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北京" sheetId="1" r:id="rId1"/>
    <sheet name="天津" sheetId="2" r:id="rId2"/>
    <sheet name="河北" sheetId="3" r:id="rId3"/>
    <sheet name="山西" sheetId="4" r:id="rId4"/>
    <sheet name="内蒙" sheetId="5" r:id="rId5"/>
    <sheet name="辽宁" sheetId="6" r:id="rId6"/>
    <sheet name="吉林" sheetId="7" r:id="rId7"/>
    <sheet name="黑龙江" sheetId="8" r:id="rId8"/>
    <sheet name="上海" sheetId="9" r:id="rId9"/>
    <sheet name="江苏" sheetId="10" r:id="rId10"/>
    <sheet name="浙江" sheetId="11" r:id="rId11"/>
    <sheet name="安徽" sheetId="12" r:id="rId12"/>
    <sheet name="福建" sheetId="13" r:id="rId13"/>
    <sheet name="江西" sheetId="14" r:id="rId14"/>
    <sheet name="山东" sheetId="15" r:id="rId15"/>
    <sheet name="河南" sheetId="16" r:id="rId16"/>
    <sheet name="湖北" sheetId="17" r:id="rId17"/>
    <sheet name="湖南" sheetId="18" r:id="rId18"/>
    <sheet name="广东" sheetId="19" r:id="rId19"/>
    <sheet name="广西" sheetId="31" r:id="rId20"/>
    <sheet name="海南" sheetId="20" r:id="rId21"/>
    <sheet name="重庆" sheetId="21" r:id="rId22"/>
    <sheet name="四川" sheetId="22" r:id="rId23"/>
    <sheet name="贵州" sheetId="23" r:id="rId24"/>
    <sheet name="云南" sheetId="24" r:id="rId25"/>
    <sheet name="西藏" sheetId="25" r:id="rId26"/>
    <sheet name="陕西" sheetId="26" r:id="rId27"/>
    <sheet name="甘肃" sheetId="27" r:id="rId28"/>
    <sheet name="青海" sheetId="28" r:id="rId29"/>
    <sheet name="宁夏" sheetId="29" r:id="rId30"/>
    <sheet name="新疆" sheetId="30" r:id="rId31"/>
  </sheets>
  <calcPr calcId="144525"/>
</workbook>
</file>

<file path=xl/sharedStrings.xml><?xml version="1.0" encoding="utf-8"?>
<sst xmlns="http://schemas.openxmlformats.org/spreadsheetml/2006/main" count="13315" uniqueCount="85">
  <si>
    <t>出栏量</t>
  </si>
  <si>
    <t>存栏量</t>
  </si>
  <si>
    <t>总头数</t>
  </si>
  <si>
    <t>VS(kg/头/年)</t>
  </si>
  <si>
    <t>羊</t>
  </si>
  <si>
    <t>猪</t>
  </si>
  <si>
    <t>马</t>
  </si>
  <si>
    <t>驴</t>
  </si>
  <si>
    <t>骡</t>
  </si>
  <si>
    <t>骆驼</t>
  </si>
  <si>
    <t>牛</t>
  </si>
  <si>
    <t>肉牛</t>
  </si>
  <si>
    <t>MCF</t>
  </si>
  <si>
    <t>AWMS</t>
  </si>
  <si>
    <t>奶牛</t>
  </si>
  <si>
    <t>役用牛</t>
  </si>
  <si>
    <t>山羊</t>
  </si>
  <si>
    <t>绵羊</t>
  </si>
  <si>
    <t>T1</t>
  </si>
  <si>
    <t>K</t>
  </si>
  <si>
    <t>Total CH4</t>
  </si>
  <si>
    <t>这次按温度计算的</t>
  </si>
  <si>
    <t>kg</t>
  </si>
  <si>
    <t>万吨</t>
  </si>
  <si>
    <t>T2</t>
  </si>
  <si>
    <t>上一次计算的</t>
  </si>
  <si>
    <t>Ea</t>
  </si>
  <si>
    <t>cal/mol</t>
  </si>
  <si>
    <t>R</t>
  </si>
  <si>
    <t>cal/K mol</t>
  </si>
  <si>
    <t>一年总甲烷量</t>
  </si>
  <si>
    <t>一个月的奶牛的甲烷量</t>
  </si>
  <si>
    <t>Minimum T2</t>
  </si>
  <si>
    <t>℃</t>
  </si>
  <si>
    <t>清单中数据</t>
  </si>
  <si>
    <t>Damping T2</t>
  </si>
  <si>
    <t>差距</t>
  </si>
  <si>
    <t>%</t>
  </si>
  <si>
    <t>B0</t>
  </si>
  <si>
    <t>m3/kg VS</t>
  </si>
  <si>
    <t>MDP</t>
  </si>
  <si>
    <t>unitless</t>
  </si>
  <si>
    <t>Emptying efficiency</t>
  </si>
  <si>
    <t>CH4 Density</t>
  </si>
  <si>
    <t>kg/m3</t>
  </si>
  <si>
    <t>liquid</t>
  </si>
  <si>
    <t>logoon</t>
  </si>
  <si>
    <t>solid</t>
  </si>
  <si>
    <t>dry</t>
  </si>
  <si>
    <t>daily</t>
  </si>
  <si>
    <t>digestion</t>
  </si>
  <si>
    <t>fuel</t>
  </si>
  <si>
    <t>PRP</t>
  </si>
  <si>
    <t>月份</t>
  </si>
  <si>
    <t>空气温度 ℃</t>
  </si>
  <si>
    <t>粪便温度 ℃</t>
  </si>
  <si>
    <t>一年清理</t>
  </si>
  <si>
    <t>粪便温度 K</t>
  </si>
  <si>
    <t>f</t>
  </si>
  <si>
    <t>VS排出</t>
  </si>
  <si>
    <t>VS loaded</t>
  </si>
  <si>
    <t>粪便清理</t>
  </si>
  <si>
    <t>VS清空</t>
  </si>
  <si>
    <t>VS可用</t>
  </si>
  <si>
    <t>VS消耗</t>
  </si>
  <si>
    <t>甲烷生产</t>
  </si>
  <si>
    <t>potential CH4</t>
  </si>
  <si>
    <t>mcf*awms总和</t>
  </si>
  <si>
    <t>VS</t>
  </si>
  <si>
    <t>N (万)</t>
  </si>
  <si>
    <t>CH4 (kg)</t>
  </si>
  <si>
    <t>VS excretion</t>
  </si>
  <si>
    <t>上一年12</t>
  </si>
  <si>
    <t>N</t>
  </si>
  <si>
    <t>VS% liquid storage</t>
  </si>
  <si>
    <t>Y</t>
  </si>
  <si>
    <t>MEF</t>
  </si>
  <si>
    <t>MEF总和</t>
  </si>
  <si>
    <t>pit&lt;1</t>
  </si>
  <si>
    <t>pit&gt;1</t>
  </si>
  <si>
    <t>驴/骡</t>
  </si>
  <si>
    <t>N (万) 驴</t>
  </si>
  <si>
    <t>CH4 (kg) 驴</t>
  </si>
  <si>
    <t>N 骡</t>
  </si>
  <si>
    <t>CH4 (kg) 骡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</si>
</sst>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0.0000_ "/>
    <numFmt numFmtId="179" formatCode="0.000000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15" applyNumberFormat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19" fillId="18" borderId="1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0" fillId="4" borderId="1" xfId="0" applyFont="1" applyFill="1" applyBorder="1" applyAlignment="1"/>
    <xf numFmtId="177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03"/>
  <sheetViews>
    <sheetView workbookViewId="0">
      <selection activeCell="H6" sqref="H6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6.8888888888889" style="1"/>
    <col min="6" max="7" width="14.1111111111111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2" width="8.44444444444444" style="1" customWidth="1"/>
    <col min="23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8.88888888888889" style="1"/>
    <col min="32" max="32" width="23.1111111111111" style="1" customWidth="1"/>
    <col min="33" max="33" width="15.6666666666667" style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pans="3:41">
      <c r="C1" s="3" t="s">
        <v>0</v>
      </c>
      <c r="D1" s="3" t="s">
        <v>1</v>
      </c>
      <c r="E1" s="3" t="s">
        <v>2</v>
      </c>
      <c r="F1" s="3" t="s">
        <v>3</v>
      </c>
      <c r="G1"/>
      <c r="H1"/>
      <c r="I1"/>
      <c r="J1"/>
      <c r="K1"/>
      <c r="L1"/>
      <c r="M1"/>
      <c r="N1"/>
      <c r="O1"/>
      <c r="P1"/>
      <c r="Q1"/>
      <c r="R1" s="5" t="s">
        <v>4</v>
      </c>
      <c r="S1" s="40"/>
      <c r="T1" s="40"/>
      <c r="U1" s="40"/>
      <c r="V1" s="40"/>
      <c r="W1" s="41"/>
      <c r="X1" s="42" t="s">
        <v>5</v>
      </c>
      <c r="Y1" s="45"/>
      <c r="Z1" s="46"/>
      <c r="AA1" s="42" t="s">
        <v>6</v>
      </c>
      <c r="AB1" s="45"/>
      <c r="AC1" s="46"/>
      <c r="AD1" s="42" t="s">
        <v>7</v>
      </c>
      <c r="AE1" s="45"/>
      <c r="AF1" s="46"/>
      <c r="AG1" s="42" t="s">
        <v>8</v>
      </c>
      <c r="AH1" s="45"/>
      <c r="AI1" s="46"/>
      <c r="AJ1" s="4" t="s">
        <v>9</v>
      </c>
      <c r="AK1" s="4"/>
      <c r="AL1" s="4"/>
      <c r="AM1" s="4"/>
      <c r="AN1" s="4"/>
      <c r="AO1" s="4"/>
    </row>
    <row r="2" spans="1:41">
      <c r="A2" s="4" t="s">
        <v>10</v>
      </c>
      <c r="B2" s="5" t="s">
        <v>11</v>
      </c>
      <c r="C2" s="3"/>
      <c r="D2" s="3"/>
      <c r="E2" s="7">
        <v>31.78</v>
      </c>
      <c r="F2" s="3">
        <v>1166.832</v>
      </c>
      <c r="G2" s="47">
        <f>(F2+F3+F4)/3</f>
        <v>1338.18733333333</v>
      </c>
      <c r="H2"/>
      <c r="I2"/>
      <c r="J2"/>
      <c r="K2"/>
      <c r="L2"/>
      <c r="M2"/>
      <c r="N2"/>
      <c r="O2"/>
      <c r="P2"/>
      <c r="Q2"/>
      <c r="R2" s="43" t="s">
        <v>12</v>
      </c>
      <c r="S2" s="43" t="s">
        <v>13</v>
      </c>
      <c r="T2" s="43"/>
      <c r="U2" s="43" t="s">
        <v>12</v>
      </c>
      <c r="V2" s="43" t="s">
        <v>13</v>
      </c>
      <c r="W2" s="43"/>
      <c r="X2" s="43" t="s">
        <v>12</v>
      </c>
      <c r="Y2" s="43" t="s">
        <v>13</v>
      </c>
      <c r="Z2" s="43"/>
      <c r="AA2" s="43" t="s">
        <v>12</v>
      </c>
      <c r="AB2" s="43" t="s">
        <v>13</v>
      </c>
      <c r="AC2" s="43"/>
      <c r="AD2" s="43" t="s">
        <v>12</v>
      </c>
      <c r="AE2" s="43" t="s">
        <v>13</v>
      </c>
      <c r="AF2" s="43"/>
      <c r="AG2" s="43" t="s">
        <v>12</v>
      </c>
      <c r="AH2" s="43" t="s">
        <v>13</v>
      </c>
      <c r="AI2" s="43"/>
      <c r="AJ2" s="43" t="s">
        <v>12</v>
      </c>
      <c r="AK2" s="43"/>
      <c r="AL2" s="43"/>
      <c r="AM2" s="43"/>
      <c r="AN2" s="43" t="s">
        <v>13</v>
      </c>
      <c r="AO2" s="43"/>
    </row>
    <row r="3" spans="1:41">
      <c r="A3" s="4"/>
      <c r="B3" s="5" t="s">
        <v>14</v>
      </c>
      <c r="C3" s="3"/>
      <c r="D3" s="3"/>
      <c r="E3" s="9"/>
      <c r="F3" s="3">
        <v>1192.09</v>
      </c>
      <c r="G3" s="47"/>
      <c r="H3"/>
      <c r="I3"/>
      <c r="J3"/>
      <c r="K3"/>
      <c r="L3"/>
      <c r="M3"/>
      <c r="N3"/>
      <c r="O3"/>
      <c r="P3"/>
      <c r="Q3"/>
      <c r="R3" s="4"/>
      <c r="S3" s="4">
        <v>0</v>
      </c>
      <c r="T3" s="4"/>
      <c r="U3" s="4"/>
      <c r="V3" s="4">
        <v>0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>
      <c r="A4" s="4"/>
      <c r="B4" s="5" t="s">
        <v>15</v>
      </c>
      <c r="C4" s="3"/>
      <c r="D4" s="3"/>
      <c r="E4" s="11"/>
      <c r="F4" s="3">
        <v>1655.64</v>
      </c>
      <c r="G4" s="47"/>
      <c r="H4"/>
      <c r="I4"/>
      <c r="J4"/>
      <c r="K4"/>
      <c r="L4"/>
      <c r="M4"/>
      <c r="N4"/>
      <c r="O4"/>
      <c r="P4"/>
      <c r="Q4"/>
      <c r="R4" s="44"/>
      <c r="S4" s="44">
        <v>0</v>
      </c>
      <c r="T4" s="44"/>
      <c r="U4" s="44"/>
      <c r="V4" s="44">
        <v>0</v>
      </c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</row>
    <row r="5" spans="1:41">
      <c r="A5" s="4" t="s">
        <v>4</v>
      </c>
      <c r="B5" s="5" t="s">
        <v>16</v>
      </c>
      <c r="C5" s="3"/>
      <c r="D5" s="3"/>
      <c r="E5" s="6">
        <v>269.047890410959</v>
      </c>
      <c r="F5" s="3">
        <v>93.9145</v>
      </c>
      <c r="G5" s="47">
        <f>(F5+F6)/2</f>
        <v>92.50925</v>
      </c>
      <c r="H5"/>
      <c r="I5"/>
      <c r="J5"/>
      <c r="K5"/>
      <c r="L5"/>
      <c r="M5"/>
      <c r="N5"/>
      <c r="O5"/>
      <c r="P5"/>
      <c r="Q5"/>
      <c r="R5" s="4"/>
      <c r="S5" s="4">
        <v>3</v>
      </c>
      <c r="T5" s="4"/>
      <c r="U5" s="4"/>
      <c r="V5" s="4">
        <v>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>
      <c r="A6" s="4"/>
      <c r="B6" s="5" t="s">
        <v>17</v>
      </c>
      <c r="C6" s="3"/>
      <c r="D6" s="3"/>
      <c r="E6" s="10"/>
      <c r="F6" s="3">
        <v>91.104</v>
      </c>
      <c r="G6" s="47"/>
      <c r="H6"/>
      <c r="I6"/>
      <c r="J6"/>
      <c r="K6"/>
      <c r="L6"/>
      <c r="M6"/>
      <c r="N6"/>
      <c r="O6"/>
      <c r="P6"/>
      <c r="Q6"/>
      <c r="R6" s="4"/>
      <c r="S6" s="4">
        <v>80</v>
      </c>
      <c r="T6" s="4"/>
      <c r="U6" s="4"/>
      <c r="V6" s="4">
        <v>50</v>
      </c>
      <c r="W6" s="4"/>
      <c r="X6" s="4"/>
      <c r="Y6" s="4"/>
      <c r="Z6" s="4"/>
      <c r="AA6" s="4"/>
      <c r="AB6" s="4">
        <v>50</v>
      </c>
      <c r="AC6" s="4"/>
      <c r="AD6" s="4"/>
      <c r="AE6" s="4">
        <v>50</v>
      </c>
      <c r="AF6" s="4"/>
      <c r="AG6" s="4"/>
      <c r="AH6" s="4">
        <v>50</v>
      </c>
      <c r="AI6" s="4"/>
      <c r="AJ6" s="4"/>
      <c r="AK6" s="4"/>
      <c r="AL6" s="4"/>
      <c r="AM6" s="4"/>
      <c r="AN6" s="4">
        <v>50</v>
      </c>
      <c r="AO6" s="4"/>
    </row>
    <row r="7" spans="1:41">
      <c r="A7" s="4" t="s">
        <v>5</v>
      </c>
      <c r="B7" s="5"/>
      <c r="C7" s="3"/>
      <c r="D7" s="3"/>
      <c r="E7" s="12">
        <v>670.955342465753</v>
      </c>
      <c r="F7" s="3">
        <v>134.758</v>
      </c>
      <c r="G7"/>
      <c r="H7"/>
      <c r="I7"/>
      <c r="J7"/>
      <c r="K7"/>
      <c r="L7"/>
      <c r="M7"/>
      <c r="N7"/>
      <c r="O7"/>
      <c r="P7"/>
      <c r="Q7"/>
      <c r="R7" s="4"/>
      <c r="S7" s="4">
        <v>0</v>
      </c>
      <c r="T7" s="4"/>
      <c r="U7" s="4"/>
      <c r="V7" s="4">
        <v>0</v>
      </c>
      <c r="W7" s="4"/>
      <c r="X7" s="4"/>
      <c r="Y7" s="4"/>
      <c r="Z7" s="4"/>
      <c r="AA7" s="4"/>
      <c r="AB7" s="4">
        <v>50</v>
      </c>
      <c r="AC7" s="4"/>
      <c r="AD7" s="4"/>
      <c r="AE7" s="4">
        <v>50</v>
      </c>
      <c r="AF7" s="4"/>
      <c r="AG7" s="4"/>
      <c r="AH7" s="4">
        <v>50</v>
      </c>
      <c r="AI7" s="4"/>
      <c r="AJ7" s="4"/>
      <c r="AK7" s="4"/>
      <c r="AL7" s="4"/>
      <c r="AM7" s="4"/>
      <c r="AN7" s="4">
        <v>50</v>
      </c>
      <c r="AO7" s="4"/>
    </row>
    <row r="8" spans="1:41">
      <c r="A8" s="4" t="s">
        <v>6</v>
      </c>
      <c r="B8" s="5"/>
      <c r="C8" s="3"/>
      <c r="D8" s="3"/>
      <c r="E8" s="12">
        <v>0.18</v>
      </c>
      <c r="F8" s="3">
        <v>625.464</v>
      </c>
      <c r="G8"/>
      <c r="H8"/>
      <c r="I8"/>
      <c r="J8"/>
      <c r="K8"/>
      <c r="L8"/>
      <c r="M8"/>
      <c r="N8"/>
      <c r="O8"/>
      <c r="P8"/>
      <c r="Q8"/>
      <c r="R8" s="4"/>
      <c r="S8" s="4">
        <v>0</v>
      </c>
      <c r="T8" s="4"/>
      <c r="U8" s="4"/>
      <c r="V8" s="4">
        <v>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>
      <c r="A9" s="4" t="s">
        <v>7</v>
      </c>
      <c r="B9" s="5"/>
      <c r="C9" s="3"/>
      <c r="D9" s="3"/>
      <c r="E9" s="12">
        <v>0.85</v>
      </c>
      <c r="F9" s="3">
        <v>341.64</v>
      </c>
      <c r="G9"/>
      <c r="H9"/>
      <c r="I9"/>
      <c r="J9"/>
      <c r="K9"/>
      <c r="L9"/>
      <c r="M9"/>
      <c r="N9"/>
      <c r="O9"/>
      <c r="P9"/>
      <c r="Q9"/>
      <c r="R9" s="4"/>
      <c r="S9" s="4">
        <v>0</v>
      </c>
      <c r="T9" s="4"/>
      <c r="U9" s="4"/>
      <c r="V9" s="4">
        <v>0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>
      <c r="A10" s="4" t="s">
        <v>8</v>
      </c>
      <c r="B10" s="5"/>
      <c r="C10" s="3"/>
      <c r="D10" s="3"/>
      <c r="E10" s="12">
        <v>0.2</v>
      </c>
      <c r="F10" s="3">
        <v>341.64</v>
      </c>
      <c r="G10"/>
      <c r="H10"/>
      <c r="I10"/>
      <c r="J10"/>
      <c r="K10"/>
      <c r="L10"/>
      <c r="M10"/>
      <c r="N10"/>
      <c r="O10"/>
      <c r="P10"/>
      <c r="Q10"/>
      <c r="R10" s="5"/>
      <c r="S10" s="41"/>
      <c r="T10" s="4"/>
      <c r="U10" s="5"/>
      <c r="V10" s="41"/>
      <c r="W10" s="4"/>
      <c r="X10" s="5"/>
      <c r="Y10" s="41"/>
      <c r="Z10" s="4"/>
      <c r="AA10" s="5"/>
      <c r="AB10" s="41"/>
      <c r="AC10" s="4"/>
      <c r="AD10" s="5"/>
      <c r="AE10" s="41"/>
      <c r="AF10" s="4"/>
      <c r="AG10" s="5"/>
      <c r="AH10" s="41"/>
      <c r="AI10" s="4"/>
      <c r="AJ10" s="5"/>
      <c r="AK10" s="40"/>
      <c r="AL10" s="40"/>
      <c r="AM10" s="40"/>
      <c r="AN10" s="41"/>
      <c r="AO10" s="4"/>
    </row>
    <row r="11" spans="1:17">
      <c r="A11" s="4" t="s">
        <v>9</v>
      </c>
      <c r="B11" s="5"/>
      <c r="C11" s="3"/>
      <c r="D11" s="3"/>
      <c r="E11" s="12">
        <v>0</v>
      </c>
      <c r="F11" s="3">
        <v>910.8575</v>
      </c>
      <c r="G11"/>
      <c r="H11"/>
      <c r="I11"/>
      <c r="J11"/>
      <c r="K11"/>
      <c r="L11"/>
      <c r="M11"/>
      <c r="N11"/>
      <c r="O11"/>
      <c r="P11"/>
      <c r="Q11"/>
    </row>
    <row r="14" spans="1:19">
      <c r="A14" s="13" t="s">
        <v>18</v>
      </c>
      <c r="B14" s="13" t="s">
        <v>19</v>
      </c>
      <c r="C14" s="13">
        <v>308.16</v>
      </c>
      <c r="D14" s="13"/>
      <c r="E14" s="13"/>
      <c r="F14" s="13"/>
      <c r="G14" s="14" t="s">
        <v>20</v>
      </c>
      <c r="H14" s="14" t="s">
        <v>21</v>
      </c>
      <c r="I14" s="14">
        <f>AV38+AV54+AG70+AY86+AY102+BB102</f>
        <v>19972932.3546141</v>
      </c>
      <c r="J14" s="14" t="s">
        <v>22</v>
      </c>
      <c r="K14" s="14">
        <f>I14/(10000*1000)</f>
        <v>1.99729323546141</v>
      </c>
      <c r="L14" s="14" t="s">
        <v>23</v>
      </c>
      <c r="M14" s="13"/>
      <c r="N14" s="13"/>
      <c r="O14" s="13"/>
      <c r="P14" s="13"/>
      <c r="Q14" s="13"/>
      <c r="R14" s="13"/>
      <c r="S14" s="13"/>
    </row>
    <row r="15" spans="1:19">
      <c r="A15" s="13" t="s">
        <v>24</v>
      </c>
      <c r="B15" s="13" t="s">
        <v>19</v>
      </c>
      <c r="C15" s="13"/>
      <c r="D15" s="13"/>
      <c r="E15" s="13"/>
      <c r="F15" s="13"/>
      <c r="G15" s="14"/>
      <c r="H15" s="14" t="s">
        <v>25</v>
      </c>
      <c r="I15" s="14">
        <v>8023008.99069143</v>
      </c>
      <c r="J15" s="14" t="s">
        <v>22</v>
      </c>
      <c r="K15" s="14">
        <f>I15/(10000*1000)</f>
        <v>0.802300899069143</v>
      </c>
      <c r="L15" s="14" t="s">
        <v>23</v>
      </c>
      <c r="M15" s="13"/>
      <c r="N15" s="13"/>
      <c r="O15" s="13"/>
      <c r="P15" s="13"/>
      <c r="Q15" s="13"/>
      <c r="R15" s="13"/>
      <c r="S15" s="13"/>
    </row>
    <row r="16" spans="1:19">
      <c r="A16" s="13" t="s">
        <v>26</v>
      </c>
      <c r="B16" s="13" t="s">
        <v>27</v>
      </c>
      <c r="C16" s="13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ht="16.2" spans="1:32">
      <c r="A17" s="13" t="s">
        <v>28</v>
      </c>
      <c r="B17" s="13" t="s">
        <v>29</v>
      </c>
      <c r="C17" s="13">
        <v>1.987</v>
      </c>
      <c r="D17" s="13"/>
      <c r="E17" s="13"/>
      <c r="F17" s="13"/>
      <c r="G17" s="48" t="s">
        <v>30</v>
      </c>
      <c r="H17" s="48">
        <f>K14+天津!K14+河北!K14+山西!K14+内蒙!K14+辽宁!K14+吉林!K14+黑龙江!K14+上海!K14+江苏!K14+浙江!K14+安徽!K14+福建!K14+江西!K14+山东!K14+河南!K14+湖北!K14+湖南!K14+广东!K14+广西!K14+海南!K14+重庆!K14+四川!K14+贵州!K14+云南!K14+西藏!K14+陕西!K14+甘肃!K14+青海!K14+宁夏!K14+新疆!K14</f>
        <v>280.682517066756</v>
      </c>
      <c r="I17" s="48" t="s">
        <v>23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</row>
    <row r="18" ht="16.2" spans="1:19">
      <c r="A18" s="13" t="s">
        <v>32</v>
      </c>
      <c r="B18" s="13" t="s">
        <v>33</v>
      </c>
      <c r="C18" s="13">
        <v>1</v>
      </c>
      <c r="D18" s="13"/>
      <c r="E18" s="13"/>
      <c r="F18" s="13"/>
      <c r="G18" s="48" t="s">
        <v>34</v>
      </c>
      <c r="H18" s="48">
        <v>304.8</v>
      </c>
      <c r="I18" s="48" t="s">
        <v>23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19">
      <c r="A19" s="13" t="s">
        <v>35</v>
      </c>
      <c r="B19" s="13" t="s">
        <v>33</v>
      </c>
      <c r="C19" s="13">
        <v>3</v>
      </c>
      <c r="D19" s="13"/>
      <c r="E19" s="13"/>
      <c r="F19" s="13"/>
      <c r="G19" s="4" t="s">
        <v>36</v>
      </c>
      <c r="H19" s="4">
        <f>(H18-H17)/H18*100</f>
        <v>7.91256001746839</v>
      </c>
      <c r="I19" s="4" t="s">
        <v>37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>
      <c r="A20" s="13" t="s">
        <v>38</v>
      </c>
      <c r="B20" s="13" t="s">
        <v>39</v>
      </c>
      <c r="C20" s="13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:19">
      <c r="A21" s="13" t="s">
        <v>40</v>
      </c>
      <c r="B21" s="13" t="s">
        <v>41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>
      <c r="A22" s="13" t="s">
        <v>42</v>
      </c>
      <c r="B22" s="13" t="s">
        <v>37</v>
      </c>
      <c r="C22" s="13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1:19">
      <c r="A23" s="13" t="s">
        <v>43</v>
      </c>
      <c r="B23" s="13" t="s">
        <v>44</v>
      </c>
      <c r="C23" s="13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4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</row>
    <row r="26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pans="1:47">
      <c r="A27" s="13" t="s">
        <v>71</v>
      </c>
      <c r="B27" s="13">
        <f>G2</f>
        <v>1338.18733333333</v>
      </c>
      <c r="C27" s="16" t="s">
        <v>72</v>
      </c>
      <c r="D27" s="16">
        <v>-5</v>
      </c>
      <c r="E27" s="16"/>
      <c r="F27" s="16"/>
      <c r="G27" s="13">
        <v>1</v>
      </c>
      <c r="H27" s="18">
        <f t="shared" ref="H27:H38" si="0">E28</f>
        <v>-5</v>
      </c>
      <c r="I27" s="18">
        <f t="shared" ref="I27:I38" si="1">H27+273.15</f>
        <v>268.15</v>
      </c>
      <c r="J27" s="18">
        <f>EXP(($C$16*(I27-$C$14))/($C$17*I27*$C$14))</f>
        <v>0.00896487173486583</v>
      </c>
      <c r="K27" s="18">
        <f>$B$27/12</f>
        <v>111.515611111111</v>
      </c>
      <c r="L27" s="18">
        <f>K27*$B$28/100</f>
        <v>1.11515611111111</v>
      </c>
      <c r="M27" s="13" t="s">
        <v>73</v>
      </c>
      <c r="N27" s="13"/>
      <c r="O27" s="18">
        <f>L27</f>
        <v>1.11515611111111</v>
      </c>
      <c r="P27" s="18">
        <f t="shared" ref="P27:P38" si="2">O27*J27</f>
        <v>0.0099972315004629</v>
      </c>
      <c r="Q27" s="24">
        <f>P27*$B$29</f>
        <v>0.00129964009506018</v>
      </c>
      <c r="R27" s="18">
        <f>L27*$B$29</f>
        <v>0.144970294444444</v>
      </c>
      <c r="S27" s="25">
        <f t="shared" ref="S27:S38" si="3">Q27/R27</f>
        <v>0.00896487173486583</v>
      </c>
      <c r="T27" s="3">
        <v>0.01</v>
      </c>
      <c r="U27" s="26">
        <f>S27*T27</f>
        <v>8.96487173486583e-5</v>
      </c>
      <c r="V27" s="25"/>
      <c r="W27" s="3"/>
      <c r="X27" s="26"/>
      <c r="Y27" s="28">
        <v>0.02</v>
      </c>
      <c r="Z27" s="3">
        <v>0.21</v>
      </c>
      <c r="AA27" s="27">
        <f>Y27*Z27</f>
        <v>0.0042</v>
      </c>
      <c r="AB27" s="3">
        <v>0.01</v>
      </c>
      <c r="AC27" s="3">
        <v>0.29</v>
      </c>
      <c r="AD27" s="27">
        <f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>AK27*AL27</f>
        <v>0.011</v>
      </c>
      <c r="AN27" s="3">
        <v>0.01</v>
      </c>
      <c r="AO27" s="3">
        <v>0.38</v>
      </c>
      <c r="AP27" s="3">
        <f>AO27*AN27</f>
        <v>0.0038</v>
      </c>
      <c r="AQ27" s="1">
        <f>(AP27+AM27+AD27+AA27+U27+X27+AG27+AJ27)</f>
        <v>0.0219896487173487</v>
      </c>
      <c r="AR27" s="29">
        <f>$B$27/12</f>
        <v>111.515611111111</v>
      </c>
      <c r="AS27" s="1">
        <f>$B$29</f>
        <v>0.13</v>
      </c>
      <c r="AT27" s="2">
        <f>$E$2/12</f>
        <v>2.64833333333333</v>
      </c>
      <c r="AU27" s="1">
        <f>AT27*10000*AS27*0.67*AR27*AQ27</f>
        <v>5656.46054420526</v>
      </c>
    </row>
    <row r="28" spans="1:47">
      <c r="A28" s="13" t="s">
        <v>74</v>
      </c>
      <c r="B28" s="13">
        <v>1</v>
      </c>
      <c r="C28" s="16">
        <v>1</v>
      </c>
      <c r="D28" s="19">
        <v>-9.03390797387097</v>
      </c>
      <c r="E28" s="20">
        <f t="shared" ref="E28:E39" si="4">D27</f>
        <v>-5</v>
      </c>
      <c r="F28" s="16" t="s">
        <v>73</v>
      </c>
      <c r="G28" s="13">
        <v>2</v>
      </c>
      <c r="H28" s="18">
        <f t="shared" si="0"/>
        <v>-9.03390797387097</v>
      </c>
      <c r="I28" s="18">
        <f t="shared" si="1"/>
        <v>264.116092026129</v>
      </c>
      <c r="J28" s="18">
        <f t="shared" ref="J28:J38" si="5">EXP(($C$16*(I28-$C$14))/($C$17*I28*$C$14))</f>
        <v>0.00514861405776811</v>
      </c>
      <c r="K28" s="18">
        <f t="shared" ref="K28:K38" si="6">$B$27/12</f>
        <v>111.515611111111</v>
      </c>
      <c r="L28" s="18">
        <f t="shared" ref="L28:L38" si="7">K28*$B$28/100</f>
        <v>1.11515611111111</v>
      </c>
      <c r="M28" s="13" t="s">
        <v>73</v>
      </c>
      <c r="N28" s="13"/>
      <c r="O28" s="18">
        <f t="shared" ref="O28:O38" si="8">L28+O27-P27-N28</f>
        <v>2.22031499072176</v>
      </c>
      <c r="P28" s="18">
        <f t="shared" si="2"/>
        <v>0.0114315449739033</v>
      </c>
      <c r="Q28" s="24">
        <f t="shared" ref="Q28:Q38" si="9">P28*$B$29</f>
        <v>0.00148610084660743</v>
      </c>
      <c r="R28" s="18">
        <f t="shared" ref="R28:R38" si="10">L28*$B$29</f>
        <v>0.144970294444444</v>
      </c>
      <c r="S28" s="25">
        <f t="shared" si="3"/>
        <v>0.010251071450896</v>
      </c>
      <c r="T28" s="3">
        <v>0.01</v>
      </c>
      <c r="U28" s="26">
        <f t="shared" ref="U28:U38" si="11">S28*T28</f>
        <v>0.00010251071450896</v>
      </c>
      <c r="V28" s="25"/>
      <c r="W28" s="3"/>
      <c r="X28" s="26"/>
      <c r="Y28" s="28">
        <v>0.02</v>
      </c>
      <c r="Z28" s="3">
        <v>0.21</v>
      </c>
      <c r="AA28" s="27">
        <f t="shared" ref="AA28:AA38" si="12">Y28*Z28</f>
        <v>0.0042</v>
      </c>
      <c r="AB28" s="3">
        <v>0.01</v>
      </c>
      <c r="AC28" s="3">
        <v>0.29</v>
      </c>
      <c r="AD28" s="27">
        <f t="shared" ref="AD28:AD38" si="13">AB28*AC28</f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ref="AM28:AM38" si="14">AK28*AL28</f>
        <v>0.011</v>
      </c>
      <c r="AN28" s="3">
        <v>0.01</v>
      </c>
      <c r="AO28" s="3">
        <v>0.38</v>
      </c>
      <c r="AP28" s="3">
        <f t="shared" ref="AP28:AP38" si="15">AO28*AN28</f>
        <v>0.0038</v>
      </c>
      <c r="AQ28" s="1">
        <f t="shared" ref="AQ28:AQ38" si="16">(AP28+AM28+AD28+AA28+U28+X28+AG28+AJ28)</f>
        <v>0.022002510714509</v>
      </c>
      <c r="AR28" s="29">
        <f t="shared" ref="AR28:AR38" si="17">$B$27/12</f>
        <v>111.515611111111</v>
      </c>
      <c r="AS28" s="1">
        <f t="shared" ref="AS28:AS38" si="18">$B$29</f>
        <v>0.13</v>
      </c>
      <c r="AT28" s="2">
        <f t="shared" ref="AT28:AT38" si="19">$E$2/12</f>
        <v>2.64833333333333</v>
      </c>
      <c r="AU28" s="1">
        <f t="shared" ref="AU28:AU38" si="20">AT28*10000*AS28*0.67*AR28*AQ28</f>
        <v>5659.76907270392</v>
      </c>
    </row>
    <row r="29" spans="1:47">
      <c r="A29" s="13" t="s">
        <v>38</v>
      </c>
      <c r="B29" s="13">
        <v>0.13</v>
      </c>
      <c r="C29" s="16">
        <v>2</v>
      </c>
      <c r="D29" s="19">
        <v>-3.98068323203571</v>
      </c>
      <c r="E29" s="20">
        <f t="shared" si="4"/>
        <v>-9.03390797387097</v>
      </c>
      <c r="F29" s="16" t="s">
        <v>73</v>
      </c>
      <c r="G29" s="13">
        <v>3</v>
      </c>
      <c r="H29" s="18">
        <f t="shared" si="0"/>
        <v>-3.98068323203571</v>
      </c>
      <c r="I29" s="18">
        <f t="shared" si="1"/>
        <v>269.169316767964</v>
      </c>
      <c r="J29" s="18">
        <f t="shared" si="5"/>
        <v>0.0102863706151444</v>
      </c>
      <c r="K29" s="18">
        <f t="shared" si="6"/>
        <v>111.515611111111</v>
      </c>
      <c r="L29" s="18">
        <f t="shared" si="7"/>
        <v>1.11515611111111</v>
      </c>
      <c r="M29" s="13" t="s">
        <v>73</v>
      </c>
      <c r="N29" s="13"/>
      <c r="O29" s="18">
        <f t="shared" si="8"/>
        <v>3.32403955685897</v>
      </c>
      <c r="P29" s="18">
        <f t="shared" si="2"/>
        <v>0.0341923028212517</v>
      </c>
      <c r="Q29" s="24">
        <f t="shared" si="9"/>
        <v>0.00444499936676272</v>
      </c>
      <c r="R29" s="18">
        <f t="shared" si="10"/>
        <v>0.144970294444444</v>
      </c>
      <c r="S29" s="25">
        <f t="shared" si="3"/>
        <v>0.0306614495321049</v>
      </c>
      <c r="T29" s="3">
        <v>0.01</v>
      </c>
      <c r="U29" s="26">
        <f t="shared" si="11"/>
        <v>0.000306614495321049</v>
      </c>
      <c r="V29" s="25"/>
      <c r="W29" s="3"/>
      <c r="X29" s="26"/>
      <c r="Y29" s="28">
        <v>0.02</v>
      </c>
      <c r="Z29" s="3">
        <v>0.21</v>
      </c>
      <c r="AA29" s="27">
        <f t="shared" si="12"/>
        <v>0.0042</v>
      </c>
      <c r="AB29" s="3">
        <v>0.01</v>
      </c>
      <c r="AC29" s="3">
        <v>0.29</v>
      </c>
      <c r="AD29" s="27">
        <f t="shared" si="13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4"/>
        <v>0.011</v>
      </c>
      <c r="AN29" s="3">
        <v>0.01</v>
      </c>
      <c r="AO29" s="3">
        <v>0.38</v>
      </c>
      <c r="AP29" s="3">
        <f t="shared" si="15"/>
        <v>0.0038</v>
      </c>
      <c r="AQ29" s="1">
        <f t="shared" si="16"/>
        <v>0.022206614495321</v>
      </c>
      <c r="AR29" s="29">
        <f t="shared" si="17"/>
        <v>111.515611111111</v>
      </c>
      <c r="AS29" s="1">
        <f t="shared" si="18"/>
        <v>0.13</v>
      </c>
      <c r="AT29" s="2">
        <f t="shared" si="19"/>
        <v>2.64833333333333</v>
      </c>
      <c r="AU29" s="1">
        <f t="shared" si="20"/>
        <v>5712.27127489581</v>
      </c>
    </row>
    <row r="30" spans="1:47">
      <c r="A30" s="13"/>
      <c r="B30" s="13"/>
      <c r="C30" s="16">
        <v>3</v>
      </c>
      <c r="D30" s="19">
        <v>0.738157803290323</v>
      </c>
      <c r="E30" s="20">
        <f t="shared" si="4"/>
        <v>-3.98068323203571</v>
      </c>
      <c r="F30" s="16" t="s">
        <v>73</v>
      </c>
      <c r="G30" s="13">
        <v>4</v>
      </c>
      <c r="H30" s="18">
        <f t="shared" si="0"/>
        <v>0.738157803290323</v>
      </c>
      <c r="I30" s="18">
        <f t="shared" si="1"/>
        <v>273.88815780329</v>
      </c>
      <c r="J30" s="18">
        <f t="shared" si="5"/>
        <v>0.0191835943428844</v>
      </c>
      <c r="K30" s="18">
        <f t="shared" si="6"/>
        <v>111.515611111111</v>
      </c>
      <c r="L30" s="18">
        <f t="shared" si="7"/>
        <v>1.11515611111111</v>
      </c>
      <c r="M30" s="13" t="s">
        <v>73</v>
      </c>
      <c r="N30" s="13"/>
      <c r="O30" s="18">
        <f t="shared" si="8"/>
        <v>4.40500336514883</v>
      </c>
      <c r="P30" s="18">
        <f t="shared" si="2"/>
        <v>0.0845037976360558</v>
      </c>
      <c r="Q30" s="24">
        <f t="shared" si="9"/>
        <v>0.0109854936926873</v>
      </c>
      <c r="R30" s="18">
        <f t="shared" si="10"/>
        <v>0.144970294444444</v>
      </c>
      <c r="S30" s="25">
        <f t="shared" si="3"/>
        <v>0.0757775497027573</v>
      </c>
      <c r="T30" s="3">
        <v>0.01</v>
      </c>
      <c r="U30" s="26">
        <f t="shared" si="11"/>
        <v>0.000757775497027573</v>
      </c>
      <c r="V30" s="25"/>
      <c r="W30" s="3"/>
      <c r="X30" s="26"/>
      <c r="Y30" s="28">
        <v>0.02</v>
      </c>
      <c r="Z30" s="3">
        <v>0.21</v>
      </c>
      <c r="AA30" s="27">
        <f t="shared" si="12"/>
        <v>0.0042</v>
      </c>
      <c r="AB30" s="3">
        <v>0.01</v>
      </c>
      <c r="AC30" s="3">
        <v>0.29</v>
      </c>
      <c r="AD30" s="27">
        <f t="shared" si="13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4"/>
        <v>0.011</v>
      </c>
      <c r="AN30" s="3">
        <v>0.01</v>
      </c>
      <c r="AO30" s="3">
        <v>0.38</v>
      </c>
      <c r="AP30" s="3">
        <f t="shared" si="15"/>
        <v>0.0038</v>
      </c>
      <c r="AQ30" s="1">
        <f t="shared" si="16"/>
        <v>0.0226577754970276</v>
      </c>
      <c r="AR30" s="29">
        <f t="shared" si="17"/>
        <v>111.515611111111</v>
      </c>
      <c r="AS30" s="1">
        <f t="shared" si="18"/>
        <v>0.13</v>
      </c>
      <c r="AT30" s="2">
        <f t="shared" si="19"/>
        <v>2.64833333333333</v>
      </c>
      <c r="AU30" s="1">
        <f t="shared" si="20"/>
        <v>5828.32471613262</v>
      </c>
    </row>
    <row r="31" spans="1:47">
      <c r="A31" s="13"/>
      <c r="B31" s="13"/>
      <c r="C31" s="16">
        <v>4</v>
      </c>
      <c r="D31" s="19">
        <v>7.5485179225</v>
      </c>
      <c r="E31" s="20">
        <f t="shared" si="4"/>
        <v>0.738157803290323</v>
      </c>
      <c r="F31" s="16" t="s">
        <v>73</v>
      </c>
      <c r="G31" s="13">
        <v>5</v>
      </c>
      <c r="H31" s="18">
        <f t="shared" si="0"/>
        <v>7.5485179225</v>
      </c>
      <c r="I31" s="18">
        <f t="shared" si="1"/>
        <v>280.6985179225</v>
      </c>
      <c r="J31" s="18">
        <f t="shared" si="5"/>
        <v>0.0454485988845631</v>
      </c>
      <c r="K31" s="18">
        <f t="shared" si="6"/>
        <v>111.515611111111</v>
      </c>
      <c r="L31" s="18">
        <f t="shared" si="7"/>
        <v>1.11515611111111</v>
      </c>
      <c r="M31" s="13" t="s">
        <v>75</v>
      </c>
      <c r="N31" s="18">
        <f>(O30-P30)*C22/100</f>
        <v>4.10447458913713</v>
      </c>
      <c r="O31" s="18">
        <f t="shared" si="8"/>
        <v>1.33118108948675</v>
      </c>
      <c r="P31" s="18">
        <f t="shared" si="2"/>
        <v>0.060500315378799</v>
      </c>
      <c r="Q31" s="24">
        <f t="shared" si="9"/>
        <v>0.00786504099924387</v>
      </c>
      <c r="R31" s="18">
        <f t="shared" si="10"/>
        <v>0.144970294444444</v>
      </c>
      <c r="S31" s="25">
        <f t="shared" si="3"/>
        <v>0.0542527766076788</v>
      </c>
      <c r="T31" s="3">
        <v>0.01</v>
      </c>
      <c r="U31" s="26">
        <f t="shared" si="11"/>
        <v>0.000542527766076788</v>
      </c>
      <c r="V31" s="25"/>
      <c r="W31" s="3"/>
      <c r="X31" s="26"/>
      <c r="Y31" s="28">
        <v>0.04</v>
      </c>
      <c r="Z31" s="3">
        <v>0.21</v>
      </c>
      <c r="AA31" s="27">
        <f t="shared" si="12"/>
        <v>0.0084</v>
      </c>
      <c r="AB31" s="3">
        <v>0.015</v>
      </c>
      <c r="AC31" s="3">
        <v>0.29</v>
      </c>
      <c r="AD31" s="27">
        <f t="shared" si="13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4"/>
        <v>0.011</v>
      </c>
      <c r="AN31" s="3">
        <v>0.015</v>
      </c>
      <c r="AO31" s="3">
        <v>0.38</v>
      </c>
      <c r="AP31" s="3">
        <f t="shared" si="15"/>
        <v>0.0057</v>
      </c>
      <c r="AQ31" s="1">
        <f t="shared" si="16"/>
        <v>0.0299925277660768</v>
      </c>
      <c r="AR31" s="29">
        <f t="shared" si="17"/>
        <v>111.515611111111</v>
      </c>
      <c r="AS31" s="1">
        <f t="shared" si="18"/>
        <v>0.13</v>
      </c>
      <c r="AT31" s="2">
        <f t="shared" si="19"/>
        <v>2.64833333333333</v>
      </c>
      <c r="AU31" s="1">
        <f t="shared" si="20"/>
        <v>7715.06412451001</v>
      </c>
    </row>
    <row r="32" spans="1:47">
      <c r="A32" s="13"/>
      <c r="B32" s="13"/>
      <c r="C32" s="16">
        <v>5</v>
      </c>
      <c r="D32" s="19">
        <v>18.4411607693548</v>
      </c>
      <c r="E32" s="20">
        <f t="shared" si="4"/>
        <v>7.5485179225</v>
      </c>
      <c r="F32" s="16" t="s">
        <v>75</v>
      </c>
      <c r="G32" s="13">
        <v>6</v>
      </c>
      <c r="H32" s="18">
        <f t="shared" si="0"/>
        <v>18.4411607693548</v>
      </c>
      <c r="I32" s="18">
        <f t="shared" si="1"/>
        <v>291.591160769355</v>
      </c>
      <c r="J32" s="18">
        <f t="shared" si="5"/>
        <v>0.16606375556029</v>
      </c>
      <c r="K32" s="18">
        <f t="shared" si="6"/>
        <v>111.515611111111</v>
      </c>
      <c r="L32" s="18">
        <f t="shared" si="7"/>
        <v>1.11515611111111</v>
      </c>
      <c r="M32" s="13" t="s">
        <v>73</v>
      </c>
      <c r="N32" s="13"/>
      <c r="O32" s="18">
        <f t="shared" si="8"/>
        <v>2.38583688521906</v>
      </c>
      <c r="P32" s="18">
        <f t="shared" si="2"/>
        <v>0.396201033313742</v>
      </c>
      <c r="Q32" s="24">
        <f t="shared" si="9"/>
        <v>0.0515061343307865</v>
      </c>
      <c r="R32" s="18">
        <f t="shared" si="10"/>
        <v>0.144970294444444</v>
      </c>
      <c r="S32" s="25">
        <f t="shared" si="3"/>
        <v>0.355287505817439</v>
      </c>
      <c r="T32" s="3">
        <v>0.01</v>
      </c>
      <c r="U32" s="26">
        <f t="shared" si="11"/>
        <v>0.00355287505817439</v>
      </c>
      <c r="V32" s="25"/>
      <c r="W32" s="3"/>
      <c r="X32" s="26"/>
      <c r="Y32" s="28">
        <v>0.04</v>
      </c>
      <c r="Z32" s="3">
        <v>0.21</v>
      </c>
      <c r="AA32" s="27">
        <f t="shared" si="12"/>
        <v>0.0084</v>
      </c>
      <c r="AB32" s="3">
        <v>0.015</v>
      </c>
      <c r="AC32" s="3">
        <v>0.29</v>
      </c>
      <c r="AD32" s="27">
        <f t="shared" si="13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4"/>
        <v>0.011</v>
      </c>
      <c r="AN32" s="3">
        <v>0.015</v>
      </c>
      <c r="AO32" s="3">
        <v>0.38</v>
      </c>
      <c r="AP32" s="3">
        <f t="shared" si="15"/>
        <v>0.0057</v>
      </c>
      <c r="AQ32" s="1">
        <f t="shared" si="16"/>
        <v>0.0330028750581744</v>
      </c>
      <c r="AR32" s="29">
        <f t="shared" si="17"/>
        <v>111.515611111111</v>
      </c>
      <c r="AS32" s="1">
        <f t="shared" si="18"/>
        <v>0.13</v>
      </c>
      <c r="AT32" s="2">
        <f t="shared" si="19"/>
        <v>2.64833333333333</v>
      </c>
      <c r="AU32" s="1">
        <f t="shared" si="20"/>
        <v>8489.42441106934</v>
      </c>
    </row>
    <row r="33" spans="1:47">
      <c r="A33" s="13"/>
      <c r="B33" s="13"/>
      <c r="C33" s="16">
        <v>6</v>
      </c>
      <c r="D33" s="19">
        <v>22.6078898433333</v>
      </c>
      <c r="E33" s="20">
        <f t="shared" si="4"/>
        <v>18.4411607693548</v>
      </c>
      <c r="F33" s="16" t="s">
        <v>73</v>
      </c>
      <c r="G33" s="13">
        <v>7</v>
      </c>
      <c r="H33" s="18">
        <f t="shared" si="0"/>
        <v>22.6078898433333</v>
      </c>
      <c r="I33" s="18">
        <f t="shared" si="1"/>
        <v>295.757889843333</v>
      </c>
      <c r="J33" s="18">
        <f t="shared" si="5"/>
        <v>0.265816853661953</v>
      </c>
      <c r="K33" s="18">
        <f t="shared" si="6"/>
        <v>111.515611111111</v>
      </c>
      <c r="L33" s="18">
        <f t="shared" si="7"/>
        <v>1.11515611111111</v>
      </c>
      <c r="M33" s="13" t="s">
        <v>73</v>
      </c>
      <c r="N33" s="13"/>
      <c r="O33" s="18">
        <f t="shared" si="8"/>
        <v>3.10479196301643</v>
      </c>
      <c r="P33" s="18">
        <f t="shared" si="2"/>
        <v>0.825306030883946</v>
      </c>
      <c r="Q33" s="24">
        <f t="shared" si="9"/>
        <v>0.107289784014913</v>
      </c>
      <c r="R33" s="18">
        <f t="shared" si="10"/>
        <v>0.144970294444444</v>
      </c>
      <c r="S33" s="25">
        <f t="shared" si="3"/>
        <v>0.740081162324111</v>
      </c>
      <c r="T33" s="3">
        <v>0.01</v>
      </c>
      <c r="U33" s="26">
        <f t="shared" si="11"/>
        <v>0.00740081162324111</v>
      </c>
      <c r="V33" s="25"/>
      <c r="W33" s="3"/>
      <c r="X33" s="26"/>
      <c r="Y33" s="28">
        <v>0.04</v>
      </c>
      <c r="Z33" s="3">
        <v>0.21</v>
      </c>
      <c r="AA33" s="27">
        <f t="shared" si="12"/>
        <v>0.0084</v>
      </c>
      <c r="AB33" s="3">
        <v>0.015</v>
      </c>
      <c r="AC33" s="3">
        <v>0.29</v>
      </c>
      <c r="AD33" s="27">
        <f t="shared" si="13"/>
        <v>0.00435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4"/>
        <v>0.011</v>
      </c>
      <c r="AN33" s="3">
        <v>0.015</v>
      </c>
      <c r="AO33" s="3">
        <v>0.38</v>
      </c>
      <c r="AP33" s="3">
        <f t="shared" si="15"/>
        <v>0.0057</v>
      </c>
      <c r="AQ33" s="1">
        <f t="shared" si="16"/>
        <v>0.0368508116232411</v>
      </c>
      <c r="AR33" s="29">
        <f t="shared" si="17"/>
        <v>111.515611111111</v>
      </c>
      <c r="AS33" s="1">
        <f t="shared" si="18"/>
        <v>0.13</v>
      </c>
      <c r="AT33" s="2">
        <f t="shared" si="19"/>
        <v>2.64833333333333</v>
      </c>
      <c r="AU33" s="1">
        <f t="shared" si="20"/>
        <v>9479.24019378954</v>
      </c>
    </row>
    <row r="34" spans="1:47">
      <c r="A34" s="13"/>
      <c r="B34" s="13"/>
      <c r="C34" s="16">
        <v>7</v>
      </c>
      <c r="D34" s="19">
        <v>25.7434879212903</v>
      </c>
      <c r="E34" s="20">
        <f t="shared" si="4"/>
        <v>22.6078898433333</v>
      </c>
      <c r="F34" s="16" t="s">
        <v>73</v>
      </c>
      <c r="G34" s="13">
        <v>8</v>
      </c>
      <c r="H34" s="18">
        <f t="shared" si="0"/>
        <v>25.7434879212903</v>
      </c>
      <c r="I34" s="18">
        <f t="shared" si="1"/>
        <v>298.89348792129</v>
      </c>
      <c r="J34" s="18">
        <f t="shared" si="5"/>
        <v>0.375469243114167</v>
      </c>
      <c r="K34" s="18">
        <f t="shared" si="6"/>
        <v>111.515611111111</v>
      </c>
      <c r="L34" s="18">
        <f t="shared" si="7"/>
        <v>1.11515611111111</v>
      </c>
      <c r="M34" s="13" t="s">
        <v>73</v>
      </c>
      <c r="N34" s="13"/>
      <c r="O34" s="18">
        <f t="shared" si="8"/>
        <v>3.3946420432436</v>
      </c>
      <c r="P34" s="18">
        <f t="shared" si="2"/>
        <v>1.2745836786202</v>
      </c>
      <c r="Q34" s="24">
        <f t="shared" si="9"/>
        <v>0.165695878220626</v>
      </c>
      <c r="R34" s="18">
        <f t="shared" si="10"/>
        <v>0.144970294444444</v>
      </c>
      <c r="S34" s="25">
        <f t="shared" si="3"/>
        <v>1.14296434904548</v>
      </c>
      <c r="T34" s="3">
        <v>0.01</v>
      </c>
      <c r="U34" s="26">
        <f t="shared" si="11"/>
        <v>0.0114296434904548</v>
      </c>
      <c r="V34" s="25"/>
      <c r="W34" s="3"/>
      <c r="X34" s="26"/>
      <c r="Y34" s="28">
        <v>0.04</v>
      </c>
      <c r="Z34" s="3">
        <v>0.21</v>
      </c>
      <c r="AA34" s="27">
        <f t="shared" si="12"/>
        <v>0.0084</v>
      </c>
      <c r="AB34" s="3">
        <v>0.015</v>
      </c>
      <c r="AC34" s="3">
        <v>0.29</v>
      </c>
      <c r="AD34" s="27">
        <f t="shared" si="13"/>
        <v>0.00435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4"/>
        <v>0.011</v>
      </c>
      <c r="AN34" s="3">
        <v>0.015</v>
      </c>
      <c r="AO34" s="3">
        <v>0.38</v>
      </c>
      <c r="AP34" s="3">
        <f t="shared" si="15"/>
        <v>0.0057</v>
      </c>
      <c r="AQ34" s="1">
        <f t="shared" si="16"/>
        <v>0.0408796434904548</v>
      </c>
      <c r="AR34" s="29">
        <f t="shared" si="17"/>
        <v>111.515611111111</v>
      </c>
      <c r="AS34" s="1">
        <f t="shared" si="18"/>
        <v>0.13</v>
      </c>
      <c r="AT34" s="2">
        <f t="shared" si="19"/>
        <v>2.64833333333333</v>
      </c>
      <c r="AU34" s="1">
        <f t="shared" si="20"/>
        <v>10515.5881950267</v>
      </c>
    </row>
    <row r="35" spans="1:47">
      <c r="A35" s="13"/>
      <c r="B35" s="13"/>
      <c r="C35" s="16">
        <v>8</v>
      </c>
      <c r="D35" s="19">
        <v>23.0677856496774</v>
      </c>
      <c r="E35" s="20">
        <f t="shared" si="4"/>
        <v>25.7434879212903</v>
      </c>
      <c r="F35" s="16" t="s">
        <v>73</v>
      </c>
      <c r="G35" s="13">
        <v>9</v>
      </c>
      <c r="H35" s="18">
        <f t="shared" si="0"/>
        <v>23.0677856496774</v>
      </c>
      <c r="I35" s="18">
        <f t="shared" si="1"/>
        <v>296.217785649677</v>
      </c>
      <c r="J35" s="18">
        <f t="shared" si="5"/>
        <v>0.27975665180272</v>
      </c>
      <c r="K35" s="18">
        <f t="shared" si="6"/>
        <v>111.515611111111</v>
      </c>
      <c r="L35" s="18">
        <f t="shared" si="7"/>
        <v>1.11515611111111</v>
      </c>
      <c r="M35" s="13" t="s">
        <v>73</v>
      </c>
      <c r="N35" s="13"/>
      <c r="O35" s="18">
        <f t="shared" si="8"/>
        <v>3.2352144757345</v>
      </c>
      <c r="P35" s="18">
        <f t="shared" si="2"/>
        <v>0.905072769595177</v>
      </c>
      <c r="Q35" s="24">
        <f t="shared" si="9"/>
        <v>0.117659460047373</v>
      </c>
      <c r="R35" s="18">
        <f t="shared" si="10"/>
        <v>0.144970294444444</v>
      </c>
      <c r="S35" s="25">
        <f t="shared" si="3"/>
        <v>0.811610823432952</v>
      </c>
      <c r="T35" s="3">
        <v>0.01</v>
      </c>
      <c r="U35" s="26">
        <f t="shared" si="11"/>
        <v>0.00811610823432952</v>
      </c>
      <c r="V35" s="25"/>
      <c r="W35" s="3"/>
      <c r="X35" s="26"/>
      <c r="Y35" s="28">
        <v>0.04</v>
      </c>
      <c r="Z35" s="3">
        <v>0.21</v>
      </c>
      <c r="AA35" s="27">
        <f t="shared" si="12"/>
        <v>0.0084</v>
      </c>
      <c r="AB35" s="3">
        <v>0.015</v>
      </c>
      <c r="AC35" s="3">
        <v>0.29</v>
      </c>
      <c r="AD35" s="27">
        <f t="shared" si="13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4"/>
        <v>0.011</v>
      </c>
      <c r="AN35" s="3">
        <v>0.015</v>
      </c>
      <c r="AO35" s="3">
        <v>0.38</v>
      </c>
      <c r="AP35" s="3">
        <f t="shared" si="15"/>
        <v>0.0057</v>
      </c>
      <c r="AQ35" s="1">
        <f t="shared" si="16"/>
        <v>0.0375661082343295</v>
      </c>
      <c r="AR35" s="29">
        <f t="shared" si="17"/>
        <v>111.515611111111</v>
      </c>
      <c r="AS35" s="1">
        <f t="shared" si="18"/>
        <v>0.13</v>
      </c>
      <c r="AT35" s="2">
        <f t="shared" si="19"/>
        <v>2.64833333333333</v>
      </c>
      <c r="AU35" s="1">
        <f t="shared" si="20"/>
        <v>9663.23799703017</v>
      </c>
    </row>
    <row r="36" spans="1:47">
      <c r="A36" s="13"/>
      <c r="B36" s="13"/>
      <c r="C36" s="16">
        <v>9</v>
      </c>
      <c r="D36" s="19">
        <v>17.9787506976667</v>
      </c>
      <c r="E36" s="20">
        <f t="shared" si="4"/>
        <v>23.0677856496774</v>
      </c>
      <c r="F36" s="16" t="s">
        <v>73</v>
      </c>
      <c r="G36" s="13">
        <v>10</v>
      </c>
      <c r="H36" s="18">
        <f t="shared" si="0"/>
        <v>17.9787506976667</v>
      </c>
      <c r="I36" s="18">
        <f t="shared" si="1"/>
        <v>291.128750697667</v>
      </c>
      <c r="J36" s="18">
        <f t="shared" si="5"/>
        <v>0.157485630110609</v>
      </c>
      <c r="K36" s="18">
        <f t="shared" si="6"/>
        <v>111.515611111111</v>
      </c>
      <c r="L36" s="18">
        <f t="shared" si="7"/>
        <v>1.11515611111111</v>
      </c>
      <c r="M36" s="13" t="s">
        <v>73</v>
      </c>
      <c r="N36" s="13"/>
      <c r="O36" s="18">
        <f t="shared" si="8"/>
        <v>3.44529781725044</v>
      </c>
      <c r="P36" s="18">
        <f t="shared" si="2"/>
        <v>0.542584897668391</v>
      </c>
      <c r="Q36" s="24">
        <f t="shared" si="9"/>
        <v>0.0705360366968908</v>
      </c>
      <c r="R36" s="18">
        <f t="shared" si="10"/>
        <v>0.144970294444444</v>
      </c>
      <c r="S36" s="25">
        <f t="shared" si="3"/>
        <v>0.486555104045275</v>
      </c>
      <c r="T36" s="3">
        <v>0.01</v>
      </c>
      <c r="U36" s="26">
        <f t="shared" si="11"/>
        <v>0.00486555104045275</v>
      </c>
      <c r="V36" s="25"/>
      <c r="W36" s="3"/>
      <c r="X36" s="26"/>
      <c r="Y36" s="28">
        <v>0.02</v>
      </c>
      <c r="Z36" s="3">
        <v>0.21</v>
      </c>
      <c r="AA36" s="27">
        <f t="shared" si="12"/>
        <v>0.0042</v>
      </c>
      <c r="AB36" s="3">
        <v>0.01</v>
      </c>
      <c r="AC36" s="3">
        <v>0.29</v>
      </c>
      <c r="AD36" s="27">
        <f t="shared" si="13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4"/>
        <v>0.011</v>
      </c>
      <c r="AN36" s="3">
        <v>0.01</v>
      </c>
      <c r="AO36" s="3">
        <v>0.38</v>
      </c>
      <c r="AP36" s="3">
        <f t="shared" si="15"/>
        <v>0.0038</v>
      </c>
      <c r="AQ36" s="1">
        <f t="shared" si="16"/>
        <v>0.0267655510404528</v>
      </c>
      <c r="AR36" s="29">
        <f t="shared" si="17"/>
        <v>111.515611111111</v>
      </c>
      <c r="AS36" s="1">
        <f t="shared" si="18"/>
        <v>0.13</v>
      </c>
      <c r="AT36" s="2">
        <f t="shared" si="19"/>
        <v>2.64833333333333</v>
      </c>
      <c r="AU36" s="1">
        <f t="shared" si="20"/>
        <v>6884.97962610871</v>
      </c>
    </row>
    <row r="37" spans="1:47">
      <c r="A37" s="13"/>
      <c r="B37" s="13"/>
      <c r="C37" s="16">
        <v>10</v>
      </c>
      <c r="D37" s="19">
        <v>9.92874670435484</v>
      </c>
      <c r="E37" s="20">
        <f t="shared" si="4"/>
        <v>17.9787506976667</v>
      </c>
      <c r="F37" s="16" t="s">
        <v>73</v>
      </c>
      <c r="G37" s="13">
        <v>11</v>
      </c>
      <c r="H37" s="18">
        <f t="shared" si="0"/>
        <v>9.92874670435484</v>
      </c>
      <c r="I37" s="18">
        <f t="shared" si="1"/>
        <v>283.078746704355</v>
      </c>
      <c r="J37" s="18">
        <f t="shared" si="5"/>
        <v>0.060840084150555</v>
      </c>
      <c r="K37" s="18">
        <f t="shared" si="6"/>
        <v>111.515611111111</v>
      </c>
      <c r="L37" s="18">
        <f t="shared" si="7"/>
        <v>1.11515611111111</v>
      </c>
      <c r="M37" s="13" t="s">
        <v>75</v>
      </c>
      <c r="N37" s="18">
        <f>(O36-P36)*C22/100</f>
        <v>2.75757727360294</v>
      </c>
      <c r="O37" s="18">
        <f t="shared" si="8"/>
        <v>1.26029175709021</v>
      </c>
      <c r="P37" s="18">
        <f t="shared" si="2"/>
        <v>0.0766762565556195</v>
      </c>
      <c r="Q37" s="24">
        <f t="shared" si="9"/>
        <v>0.00996791335223053</v>
      </c>
      <c r="R37" s="18">
        <f t="shared" si="10"/>
        <v>0.144970294444444</v>
      </c>
      <c r="S37" s="25">
        <f t="shared" si="3"/>
        <v>0.0687583162497503</v>
      </c>
      <c r="T37" s="3">
        <v>0.01</v>
      </c>
      <c r="U37" s="26">
        <f t="shared" si="11"/>
        <v>0.000687583162497503</v>
      </c>
      <c r="V37" s="25"/>
      <c r="W37" s="3"/>
      <c r="X37" s="26"/>
      <c r="Y37" s="28">
        <v>0.02</v>
      </c>
      <c r="Z37" s="3">
        <v>0.21</v>
      </c>
      <c r="AA37" s="27">
        <f t="shared" si="12"/>
        <v>0.0042</v>
      </c>
      <c r="AB37" s="3">
        <v>0.01</v>
      </c>
      <c r="AC37" s="3">
        <v>0.29</v>
      </c>
      <c r="AD37" s="27">
        <f t="shared" si="13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4"/>
        <v>0.011</v>
      </c>
      <c r="AN37" s="3">
        <v>0.01</v>
      </c>
      <c r="AO37" s="3">
        <v>0.38</v>
      </c>
      <c r="AP37" s="3">
        <f t="shared" si="15"/>
        <v>0.0038</v>
      </c>
      <c r="AQ37" s="1">
        <f t="shared" si="16"/>
        <v>0.0225875831624975</v>
      </c>
      <c r="AR37" s="29">
        <f t="shared" si="17"/>
        <v>111.515611111111</v>
      </c>
      <c r="AS37" s="1">
        <f t="shared" si="18"/>
        <v>0.13</v>
      </c>
      <c r="AT37" s="2">
        <f t="shared" si="19"/>
        <v>2.64833333333333</v>
      </c>
      <c r="AU37" s="1">
        <f t="shared" si="20"/>
        <v>5810.26894016828</v>
      </c>
    </row>
    <row r="38" spans="1:48">
      <c r="A38" s="13"/>
      <c r="B38" s="13"/>
      <c r="C38" s="16">
        <v>11</v>
      </c>
      <c r="D38" s="19">
        <v>1.9093921504</v>
      </c>
      <c r="E38" s="20">
        <f t="shared" si="4"/>
        <v>9.92874670435484</v>
      </c>
      <c r="F38" s="16" t="s">
        <v>75</v>
      </c>
      <c r="G38" s="13">
        <v>12</v>
      </c>
      <c r="H38" s="18">
        <f t="shared" si="0"/>
        <v>1.9093921504</v>
      </c>
      <c r="I38" s="18">
        <f t="shared" si="1"/>
        <v>275.0593921504</v>
      </c>
      <c r="J38" s="18">
        <f t="shared" si="5"/>
        <v>0.0223188682439235</v>
      </c>
      <c r="K38" s="18">
        <f t="shared" si="6"/>
        <v>111.515611111111</v>
      </c>
      <c r="L38" s="18">
        <f t="shared" si="7"/>
        <v>1.11515611111111</v>
      </c>
      <c r="M38" s="13" t="s">
        <v>73</v>
      </c>
      <c r="N38" s="13"/>
      <c r="O38" s="18">
        <f t="shared" si="8"/>
        <v>2.29877161164571</v>
      </c>
      <c r="P38" s="18">
        <f t="shared" si="2"/>
        <v>0.0513059807231922</v>
      </c>
      <c r="Q38" s="24">
        <f t="shared" si="9"/>
        <v>0.00666977749401499</v>
      </c>
      <c r="R38" s="18">
        <f t="shared" si="10"/>
        <v>0.144970294444444</v>
      </c>
      <c r="S38" s="25">
        <f t="shared" si="3"/>
        <v>0.0460078909239643</v>
      </c>
      <c r="T38" s="3">
        <v>0.01</v>
      </c>
      <c r="U38" s="26">
        <f t="shared" si="11"/>
        <v>0.000460078909239643</v>
      </c>
      <c r="V38" s="25"/>
      <c r="W38" s="3"/>
      <c r="X38" s="26"/>
      <c r="Y38" s="28">
        <v>0.02</v>
      </c>
      <c r="Z38" s="3">
        <v>0.21</v>
      </c>
      <c r="AA38" s="27">
        <f t="shared" si="12"/>
        <v>0.0042</v>
      </c>
      <c r="AB38" s="3">
        <v>0.01</v>
      </c>
      <c r="AC38" s="3">
        <v>0.29</v>
      </c>
      <c r="AD38" s="27">
        <f t="shared" si="13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4"/>
        <v>0.011</v>
      </c>
      <c r="AN38" s="3">
        <v>0.01</v>
      </c>
      <c r="AO38" s="3">
        <v>0.38</v>
      </c>
      <c r="AP38" s="3">
        <f t="shared" si="15"/>
        <v>0.0038</v>
      </c>
      <c r="AQ38" s="1">
        <f t="shared" si="16"/>
        <v>0.0223600789092396</v>
      </c>
      <c r="AR38" s="29">
        <f t="shared" si="17"/>
        <v>111.515611111111</v>
      </c>
      <c r="AS38" s="1">
        <f t="shared" si="18"/>
        <v>0.13</v>
      </c>
      <c r="AT38" s="2">
        <f t="shared" si="19"/>
        <v>2.64833333333333</v>
      </c>
      <c r="AU38" s="1">
        <f t="shared" si="20"/>
        <v>5751.74736718941</v>
      </c>
      <c r="AV38" s="1">
        <f>SUM(AU27:AU38)</f>
        <v>87166.3764628298</v>
      </c>
    </row>
    <row r="39" spans="1:19">
      <c r="A39" s="13"/>
      <c r="B39" s="13"/>
      <c r="C39" s="16">
        <v>12</v>
      </c>
      <c r="D39" s="19">
        <v>-5.06283320674193</v>
      </c>
      <c r="E39" s="20">
        <f t="shared" si="4"/>
        <v>1.9093921504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19:42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</row>
    <row r="41" spans="19:42">
      <c r="S41" s="23" t="s">
        <v>45</v>
      </c>
      <c r="T41" s="23"/>
      <c r="U41" s="23"/>
      <c r="V41" s="23" t="s">
        <v>46</v>
      </c>
      <c r="W41" s="23"/>
      <c r="X41" s="23"/>
      <c r="Y41" s="23" t="s">
        <v>47</v>
      </c>
      <c r="Z41" s="23"/>
      <c r="AA41" s="23"/>
      <c r="AB41" s="23" t="s">
        <v>48</v>
      </c>
      <c r="AC41" s="23"/>
      <c r="AD41" s="23"/>
      <c r="AE41" s="23" t="s">
        <v>49</v>
      </c>
      <c r="AF41" s="23"/>
      <c r="AG41" s="23"/>
      <c r="AH41" s="23" t="s">
        <v>50</v>
      </c>
      <c r="AI41" s="23"/>
      <c r="AJ41" s="23"/>
      <c r="AK41" s="31" t="s">
        <v>51</v>
      </c>
      <c r="AL41" s="32"/>
      <c r="AM41" s="33"/>
      <c r="AN41" s="23" t="s">
        <v>52</v>
      </c>
      <c r="AO41" s="23"/>
      <c r="AP41" s="23"/>
    </row>
    <row r="42" spans="1:47">
      <c r="A42" s="15" t="s">
        <v>4</v>
      </c>
      <c r="B42" s="15"/>
      <c r="C42" s="16" t="s">
        <v>53</v>
      </c>
      <c r="D42" s="16" t="s">
        <v>54</v>
      </c>
      <c r="E42" s="16" t="s">
        <v>55</v>
      </c>
      <c r="F42" s="16" t="s">
        <v>56</v>
      </c>
      <c r="G42" s="13" t="s">
        <v>53</v>
      </c>
      <c r="H42" s="13" t="s">
        <v>55</v>
      </c>
      <c r="I42" s="13" t="s">
        <v>57</v>
      </c>
      <c r="J42" s="13" t="s">
        <v>58</v>
      </c>
      <c r="K42" s="22" t="s">
        <v>59</v>
      </c>
      <c r="L42" s="22" t="s">
        <v>60</v>
      </c>
      <c r="M42" s="13" t="s">
        <v>61</v>
      </c>
      <c r="N42" s="22" t="s">
        <v>62</v>
      </c>
      <c r="O42" s="13" t="s">
        <v>63</v>
      </c>
      <c r="P42" s="13" t="s">
        <v>64</v>
      </c>
      <c r="Q42" s="22" t="s">
        <v>65</v>
      </c>
      <c r="R42" s="22" t="s">
        <v>66</v>
      </c>
      <c r="S42" s="4" t="s">
        <v>12</v>
      </c>
      <c r="T42" s="3" t="s">
        <v>13</v>
      </c>
      <c r="U42" s="3"/>
      <c r="V42" s="4" t="s">
        <v>12</v>
      </c>
      <c r="W42" s="3" t="s">
        <v>13</v>
      </c>
      <c r="X42" s="3"/>
      <c r="Y42" s="4" t="s">
        <v>12</v>
      </c>
      <c r="Z42" s="3" t="s">
        <v>13</v>
      </c>
      <c r="AA42" s="3"/>
      <c r="AB42" s="4" t="s">
        <v>12</v>
      </c>
      <c r="AC42" s="3" t="s">
        <v>13</v>
      </c>
      <c r="AD42" s="3"/>
      <c r="AE42" s="4" t="s">
        <v>12</v>
      </c>
      <c r="AF42" s="3" t="s">
        <v>13</v>
      </c>
      <c r="AG42" s="3"/>
      <c r="AH42" s="4" t="s">
        <v>12</v>
      </c>
      <c r="AI42" s="3" t="s">
        <v>13</v>
      </c>
      <c r="AJ42" s="3"/>
      <c r="AK42" s="4" t="s">
        <v>12</v>
      </c>
      <c r="AL42" s="3" t="s">
        <v>13</v>
      </c>
      <c r="AM42" s="3"/>
      <c r="AN42" s="34" t="s">
        <v>12</v>
      </c>
      <c r="AO42" s="34" t="s">
        <v>13</v>
      </c>
      <c r="AP42" s="34"/>
      <c r="AQ42" s="1" t="s">
        <v>67</v>
      </c>
      <c r="AR42" s="1" t="s">
        <v>68</v>
      </c>
      <c r="AS42" s="1" t="s">
        <v>38</v>
      </c>
      <c r="AT42" s="2" t="s">
        <v>69</v>
      </c>
      <c r="AU42" s="1" t="s">
        <v>70</v>
      </c>
    </row>
    <row r="43" spans="1:47">
      <c r="A43" s="13" t="s">
        <v>71</v>
      </c>
      <c r="B43" s="13">
        <f>G5</f>
        <v>92.50925</v>
      </c>
      <c r="C43" s="16" t="s">
        <v>72</v>
      </c>
      <c r="D43" s="16">
        <v>-5</v>
      </c>
      <c r="E43" s="16"/>
      <c r="F43" s="16"/>
      <c r="G43" s="13">
        <v>1</v>
      </c>
      <c r="H43" s="18">
        <f t="shared" ref="H43:H54" si="21">E44</f>
        <v>-5</v>
      </c>
      <c r="I43" s="18">
        <f t="shared" ref="I43:I54" si="22">H43+273.15</f>
        <v>268.15</v>
      </c>
      <c r="J43" s="18">
        <f t="shared" ref="J43:J54" si="23">EXP(($C$16*(I43-$C$14))/($C$17*I43*$C$14))</f>
        <v>0.00896487173486583</v>
      </c>
      <c r="K43" s="18">
        <f>$B$43/12</f>
        <v>7.70910416666667</v>
      </c>
      <c r="L43" s="18">
        <f>K43*$B$44/100</f>
        <v>0.0770910416666667</v>
      </c>
      <c r="M43" s="13" t="s">
        <v>73</v>
      </c>
      <c r="N43" s="13"/>
      <c r="O43" s="18">
        <f>L43</f>
        <v>0.0770910416666667</v>
      </c>
      <c r="P43" s="18">
        <f t="shared" ref="P43:P54" si="24">O43*J43</f>
        <v>0.000691111300448864</v>
      </c>
      <c r="Q43" s="24">
        <f>P43*$B$45</f>
        <v>8.98444690583523e-5</v>
      </c>
      <c r="R43" s="18">
        <f>L43*$B$45</f>
        <v>0.0100218354166667</v>
      </c>
      <c r="S43" s="25">
        <f t="shared" ref="S43:S54" si="25">Q43/R43</f>
        <v>0.00896487173486583</v>
      </c>
      <c r="T43" s="3">
        <v>0.01</v>
      </c>
      <c r="U43" s="26">
        <f t="shared" ref="U43:U54" si="26">S43*T43</f>
        <v>8.96487173486583e-5</v>
      </c>
      <c r="V43" s="25"/>
      <c r="W43" s="3"/>
      <c r="X43" s="26"/>
      <c r="Y43" s="28">
        <v>0.02</v>
      </c>
      <c r="Z43" s="3">
        <v>0.17</v>
      </c>
      <c r="AA43" s="27">
        <f t="shared" ref="AA43:AA54" si="27">Y43*Z43</f>
        <v>0.0034</v>
      </c>
      <c r="AB43" s="3">
        <v>0.01</v>
      </c>
      <c r="AC43" s="3">
        <v>0.03</v>
      </c>
      <c r="AD43" s="27">
        <f t="shared" ref="AD43:AD54" si="28">AB43*AC43</f>
        <v>0.0003</v>
      </c>
      <c r="AE43" s="25"/>
      <c r="AF43" s="3"/>
      <c r="AG43" s="26"/>
      <c r="AH43" s="25"/>
      <c r="AI43" s="3"/>
      <c r="AJ43" s="26"/>
      <c r="AL43" s="27"/>
      <c r="AM43" s="27"/>
      <c r="AN43" s="3">
        <v>0.01</v>
      </c>
      <c r="AO43" s="3">
        <v>0.79</v>
      </c>
      <c r="AP43" s="3">
        <f t="shared" ref="AP43:AP54" si="29">AO43*AN43</f>
        <v>0.0079</v>
      </c>
      <c r="AQ43" s="1">
        <f>(AP43+AM43+AD43+AA43+U43+X43+AG43+AJ43)</f>
        <v>0.0116896487173487</v>
      </c>
      <c r="AR43" s="29">
        <f>$B$43/12</f>
        <v>7.70910416666667</v>
      </c>
      <c r="AS43" s="1">
        <f>$B$45</f>
        <v>0.13</v>
      </c>
      <c r="AT43" s="2">
        <f>$E$5/12</f>
        <v>22.4206575342466</v>
      </c>
      <c r="AU43" s="1">
        <f t="shared" ref="AU43:AU54" si="30">AT43*10000*AS43*0.67*AR43*AQ43</f>
        <v>1759.83469095533</v>
      </c>
    </row>
    <row r="44" spans="1:47">
      <c r="A44" s="13" t="s">
        <v>74</v>
      </c>
      <c r="B44" s="13">
        <v>1</v>
      </c>
      <c r="C44" s="16">
        <v>1</v>
      </c>
      <c r="D44" s="19">
        <v>-9.03390797387097</v>
      </c>
      <c r="E44" s="20">
        <f t="shared" ref="E44:E55" si="31">D43</f>
        <v>-5</v>
      </c>
      <c r="F44" s="16" t="s">
        <v>73</v>
      </c>
      <c r="G44" s="13">
        <v>2</v>
      </c>
      <c r="H44" s="18">
        <f t="shared" si="21"/>
        <v>-9.03390797387097</v>
      </c>
      <c r="I44" s="18">
        <f t="shared" si="22"/>
        <v>264.116092026129</v>
      </c>
      <c r="J44" s="18">
        <f t="shared" si="23"/>
        <v>0.00514861405776811</v>
      </c>
      <c r="K44" s="18">
        <f t="shared" ref="K44:K54" si="32">$B$43/12</f>
        <v>7.70910416666667</v>
      </c>
      <c r="L44" s="18">
        <f t="shared" ref="L44:L54" si="33">K44*$B$44/100</f>
        <v>0.0770910416666667</v>
      </c>
      <c r="M44" s="13" t="s">
        <v>73</v>
      </c>
      <c r="N44" s="13"/>
      <c r="O44" s="18">
        <f t="shared" ref="O44:O54" si="34">L44+O43-P43-N44</f>
        <v>0.153490972032884</v>
      </c>
      <c r="P44" s="18">
        <f t="shared" si="24"/>
        <v>0.000790265776349001</v>
      </c>
      <c r="Q44" s="24">
        <f t="shared" ref="Q44:Q54" si="35">P44*$B$45</f>
        <v>0.00010273455092537</v>
      </c>
      <c r="R44" s="18">
        <f t="shared" ref="R44:R54" si="36">L44*$B$45</f>
        <v>0.0100218354166667</v>
      </c>
      <c r="S44" s="25">
        <f t="shared" si="25"/>
        <v>0.010251071450896</v>
      </c>
      <c r="T44" s="3">
        <v>0.01</v>
      </c>
      <c r="U44" s="26">
        <f t="shared" si="26"/>
        <v>0.00010251071450896</v>
      </c>
      <c r="V44" s="25"/>
      <c r="W44" s="3"/>
      <c r="X44" s="26"/>
      <c r="Y44" s="28">
        <v>0.02</v>
      </c>
      <c r="Z44" s="3">
        <v>0.17</v>
      </c>
      <c r="AA44" s="27">
        <f t="shared" si="27"/>
        <v>0.0034</v>
      </c>
      <c r="AB44" s="3">
        <v>0.01</v>
      </c>
      <c r="AC44" s="3">
        <v>0.03</v>
      </c>
      <c r="AD44" s="27">
        <f t="shared" si="28"/>
        <v>0.0003</v>
      </c>
      <c r="AE44" s="25"/>
      <c r="AF44" s="3"/>
      <c r="AG44" s="26"/>
      <c r="AH44" s="25"/>
      <c r="AI44" s="3"/>
      <c r="AJ44" s="26"/>
      <c r="AK44" s="27"/>
      <c r="AL44" s="27"/>
      <c r="AM44" s="27"/>
      <c r="AN44" s="3">
        <v>0.01</v>
      </c>
      <c r="AO44" s="3">
        <v>0.79</v>
      </c>
      <c r="AP44" s="3">
        <f t="shared" si="29"/>
        <v>0.0079</v>
      </c>
      <c r="AQ44" s="1">
        <f t="shared" ref="AQ44:AQ54" si="37">(AP44+AM44+AD44+AA44+U44+X44+AG44+AJ44)</f>
        <v>0.011702510714509</v>
      </c>
      <c r="AR44" s="29">
        <f t="shared" ref="AR44:AR54" si="38">$B$43/12</f>
        <v>7.70910416666667</v>
      </c>
      <c r="AS44" s="1">
        <f t="shared" ref="AS44:AS54" si="39">$B$45</f>
        <v>0.13</v>
      </c>
      <c r="AT44" s="2">
        <f t="shared" ref="AT44:AT54" si="40">$E$5/12</f>
        <v>22.4206575342466</v>
      </c>
      <c r="AU44" s="1">
        <f t="shared" si="30"/>
        <v>1761.77101849989</v>
      </c>
    </row>
    <row r="45" spans="1:47">
      <c r="A45" s="13" t="s">
        <v>38</v>
      </c>
      <c r="B45" s="13">
        <v>0.13</v>
      </c>
      <c r="C45" s="16">
        <v>2</v>
      </c>
      <c r="D45" s="19">
        <v>-3.98068323203571</v>
      </c>
      <c r="E45" s="20">
        <f t="shared" si="31"/>
        <v>-9.03390797387097</v>
      </c>
      <c r="F45" s="16" t="s">
        <v>73</v>
      </c>
      <c r="G45" s="13">
        <v>3</v>
      </c>
      <c r="H45" s="18">
        <f t="shared" si="21"/>
        <v>-3.98068323203571</v>
      </c>
      <c r="I45" s="18">
        <f t="shared" si="22"/>
        <v>269.169316767964</v>
      </c>
      <c r="J45" s="18">
        <f t="shared" si="23"/>
        <v>0.0102863706151444</v>
      </c>
      <c r="K45" s="18">
        <f t="shared" si="32"/>
        <v>7.70910416666667</v>
      </c>
      <c r="L45" s="18">
        <f t="shared" si="33"/>
        <v>0.0770910416666667</v>
      </c>
      <c r="M45" s="13" t="s">
        <v>73</v>
      </c>
      <c r="N45" s="13"/>
      <c r="O45" s="18">
        <f t="shared" si="34"/>
        <v>0.229791747923202</v>
      </c>
      <c r="P45" s="18">
        <f t="shared" si="24"/>
        <v>0.0023637230834399</v>
      </c>
      <c r="Q45" s="24">
        <f t="shared" si="35"/>
        <v>0.000307284000847186</v>
      </c>
      <c r="R45" s="18">
        <f t="shared" si="36"/>
        <v>0.0100218354166667</v>
      </c>
      <c r="S45" s="25">
        <f t="shared" si="25"/>
        <v>0.0306614495321049</v>
      </c>
      <c r="T45" s="3">
        <v>0.01</v>
      </c>
      <c r="U45" s="26">
        <f t="shared" si="26"/>
        <v>0.000306614495321049</v>
      </c>
      <c r="V45" s="25"/>
      <c r="W45" s="3"/>
      <c r="X45" s="26"/>
      <c r="Y45" s="28">
        <v>0.02</v>
      </c>
      <c r="Z45" s="3">
        <v>0.17</v>
      </c>
      <c r="AA45" s="27">
        <f t="shared" si="27"/>
        <v>0.0034</v>
      </c>
      <c r="AB45" s="3">
        <v>0.01</v>
      </c>
      <c r="AC45" s="3">
        <v>0.03</v>
      </c>
      <c r="AD45" s="27">
        <f t="shared" si="28"/>
        <v>0.0003</v>
      </c>
      <c r="AE45" s="25"/>
      <c r="AF45" s="3"/>
      <c r="AG45" s="26"/>
      <c r="AH45" s="25"/>
      <c r="AI45" s="3"/>
      <c r="AJ45" s="26"/>
      <c r="AL45" s="27"/>
      <c r="AM45" s="27"/>
      <c r="AN45" s="3">
        <v>0.01</v>
      </c>
      <c r="AO45" s="3">
        <v>0.79</v>
      </c>
      <c r="AP45" s="3">
        <f t="shared" si="29"/>
        <v>0.0079</v>
      </c>
      <c r="AQ45" s="1">
        <f t="shared" si="37"/>
        <v>0.011906614495321</v>
      </c>
      <c r="AR45" s="29">
        <f t="shared" si="38"/>
        <v>7.70910416666667</v>
      </c>
      <c r="AS45" s="1">
        <f t="shared" si="39"/>
        <v>0.13</v>
      </c>
      <c r="AT45" s="2">
        <f t="shared" si="40"/>
        <v>22.4206575342466</v>
      </c>
      <c r="AU45" s="1">
        <f t="shared" si="30"/>
        <v>1792.49811070885</v>
      </c>
    </row>
    <row r="46" spans="1:47">
      <c r="A46" s="13"/>
      <c r="B46" s="13"/>
      <c r="C46" s="16">
        <v>3</v>
      </c>
      <c r="D46" s="19">
        <v>0.738157803290323</v>
      </c>
      <c r="E46" s="20">
        <f t="shared" si="31"/>
        <v>-3.98068323203571</v>
      </c>
      <c r="F46" s="16" t="s">
        <v>73</v>
      </c>
      <c r="G46" s="13">
        <v>4</v>
      </c>
      <c r="H46" s="18">
        <f t="shared" si="21"/>
        <v>0.738157803290323</v>
      </c>
      <c r="I46" s="18">
        <f t="shared" si="22"/>
        <v>273.88815780329</v>
      </c>
      <c r="J46" s="18">
        <f t="shared" si="23"/>
        <v>0.0191835943428844</v>
      </c>
      <c r="K46" s="18">
        <f t="shared" si="32"/>
        <v>7.70910416666667</v>
      </c>
      <c r="L46" s="18">
        <f t="shared" si="33"/>
        <v>0.0770910416666667</v>
      </c>
      <c r="M46" s="13" t="s">
        <v>73</v>
      </c>
      <c r="N46" s="13"/>
      <c r="O46" s="18">
        <f t="shared" si="34"/>
        <v>0.304519066506429</v>
      </c>
      <c r="P46" s="18">
        <f t="shared" si="24"/>
        <v>0.00584177024153317</v>
      </c>
      <c r="Q46" s="24">
        <f t="shared" si="35"/>
        <v>0.000759430131399312</v>
      </c>
      <c r="R46" s="18">
        <f t="shared" si="36"/>
        <v>0.0100218354166667</v>
      </c>
      <c r="S46" s="25">
        <f t="shared" si="25"/>
        <v>0.0757775497027573</v>
      </c>
      <c r="T46" s="3">
        <v>0.01</v>
      </c>
      <c r="U46" s="26">
        <f t="shared" si="26"/>
        <v>0.000757775497027573</v>
      </c>
      <c r="V46" s="25"/>
      <c r="W46" s="3"/>
      <c r="X46" s="26"/>
      <c r="Y46" s="28">
        <v>0.02</v>
      </c>
      <c r="Z46" s="3">
        <v>0.17</v>
      </c>
      <c r="AA46" s="27">
        <f t="shared" si="27"/>
        <v>0.0034</v>
      </c>
      <c r="AB46" s="3">
        <v>0.01</v>
      </c>
      <c r="AC46" s="3">
        <v>0.03</v>
      </c>
      <c r="AD46" s="27">
        <f t="shared" si="28"/>
        <v>0.0003</v>
      </c>
      <c r="AE46" s="25"/>
      <c r="AF46" s="3"/>
      <c r="AG46" s="26"/>
      <c r="AH46" s="25"/>
      <c r="AI46" s="3"/>
      <c r="AJ46" s="26"/>
      <c r="AK46" s="27"/>
      <c r="AL46" s="27"/>
      <c r="AM46" s="27"/>
      <c r="AN46" s="3">
        <v>0.01</v>
      </c>
      <c r="AO46" s="3">
        <v>0.79</v>
      </c>
      <c r="AP46" s="3">
        <f t="shared" si="29"/>
        <v>0.0079</v>
      </c>
      <c r="AQ46" s="1">
        <f t="shared" si="37"/>
        <v>0.0123577754970276</v>
      </c>
      <c r="AR46" s="29">
        <f t="shared" si="38"/>
        <v>7.70910416666667</v>
      </c>
      <c r="AS46" s="1">
        <f t="shared" si="39"/>
        <v>0.13</v>
      </c>
      <c r="AT46" s="2">
        <f t="shared" si="40"/>
        <v>22.4206575342466</v>
      </c>
      <c r="AU46" s="1">
        <f t="shared" si="30"/>
        <v>1860.41878148409</v>
      </c>
    </row>
    <row r="47" spans="1:47">
      <c r="A47" s="13"/>
      <c r="B47" s="13"/>
      <c r="C47" s="16">
        <v>4</v>
      </c>
      <c r="D47" s="19">
        <v>7.5485179225</v>
      </c>
      <c r="E47" s="20">
        <f t="shared" si="31"/>
        <v>0.738157803290323</v>
      </c>
      <c r="F47" s="16" t="s">
        <v>73</v>
      </c>
      <c r="G47" s="13">
        <v>5</v>
      </c>
      <c r="H47" s="18">
        <f t="shared" si="21"/>
        <v>7.5485179225</v>
      </c>
      <c r="I47" s="18">
        <f t="shared" si="22"/>
        <v>280.6985179225</v>
      </c>
      <c r="J47" s="18">
        <f t="shared" si="23"/>
        <v>0.0454485988845631</v>
      </c>
      <c r="K47" s="18">
        <f t="shared" si="32"/>
        <v>7.70910416666667</v>
      </c>
      <c r="L47" s="18">
        <f t="shared" si="33"/>
        <v>0.0770910416666667</v>
      </c>
      <c r="M47" s="13" t="s">
        <v>75</v>
      </c>
      <c r="N47" s="18">
        <f>(O46-P46)*$C$22/100</f>
        <v>0.283743431451651</v>
      </c>
      <c r="O47" s="18">
        <f t="shared" si="34"/>
        <v>0.0920249064799115</v>
      </c>
      <c r="P47" s="18">
        <f t="shared" si="24"/>
        <v>0.00418240306199493</v>
      </c>
      <c r="Q47" s="24">
        <f t="shared" si="35"/>
        <v>0.000543712398059341</v>
      </c>
      <c r="R47" s="18">
        <f t="shared" si="36"/>
        <v>0.0100218354166667</v>
      </c>
      <c r="S47" s="25">
        <f t="shared" si="25"/>
        <v>0.0542527766076789</v>
      </c>
      <c r="T47" s="3">
        <v>0.01</v>
      </c>
      <c r="U47" s="26">
        <f t="shared" si="26"/>
        <v>0.000542527766076789</v>
      </c>
      <c r="V47" s="25"/>
      <c r="W47" s="3"/>
      <c r="X47" s="26"/>
      <c r="Y47" s="28">
        <v>0.04</v>
      </c>
      <c r="Z47" s="3">
        <v>0.17</v>
      </c>
      <c r="AA47" s="27">
        <f t="shared" si="27"/>
        <v>0.0068</v>
      </c>
      <c r="AB47" s="3">
        <v>0.015</v>
      </c>
      <c r="AC47" s="3">
        <v>0.03</v>
      </c>
      <c r="AD47" s="27">
        <f t="shared" si="28"/>
        <v>0.00045</v>
      </c>
      <c r="AE47" s="25"/>
      <c r="AF47" s="3"/>
      <c r="AG47" s="26"/>
      <c r="AH47" s="25"/>
      <c r="AI47" s="3"/>
      <c r="AJ47" s="26"/>
      <c r="AL47" s="27"/>
      <c r="AM47" s="27"/>
      <c r="AN47" s="3">
        <v>0.015</v>
      </c>
      <c r="AO47" s="3">
        <v>0.79</v>
      </c>
      <c r="AP47" s="3">
        <f t="shared" si="29"/>
        <v>0.01185</v>
      </c>
      <c r="AQ47" s="1">
        <f t="shared" si="37"/>
        <v>0.0196425277660768</v>
      </c>
      <c r="AR47" s="29">
        <f t="shared" si="38"/>
        <v>7.70910416666667</v>
      </c>
      <c r="AS47" s="1">
        <f t="shared" si="39"/>
        <v>0.13</v>
      </c>
      <c r="AT47" s="2">
        <f t="shared" si="40"/>
        <v>22.4206575342466</v>
      </c>
      <c r="AU47" s="1">
        <f t="shared" si="30"/>
        <v>2957.11210974999</v>
      </c>
    </row>
    <row r="48" spans="1:47">
      <c r="A48" s="13"/>
      <c r="B48" s="13"/>
      <c r="C48" s="16">
        <v>5</v>
      </c>
      <c r="D48" s="19">
        <v>18.4411607693548</v>
      </c>
      <c r="E48" s="20">
        <f t="shared" si="31"/>
        <v>7.5485179225</v>
      </c>
      <c r="F48" s="16" t="s">
        <v>75</v>
      </c>
      <c r="G48" s="13">
        <v>6</v>
      </c>
      <c r="H48" s="18">
        <f t="shared" si="21"/>
        <v>18.4411607693548</v>
      </c>
      <c r="I48" s="18">
        <f t="shared" si="22"/>
        <v>291.591160769355</v>
      </c>
      <c r="J48" s="18">
        <f t="shared" si="23"/>
        <v>0.16606375556029</v>
      </c>
      <c r="K48" s="18">
        <f t="shared" si="32"/>
        <v>7.70910416666667</v>
      </c>
      <c r="L48" s="18">
        <f t="shared" si="33"/>
        <v>0.0770910416666667</v>
      </c>
      <c r="M48" s="13" t="s">
        <v>73</v>
      </c>
      <c r="N48" s="13"/>
      <c r="O48" s="18">
        <f t="shared" si="34"/>
        <v>0.164933545084583</v>
      </c>
      <c r="P48" s="18">
        <f t="shared" si="24"/>
        <v>0.0273894839146183</v>
      </c>
      <c r="Q48" s="24">
        <f t="shared" si="35"/>
        <v>0.00356063290890038</v>
      </c>
      <c r="R48" s="18">
        <f t="shared" si="36"/>
        <v>0.0100218354166667</v>
      </c>
      <c r="S48" s="25">
        <f t="shared" si="25"/>
        <v>0.35528750581744</v>
      </c>
      <c r="T48" s="3">
        <v>0.01</v>
      </c>
      <c r="U48" s="26">
        <f t="shared" si="26"/>
        <v>0.0035528750581744</v>
      </c>
      <c r="V48" s="25"/>
      <c r="W48" s="3"/>
      <c r="X48" s="26"/>
      <c r="Y48" s="28">
        <v>0.04</v>
      </c>
      <c r="Z48" s="3">
        <v>0.17</v>
      </c>
      <c r="AA48" s="27">
        <f t="shared" si="27"/>
        <v>0.0068</v>
      </c>
      <c r="AB48" s="3">
        <v>0.015</v>
      </c>
      <c r="AC48" s="3">
        <v>0.03</v>
      </c>
      <c r="AD48" s="27">
        <f t="shared" si="28"/>
        <v>0.00045</v>
      </c>
      <c r="AE48" s="25"/>
      <c r="AF48" s="3"/>
      <c r="AG48" s="26"/>
      <c r="AH48" s="25"/>
      <c r="AI48" s="3"/>
      <c r="AJ48" s="26"/>
      <c r="AK48" s="27"/>
      <c r="AL48" s="27"/>
      <c r="AM48" s="27"/>
      <c r="AN48" s="3">
        <v>0.015</v>
      </c>
      <c r="AO48" s="3">
        <v>0.79</v>
      </c>
      <c r="AP48" s="3">
        <f t="shared" si="29"/>
        <v>0.01185</v>
      </c>
      <c r="AQ48" s="1">
        <f t="shared" si="37"/>
        <v>0.0226528750581744</v>
      </c>
      <c r="AR48" s="29">
        <f t="shared" si="38"/>
        <v>7.70910416666667</v>
      </c>
      <c r="AS48" s="1">
        <f t="shared" si="39"/>
        <v>0.13</v>
      </c>
      <c r="AT48" s="2">
        <f t="shared" si="40"/>
        <v>22.4206575342466</v>
      </c>
      <c r="AU48" s="1">
        <f t="shared" si="30"/>
        <v>3410.30909834679</v>
      </c>
    </row>
    <row r="49" spans="1:47">
      <c r="A49" s="13"/>
      <c r="B49" s="13"/>
      <c r="C49" s="16">
        <v>6</v>
      </c>
      <c r="D49" s="19">
        <v>22.6078898433333</v>
      </c>
      <c r="E49" s="20">
        <f t="shared" si="31"/>
        <v>18.4411607693548</v>
      </c>
      <c r="F49" s="16" t="s">
        <v>73</v>
      </c>
      <c r="G49" s="13">
        <v>7</v>
      </c>
      <c r="H49" s="18">
        <f t="shared" si="21"/>
        <v>22.6078898433333</v>
      </c>
      <c r="I49" s="18">
        <f t="shared" si="22"/>
        <v>295.757889843333</v>
      </c>
      <c r="J49" s="18">
        <f t="shared" si="23"/>
        <v>0.265816853661953</v>
      </c>
      <c r="K49" s="18">
        <f t="shared" si="32"/>
        <v>7.70910416666667</v>
      </c>
      <c r="L49" s="18">
        <f t="shared" si="33"/>
        <v>0.0770910416666667</v>
      </c>
      <c r="M49" s="13" t="s">
        <v>73</v>
      </c>
      <c r="N49" s="13"/>
      <c r="O49" s="18">
        <f t="shared" si="34"/>
        <v>0.214635102836632</v>
      </c>
      <c r="P49" s="18">
        <f t="shared" si="24"/>
        <v>0.0570536277214431</v>
      </c>
      <c r="Q49" s="24">
        <f t="shared" si="35"/>
        <v>0.00741697160378761</v>
      </c>
      <c r="R49" s="18">
        <f t="shared" si="36"/>
        <v>0.0100218354166667</v>
      </c>
      <c r="S49" s="25">
        <f t="shared" si="25"/>
        <v>0.740081162324111</v>
      </c>
      <c r="T49" s="3">
        <v>0.01</v>
      </c>
      <c r="U49" s="26">
        <f t="shared" si="26"/>
        <v>0.00740081162324111</v>
      </c>
      <c r="V49" s="25"/>
      <c r="W49" s="3"/>
      <c r="X49" s="26"/>
      <c r="Y49" s="28">
        <v>0.04</v>
      </c>
      <c r="Z49" s="3">
        <v>0.17</v>
      </c>
      <c r="AA49" s="27">
        <f t="shared" si="27"/>
        <v>0.0068</v>
      </c>
      <c r="AB49" s="3">
        <v>0.015</v>
      </c>
      <c r="AC49" s="3">
        <v>0.03</v>
      </c>
      <c r="AD49" s="27">
        <f t="shared" si="28"/>
        <v>0.00045</v>
      </c>
      <c r="AE49" s="25"/>
      <c r="AF49" s="3"/>
      <c r="AG49" s="26"/>
      <c r="AH49" s="25"/>
      <c r="AI49" s="3"/>
      <c r="AJ49" s="26"/>
      <c r="AL49" s="27"/>
      <c r="AM49" s="27"/>
      <c r="AN49" s="3">
        <v>0.015</v>
      </c>
      <c r="AO49" s="3">
        <v>0.79</v>
      </c>
      <c r="AP49" s="3">
        <f t="shared" si="29"/>
        <v>0.01185</v>
      </c>
      <c r="AQ49" s="1">
        <f t="shared" si="37"/>
        <v>0.0265008116232411</v>
      </c>
      <c r="AR49" s="29">
        <f t="shared" si="38"/>
        <v>7.70910416666667</v>
      </c>
      <c r="AS49" s="1">
        <f t="shared" si="39"/>
        <v>0.13</v>
      </c>
      <c r="AT49" s="2">
        <f t="shared" si="40"/>
        <v>22.4206575342466</v>
      </c>
      <c r="AU49" s="1">
        <f t="shared" si="30"/>
        <v>3989.60214808146</v>
      </c>
    </row>
    <row r="50" spans="1:47">
      <c r="A50" s="13"/>
      <c r="B50" s="13"/>
      <c r="C50" s="16">
        <v>7</v>
      </c>
      <c r="D50" s="19">
        <v>25.7434879212903</v>
      </c>
      <c r="E50" s="20">
        <f t="shared" si="31"/>
        <v>22.6078898433333</v>
      </c>
      <c r="F50" s="16" t="s">
        <v>73</v>
      </c>
      <c r="G50" s="13">
        <v>8</v>
      </c>
      <c r="H50" s="18">
        <f t="shared" si="21"/>
        <v>25.7434879212903</v>
      </c>
      <c r="I50" s="18">
        <f t="shared" si="22"/>
        <v>298.89348792129</v>
      </c>
      <c r="J50" s="18">
        <f t="shared" si="23"/>
        <v>0.375469243114167</v>
      </c>
      <c r="K50" s="18">
        <f t="shared" si="32"/>
        <v>7.70910416666667</v>
      </c>
      <c r="L50" s="18">
        <f t="shared" si="33"/>
        <v>0.0770910416666667</v>
      </c>
      <c r="M50" s="13" t="s">
        <v>73</v>
      </c>
      <c r="N50" s="13"/>
      <c r="O50" s="18">
        <f t="shared" si="34"/>
        <v>0.234672516781855</v>
      </c>
      <c r="P50" s="18">
        <f t="shared" si="24"/>
        <v>0.0881123122557798</v>
      </c>
      <c r="Q50" s="24">
        <f t="shared" si="35"/>
        <v>0.0114546005932514</v>
      </c>
      <c r="R50" s="18">
        <f t="shared" si="36"/>
        <v>0.0100218354166667</v>
      </c>
      <c r="S50" s="25">
        <f t="shared" si="25"/>
        <v>1.14296434904548</v>
      </c>
      <c r="T50" s="3">
        <v>0.01</v>
      </c>
      <c r="U50" s="26">
        <f t="shared" si="26"/>
        <v>0.0114296434904548</v>
      </c>
      <c r="V50" s="25"/>
      <c r="W50" s="3"/>
      <c r="X50" s="26"/>
      <c r="Y50" s="28">
        <v>0.04</v>
      </c>
      <c r="Z50" s="3">
        <v>0.17</v>
      </c>
      <c r="AA50" s="27">
        <f t="shared" si="27"/>
        <v>0.0068</v>
      </c>
      <c r="AB50" s="3">
        <v>0.015</v>
      </c>
      <c r="AC50" s="3">
        <v>0.03</v>
      </c>
      <c r="AD50" s="27">
        <f t="shared" si="28"/>
        <v>0.00045</v>
      </c>
      <c r="AE50" s="25"/>
      <c r="AF50" s="3"/>
      <c r="AG50" s="26"/>
      <c r="AH50" s="25"/>
      <c r="AI50" s="3"/>
      <c r="AJ50" s="26"/>
      <c r="AK50" s="27"/>
      <c r="AL50" s="27"/>
      <c r="AM50" s="27"/>
      <c r="AN50" s="3">
        <v>0.015</v>
      </c>
      <c r="AO50" s="3">
        <v>0.79</v>
      </c>
      <c r="AP50" s="3">
        <f t="shared" si="29"/>
        <v>0.01185</v>
      </c>
      <c r="AQ50" s="1">
        <f t="shared" si="37"/>
        <v>0.0305296434904548</v>
      </c>
      <c r="AR50" s="29">
        <f t="shared" si="38"/>
        <v>7.70910416666667</v>
      </c>
      <c r="AS50" s="1">
        <f t="shared" si="39"/>
        <v>0.13</v>
      </c>
      <c r="AT50" s="2">
        <f t="shared" si="40"/>
        <v>22.4206575342466</v>
      </c>
      <c r="AU50" s="1">
        <f t="shared" si="30"/>
        <v>4596.12833679632</v>
      </c>
    </row>
    <row r="51" spans="1:47">
      <c r="A51" s="13"/>
      <c r="B51" s="13"/>
      <c r="C51" s="16">
        <v>8</v>
      </c>
      <c r="D51" s="19">
        <v>23.0677856496774</v>
      </c>
      <c r="E51" s="20">
        <f t="shared" si="31"/>
        <v>25.7434879212903</v>
      </c>
      <c r="F51" s="16" t="s">
        <v>73</v>
      </c>
      <c r="G51" s="13">
        <v>9</v>
      </c>
      <c r="H51" s="18">
        <f t="shared" si="21"/>
        <v>23.0677856496774</v>
      </c>
      <c r="I51" s="18">
        <f t="shared" si="22"/>
        <v>296.217785649677</v>
      </c>
      <c r="J51" s="18">
        <f t="shared" si="23"/>
        <v>0.27975665180272</v>
      </c>
      <c r="K51" s="18">
        <f t="shared" si="32"/>
        <v>7.70910416666667</v>
      </c>
      <c r="L51" s="18">
        <f t="shared" si="33"/>
        <v>0.0770910416666667</v>
      </c>
      <c r="M51" s="13" t="s">
        <v>73</v>
      </c>
      <c r="N51" s="13"/>
      <c r="O51" s="18">
        <f t="shared" si="34"/>
        <v>0.223651246192742</v>
      </c>
      <c r="P51" s="18">
        <f t="shared" si="24"/>
        <v>0.0625679238063873</v>
      </c>
      <c r="Q51" s="24">
        <f t="shared" si="35"/>
        <v>0.00813383009483035</v>
      </c>
      <c r="R51" s="18">
        <f t="shared" si="36"/>
        <v>0.0100218354166667</v>
      </c>
      <c r="S51" s="25">
        <f t="shared" si="25"/>
        <v>0.811610823432952</v>
      </c>
      <c r="T51" s="3">
        <v>0.01</v>
      </c>
      <c r="U51" s="26">
        <f t="shared" si="26"/>
        <v>0.00811610823432952</v>
      </c>
      <c r="V51" s="25"/>
      <c r="W51" s="3"/>
      <c r="X51" s="26"/>
      <c r="Y51" s="28">
        <v>0.04</v>
      </c>
      <c r="Z51" s="3">
        <v>0.17</v>
      </c>
      <c r="AA51" s="27">
        <f t="shared" si="27"/>
        <v>0.0068</v>
      </c>
      <c r="AB51" s="3">
        <v>0.015</v>
      </c>
      <c r="AC51" s="3">
        <v>0.03</v>
      </c>
      <c r="AD51" s="27">
        <f t="shared" si="28"/>
        <v>0.00045</v>
      </c>
      <c r="AE51" s="25"/>
      <c r="AF51" s="3"/>
      <c r="AG51" s="26"/>
      <c r="AH51" s="25"/>
      <c r="AI51" s="3"/>
      <c r="AJ51" s="26"/>
      <c r="AL51" s="27"/>
      <c r="AM51" s="27"/>
      <c r="AN51" s="3">
        <v>0.015</v>
      </c>
      <c r="AO51" s="3">
        <v>0.79</v>
      </c>
      <c r="AP51" s="3">
        <f t="shared" si="29"/>
        <v>0.01185</v>
      </c>
      <c r="AQ51" s="1">
        <f t="shared" si="37"/>
        <v>0.0272161082343295</v>
      </c>
      <c r="AR51" s="29">
        <f t="shared" si="38"/>
        <v>7.70910416666667</v>
      </c>
      <c r="AS51" s="1">
        <f t="shared" si="39"/>
        <v>0.13</v>
      </c>
      <c r="AT51" s="2">
        <f t="shared" si="40"/>
        <v>22.4206575342466</v>
      </c>
      <c r="AU51" s="1">
        <f t="shared" si="30"/>
        <v>4097.28748756031</v>
      </c>
    </row>
    <row r="52" spans="1:47">
      <c r="A52" s="13"/>
      <c r="B52" s="13"/>
      <c r="C52" s="16">
        <v>9</v>
      </c>
      <c r="D52" s="19">
        <v>17.9787506976667</v>
      </c>
      <c r="E52" s="20">
        <f t="shared" si="31"/>
        <v>23.0677856496774</v>
      </c>
      <c r="F52" s="16" t="s">
        <v>73</v>
      </c>
      <c r="G52" s="13">
        <v>10</v>
      </c>
      <c r="H52" s="18">
        <f t="shared" si="21"/>
        <v>17.9787506976667</v>
      </c>
      <c r="I52" s="18">
        <f t="shared" si="22"/>
        <v>291.128750697667</v>
      </c>
      <c r="J52" s="18">
        <f t="shared" si="23"/>
        <v>0.157485630110609</v>
      </c>
      <c r="K52" s="18">
        <f t="shared" si="32"/>
        <v>7.70910416666667</v>
      </c>
      <c r="L52" s="18">
        <f t="shared" si="33"/>
        <v>0.0770910416666667</v>
      </c>
      <c r="M52" s="13" t="s">
        <v>73</v>
      </c>
      <c r="N52" s="13"/>
      <c r="O52" s="18">
        <f t="shared" si="34"/>
        <v>0.238174364053021</v>
      </c>
      <c r="P52" s="18">
        <f t="shared" si="24"/>
        <v>0.0375090397990836</v>
      </c>
      <c r="Q52" s="24">
        <f t="shared" si="35"/>
        <v>0.00487617517388087</v>
      </c>
      <c r="R52" s="18">
        <f t="shared" si="36"/>
        <v>0.0100218354166667</v>
      </c>
      <c r="S52" s="25">
        <f t="shared" si="25"/>
        <v>0.486555104045275</v>
      </c>
      <c r="T52" s="3">
        <v>0.01</v>
      </c>
      <c r="U52" s="26">
        <f t="shared" si="26"/>
        <v>0.00486555104045275</v>
      </c>
      <c r="V52" s="25"/>
      <c r="W52" s="3"/>
      <c r="X52" s="26"/>
      <c r="Y52" s="28">
        <v>0.02</v>
      </c>
      <c r="Z52" s="3">
        <v>0.17</v>
      </c>
      <c r="AA52" s="27">
        <f t="shared" si="27"/>
        <v>0.0034</v>
      </c>
      <c r="AB52" s="3">
        <v>0.01</v>
      </c>
      <c r="AC52" s="3">
        <v>0.03</v>
      </c>
      <c r="AD52" s="27">
        <f t="shared" si="28"/>
        <v>0.0003</v>
      </c>
      <c r="AE52" s="25"/>
      <c r="AF52" s="3"/>
      <c r="AG52" s="26"/>
      <c r="AH52" s="25"/>
      <c r="AI52" s="3"/>
      <c r="AJ52" s="26"/>
      <c r="AK52" s="27"/>
      <c r="AL52" s="27"/>
      <c r="AM52" s="27"/>
      <c r="AN52" s="3">
        <v>0.01</v>
      </c>
      <c r="AO52" s="3">
        <v>0.79</v>
      </c>
      <c r="AP52" s="3">
        <f t="shared" si="29"/>
        <v>0.0079</v>
      </c>
      <c r="AQ52" s="1">
        <f t="shared" si="37"/>
        <v>0.0164655510404528</v>
      </c>
      <c r="AR52" s="29">
        <f t="shared" si="38"/>
        <v>7.70910416666667</v>
      </c>
      <c r="AS52" s="1">
        <f t="shared" si="39"/>
        <v>0.13</v>
      </c>
      <c r="AT52" s="2">
        <f t="shared" si="40"/>
        <v>22.4206575342466</v>
      </c>
      <c r="AU52" s="1">
        <f t="shared" si="30"/>
        <v>2478.82965753111</v>
      </c>
    </row>
    <row r="53" spans="1:47">
      <c r="A53" s="13"/>
      <c r="B53" s="13"/>
      <c r="C53" s="16">
        <v>10</v>
      </c>
      <c r="D53" s="19">
        <v>9.92874670435484</v>
      </c>
      <c r="E53" s="20">
        <f t="shared" si="31"/>
        <v>17.9787506976667</v>
      </c>
      <c r="F53" s="16" t="s">
        <v>73</v>
      </c>
      <c r="G53" s="13">
        <v>11</v>
      </c>
      <c r="H53" s="18">
        <f t="shared" si="21"/>
        <v>9.92874670435484</v>
      </c>
      <c r="I53" s="18">
        <f t="shared" si="22"/>
        <v>283.078746704355</v>
      </c>
      <c r="J53" s="18">
        <f t="shared" si="23"/>
        <v>0.060840084150555</v>
      </c>
      <c r="K53" s="18">
        <f t="shared" si="32"/>
        <v>7.70910416666667</v>
      </c>
      <c r="L53" s="18">
        <f t="shared" si="33"/>
        <v>0.0770910416666667</v>
      </c>
      <c r="M53" s="13" t="s">
        <v>75</v>
      </c>
      <c r="N53" s="18">
        <f>(O52-P52)*$C$22/100</f>
        <v>0.190632058041241</v>
      </c>
      <c r="O53" s="18">
        <f t="shared" si="34"/>
        <v>0.0871243078793636</v>
      </c>
      <c r="P53" s="18">
        <f t="shared" si="24"/>
        <v>0.00530065022293934</v>
      </c>
      <c r="Q53" s="24">
        <f t="shared" si="35"/>
        <v>0.000689084528982115</v>
      </c>
      <c r="R53" s="18">
        <f t="shared" si="36"/>
        <v>0.0100218354166667</v>
      </c>
      <c r="S53" s="25">
        <f t="shared" si="25"/>
        <v>0.0687583162497503</v>
      </c>
      <c r="T53" s="3">
        <v>0.01</v>
      </c>
      <c r="U53" s="26">
        <f t="shared" si="26"/>
        <v>0.000687583162497503</v>
      </c>
      <c r="V53" s="25"/>
      <c r="W53" s="3"/>
      <c r="X53" s="26"/>
      <c r="Y53" s="28">
        <v>0.02</v>
      </c>
      <c r="Z53" s="3">
        <v>0.17</v>
      </c>
      <c r="AA53" s="27">
        <f t="shared" si="27"/>
        <v>0.0034</v>
      </c>
      <c r="AB53" s="3">
        <v>0.01</v>
      </c>
      <c r="AC53" s="3">
        <v>0.03</v>
      </c>
      <c r="AD53" s="27">
        <f t="shared" si="28"/>
        <v>0.0003</v>
      </c>
      <c r="AE53" s="25"/>
      <c r="AF53" s="3"/>
      <c r="AG53" s="26"/>
      <c r="AH53" s="25"/>
      <c r="AI53" s="3"/>
      <c r="AJ53" s="26"/>
      <c r="AL53" s="27"/>
      <c r="AM53" s="27"/>
      <c r="AN53" s="3">
        <v>0.01</v>
      </c>
      <c r="AO53" s="3">
        <v>0.79</v>
      </c>
      <c r="AP53" s="3">
        <f t="shared" si="29"/>
        <v>0.0079</v>
      </c>
      <c r="AQ53" s="1">
        <f t="shared" si="37"/>
        <v>0.0122875831624975</v>
      </c>
      <c r="AR53" s="29">
        <f t="shared" si="38"/>
        <v>7.70910416666667</v>
      </c>
      <c r="AS53" s="1">
        <f t="shared" si="39"/>
        <v>0.13</v>
      </c>
      <c r="AT53" s="2">
        <f t="shared" si="40"/>
        <v>22.4206575342466</v>
      </c>
      <c r="AU53" s="1">
        <f t="shared" si="30"/>
        <v>1849.85157725649</v>
      </c>
    </row>
    <row r="54" spans="1:48">
      <c r="A54" s="13"/>
      <c r="B54" s="13"/>
      <c r="C54" s="16">
        <v>11</v>
      </c>
      <c r="D54" s="19">
        <v>1.9093921504</v>
      </c>
      <c r="E54" s="20">
        <f t="shared" si="31"/>
        <v>9.92874670435484</v>
      </c>
      <c r="F54" s="16" t="s">
        <v>75</v>
      </c>
      <c r="G54" s="13">
        <v>12</v>
      </c>
      <c r="H54" s="18">
        <f t="shared" si="21"/>
        <v>1.9093921504</v>
      </c>
      <c r="I54" s="18">
        <f t="shared" si="22"/>
        <v>275.0593921504</v>
      </c>
      <c r="J54" s="18">
        <f t="shared" si="23"/>
        <v>0.0223188682439235</v>
      </c>
      <c r="K54" s="18">
        <f t="shared" si="32"/>
        <v>7.70910416666667</v>
      </c>
      <c r="L54" s="18">
        <f t="shared" si="33"/>
        <v>0.0770910416666667</v>
      </c>
      <c r="M54" s="13" t="s">
        <v>73</v>
      </c>
      <c r="N54" s="13"/>
      <c r="O54" s="18">
        <f t="shared" si="34"/>
        <v>0.158914699323091</v>
      </c>
      <c r="P54" s="18">
        <f t="shared" si="24"/>
        <v>0.00354679623621479</v>
      </c>
      <c r="Q54" s="24">
        <f t="shared" si="35"/>
        <v>0.000461083510707922</v>
      </c>
      <c r="R54" s="18">
        <f t="shared" si="36"/>
        <v>0.0100218354166667</v>
      </c>
      <c r="S54" s="25">
        <f t="shared" si="25"/>
        <v>0.0460078909239643</v>
      </c>
      <c r="T54" s="3">
        <v>0.01</v>
      </c>
      <c r="U54" s="26">
        <f t="shared" si="26"/>
        <v>0.000460078909239643</v>
      </c>
      <c r="V54" s="25"/>
      <c r="W54" s="3"/>
      <c r="X54" s="26"/>
      <c r="Y54" s="28">
        <v>0.02</v>
      </c>
      <c r="Z54" s="3">
        <v>0.17</v>
      </c>
      <c r="AA54" s="27">
        <f t="shared" si="27"/>
        <v>0.0034</v>
      </c>
      <c r="AB54" s="3">
        <v>0.01</v>
      </c>
      <c r="AC54" s="3">
        <v>0.03</v>
      </c>
      <c r="AD54" s="27">
        <f t="shared" si="28"/>
        <v>0.0003</v>
      </c>
      <c r="AE54" s="25"/>
      <c r="AF54" s="3"/>
      <c r="AG54" s="26"/>
      <c r="AH54" s="25"/>
      <c r="AI54" s="3"/>
      <c r="AJ54" s="26"/>
      <c r="AK54" s="27"/>
      <c r="AL54" s="27"/>
      <c r="AM54" s="27"/>
      <c r="AN54" s="3">
        <v>0.01</v>
      </c>
      <c r="AO54" s="3">
        <v>0.79</v>
      </c>
      <c r="AP54" s="3">
        <f t="shared" si="29"/>
        <v>0.0079</v>
      </c>
      <c r="AQ54" s="1">
        <f t="shared" si="37"/>
        <v>0.0120600789092396</v>
      </c>
      <c r="AR54" s="29">
        <f t="shared" si="38"/>
        <v>7.70910416666667</v>
      </c>
      <c r="AS54" s="1">
        <f t="shared" si="39"/>
        <v>0.13</v>
      </c>
      <c r="AT54" s="2">
        <f t="shared" si="40"/>
        <v>22.4206575342466</v>
      </c>
      <c r="AU54" s="1">
        <f t="shared" si="30"/>
        <v>1815.60162784365</v>
      </c>
      <c r="AV54" s="1">
        <f>SUM(AU43:AU54)</f>
        <v>32369.2446448143</v>
      </c>
    </row>
    <row r="55" spans="1:19">
      <c r="A55" s="13"/>
      <c r="B55" s="13"/>
      <c r="C55" s="16">
        <v>12</v>
      </c>
      <c r="D55" s="19">
        <v>-5.06283320674193</v>
      </c>
      <c r="E55" s="20">
        <f t="shared" si="31"/>
        <v>1.9093921504</v>
      </c>
      <c r="F55" s="16" t="s">
        <v>73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7" spans="19:46">
      <c r="S57" s="23" t="s">
        <v>45</v>
      </c>
      <c r="T57" s="23"/>
      <c r="U57" s="23"/>
      <c r="V57" s="23" t="s">
        <v>46</v>
      </c>
      <c r="W57" s="23" t="s">
        <v>47</v>
      </c>
      <c r="X57" s="23" t="s">
        <v>48</v>
      </c>
      <c r="Y57" s="23" t="s">
        <v>49</v>
      </c>
      <c r="Z57" s="23" t="s">
        <v>50</v>
      </c>
      <c r="AA57" s="23" t="s">
        <v>51</v>
      </c>
      <c r="AT57" s="1"/>
    </row>
    <row r="58" spans="1:46">
      <c r="A58" s="15" t="s">
        <v>5</v>
      </c>
      <c r="B58" s="15"/>
      <c r="C58" s="16" t="s">
        <v>53</v>
      </c>
      <c r="D58" s="16" t="s">
        <v>54</v>
      </c>
      <c r="E58" s="16" t="s">
        <v>55</v>
      </c>
      <c r="F58" s="16" t="s">
        <v>56</v>
      </c>
      <c r="G58" s="13" t="s">
        <v>53</v>
      </c>
      <c r="H58" s="13" t="s">
        <v>55</v>
      </c>
      <c r="I58" s="13" t="s">
        <v>57</v>
      </c>
      <c r="J58" s="13" t="s">
        <v>58</v>
      </c>
      <c r="K58" s="22" t="s">
        <v>59</v>
      </c>
      <c r="L58" s="22" t="s">
        <v>60</v>
      </c>
      <c r="M58" s="13" t="s">
        <v>61</v>
      </c>
      <c r="N58" s="22" t="s">
        <v>62</v>
      </c>
      <c r="O58" s="13" t="s">
        <v>63</v>
      </c>
      <c r="P58" s="13" t="s">
        <v>64</v>
      </c>
      <c r="Q58" s="22" t="s">
        <v>65</v>
      </c>
      <c r="R58" s="22" t="s">
        <v>66</v>
      </c>
      <c r="S58" s="4" t="s">
        <v>12</v>
      </c>
      <c r="T58" s="3" t="s">
        <v>13</v>
      </c>
      <c r="U58" s="3"/>
      <c r="V58" s="3" t="s">
        <v>76</v>
      </c>
      <c r="W58" s="3" t="s">
        <v>76</v>
      </c>
      <c r="X58" s="3" t="s">
        <v>76</v>
      </c>
      <c r="Y58" s="3" t="s">
        <v>76</v>
      </c>
      <c r="Z58" s="3" t="s">
        <v>76</v>
      </c>
      <c r="AA58" s="3" t="s">
        <v>76</v>
      </c>
      <c r="AB58" s="2" t="s">
        <v>77</v>
      </c>
      <c r="AC58" s="1" t="s">
        <v>68</v>
      </c>
      <c r="AD58" s="1" t="s">
        <v>38</v>
      </c>
      <c r="AE58" s="1" t="s">
        <v>69</v>
      </c>
      <c r="AF58" s="1" t="s">
        <v>70</v>
      </c>
      <c r="AT58" s="1"/>
    </row>
    <row r="59" spans="1:46">
      <c r="A59" s="13" t="s">
        <v>71</v>
      </c>
      <c r="B59" s="13">
        <v>134.758</v>
      </c>
      <c r="C59" s="16" t="s">
        <v>72</v>
      </c>
      <c r="D59" s="16">
        <v>-5</v>
      </c>
      <c r="E59" s="16"/>
      <c r="F59" s="16"/>
      <c r="G59" s="13">
        <v>1</v>
      </c>
      <c r="H59" s="18">
        <f t="shared" ref="H59:H70" si="41">E60</f>
        <v>-5</v>
      </c>
      <c r="I59" s="18">
        <f t="shared" ref="I59:I70" si="42">H59+273.15</f>
        <v>268.15</v>
      </c>
      <c r="J59" s="18">
        <f t="shared" ref="J59:J70" si="43">EXP(($C$16*(I59-$C$14))/($C$17*I59*$C$14))</f>
        <v>0.00896487173486583</v>
      </c>
      <c r="K59" s="18">
        <f>$B$59/12</f>
        <v>11.2298333333333</v>
      </c>
      <c r="L59" s="18">
        <f>K59*$B$60/100</f>
        <v>3.032055</v>
      </c>
      <c r="M59" s="13" t="s">
        <v>73</v>
      </c>
      <c r="N59" s="13"/>
      <c r="O59" s="18">
        <f>L59</f>
        <v>3.032055</v>
      </c>
      <c r="P59" s="18">
        <f t="shared" ref="P59:P70" si="44">O59*J59</f>
        <v>0.0271819841680586</v>
      </c>
      <c r="Q59" s="24">
        <f>P59*$B$61</f>
        <v>0.007882775408737</v>
      </c>
      <c r="R59" s="18">
        <f>L59*$B$61</f>
        <v>0.87929595</v>
      </c>
      <c r="S59" s="25">
        <f t="shared" ref="S59:S70" si="45">Q59/R59</f>
        <v>0.00896487173486583</v>
      </c>
      <c r="T59" s="3">
        <v>0.27</v>
      </c>
      <c r="U59" s="26">
        <f t="shared" ref="U59:U70" si="46">S59*T59</f>
        <v>0.00242051536841377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ref="AB59:AB70" si="47">U59*0.67*AD59+(V59+W59+X59+Y59+Z59+AA59)/1000</f>
        <v>0.226870306136083</v>
      </c>
      <c r="AC59" s="29">
        <f t="shared" ref="AC59:AC70" si="48">$B$59/12</f>
        <v>11.2298333333333</v>
      </c>
      <c r="AD59" s="1">
        <f t="shared" ref="AD59:AD70" si="49">$B$61</f>
        <v>0.29</v>
      </c>
      <c r="AE59" s="30">
        <f t="shared" ref="AE59:AE70" si="50">$E$7/12</f>
        <v>55.9129452054794</v>
      </c>
      <c r="AF59" s="1">
        <f t="shared" ref="AF59:AF70" si="51">AE59*10000*AC59*AB59</f>
        <v>1424502.89797628</v>
      </c>
      <c r="AT59" s="1"/>
    </row>
    <row r="60" spans="1:46">
      <c r="A60" s="13" t="s">
        <v>74</v>
      </c>
      <c r="B60" s="13">
        <v>27</v>
      </c>
      <c r="C60" s="16">
        <v>1</v>
      </c>
      <c r="D60" s="19">
        <v>-9.03390797387097</v>
      </c>
      <c r="E60" s="20">
        <f t="shared" ref="E60:E71" si="52">D59</f>
        <v>-5</v>
      </c>
      <c r="F60" s="16" t="s">
        <v>73</v>
      </c>
      <c r="G60" s="13">
        <v>2</v>
      </c>
      <c r="H60" s="18">
        <f t="shared" si="41"/>
        <v>-9.03390797387097</v>
      </c>
      <c r="I60" s="18">
        <f t="shared" si="42"/>
        <v>264.116092026129</v>
      </c>
      <c r="J60" s="18">
        <f t="shared" si="43"/>
        <v>0.00514861405776811</v>
      </c>
      <c r="K60" s="18">
        <f t="shared" ref="K60:K70" si="53">$B$59/12</f>
        <v>11.2298333333333</v>
      </c>
      <c r="L60" s="18">
        <f t="shared" ref="L60:L70" si="54">K60*$B$60/100</f>
        <v>3.032055</v>
      </c>
      <c r="M60" s="13" t="s">
        <v>73</v>
      </c>
      <c r="N60" s="13"/>
      <c r="O60" s="18">
        <f t="shared" ref="O60:O70" si="55">L60+O59-P59-N60</f>
        <v>6.03692801583194</v>
      </c>
      <c r="P60" s="18">
        <f t="shared" si="44"/>
        <v>0.0310818124480465</v>
      </c>
      <c r="Q60" s="24">
        <f t="shared" ref="Q60:Q70" si="56">P60*$B$61</f>
        <v>0.00901372560993348</v>
      </c>
      <c r="R60" s="18">
        <f t="shared" ref="R60:R70" si="57">L60*$B$61</f>
        <v>0.87929595</v>
      </c>
      <c r="S60" s="25">
        <f t="shared" si="45"/>
        <v>0.010251071450896</v>
      </c>
      <c r="T60" s="3">
        <v>0.27</v>
      </c>
      <c r="U60" s="26">
        <f t="shared" si="46"/>
        <v>0.00276778929174192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47"/>
        <v>0.226937781459385</v>
      </c>
      <c r="AC60" s="29">
        <f t="shared" si="48"/>
        <v>11.2298333333333</v>
      </c>
      <c r="AD60" s="1">
        <f t="shared" si="49"/>
        <v>0.29</v>
      </c>
      <c r="AE60" s="30">
        <f t="shared" si="50"/>
        <v>55.9129452054794</v>
      </c>
      <c r="AF60" s="1">
        <f t="shared" si="51"/>
        <v>1424926.5708457</v>
      </c>
      <c r="AT60" s="1"/>
    </row>
    <row r="61" spans="1:46">
      <c r="A61" s="13" t="s">
        <v>38</v>
      </c>
      <c r="B61" s="13">
        <v>0.29</v>
      </c>
      <c r="C61" s="16">
        <v>2</v>
      </c>
      <c r="D61" s="19">
        <v>-3.98068323203571</v>
      </c>
      <c r="E61" s="20">
        <f t="shared" si="52"/>
        <v>-9.03390797387097</v>
      </c>
      <c r="F61" s="16" t="s">
        <v>73</v>
      </c>
      <c r="G61" s="13">
        <v>3</v>
      </c>
      <c r="H61" s="18">
        <f t="shared" si="41"/>
        <v>-3.98068323203571</v>
      </c>
      <c r="I61" s="18">
        <f t="shared" si="42"/>
        <v>269.169316767964</v>
      </c>
      <c r="J61" s="18">
        <f t="shared" si="43"/>
        <v>0.0102863706151444</v>
      </c>
      <c r="K61" s="18">
        <f t="shared" si="53"/>
        <v>11.2298333333333</v>
      </c>
      <c r="L61" s="18">
        <f t="shared" si="54"/>
        <v>3.032055</v>
      </c>
      <c r="M61" s="13" t="s">
        <v>73</v>
      </c>
      <c r="N61" s="13"/>
      <c r="O61" s="18">
        <f t="shared" si="55"/>
        <v>9.03790120338389</v>
      </c>
      <c r="P61" s="18">
        <f t="shared" si="44"/>
        <v>0.0929672013610666</v>
      </c>
      <c r="Q61" s="24">
        <f t="shared" si="56"/>
        <v>0.0269604883947093</v>
      </c>
      <c r="R61" s="18">
        <f t="shared" si="57"/>
        <v>0.87929595</v>
      </c>
      <c r="S61" s="25">
        <f t="shared" si="45"/>
        <v>0.030661449532105</v>
      </c>
      <c r="T61" s="3">
        <v>0.27</v>
      </c>
      <c r="U61" s="26">
        <f t="shared" si="46"/>
        <v>0.00827859137366835</v>
      </c>
      <c r="V61" s="3">
        <v>180.9</v>
      </c>
      <c r="W61" s="27">
        <v>6</v>
      </c>
      <c r="X61" s="27">
        <v>3</v>
      </c>
      <c r="Y61" s="27">
        <v>0.3</v>
      </c>
      <c r="Z61" s="27">
        <v>6</v>
      </c>
      <c r="AA61" s="3">
        <v>30.2</v>
      </c>
      <c r="AB61" s="2">
        <f t="shared" si="47"/>
        <v>0.228008530303904</v>
      </c>
      <c r="AC61" s="29">
        <f t="shared" si="48"/>
        <v>11.2298333333333</v>
      </c>
      <c r="AD61" s="1">
        <f t="shared" si="49"/>
        <v>0.29</v>
      </c>
      <c r="AE61" s="30">
        <f t="shared" si="50"/>
        <v>55.9129452054794</v>
      </c>
      <c r="AF61" s="1">
        <f t="shared" si="51"/>
        <v>1431649.72848585</v>
      </c>
      <c r="AT61" s="1"/>
    </row>
    <row r="62" spans="1:46">
      <c r="A62" s="13"/>
      <c r="B62" s="13"/>
      <c r="C62" s="16">
        <v>3</v>
      </c>
      <c r="D62" s="19">
        <v>0.738157803290323</v>
      </c>
      <c r="E62" s="20">
        <f t="shared" si="52"/>
        <v>-3.98068323203571</v>
      </c>
      <c r="F62" s="16" t="s">
        <v>73</v>
      </c>
      <c r="G62" s="13">
        <v>4</v>
      </c>
      <c r="H62" s="18">
        <f t="shared" si="41"/>
        <v>0.738157803290323</v>
      </c>
      <c r="I62" s="18">
        <f t="shared" si="42"/>
        <v>273.88815780329</v>
      </c>
      <c r="J62" s="18">
        <f t="shared" si="43"/>
        <v>0.0191835943428844</v>
      </c>
      <c r="K62" s="18">
        <f t="shared" si="53"/>
        <v>11.2298333333333</v>
      </c>
      <c r="L62" s="18">
        <f t="shared" si="54"/>
        <v>3.032055</v>
      </c>
      <c r="M62" s="13" t="s">
        <v>73</v>
      </c>
      <c r="N62" s="13"/>
      <c r="O62" s="18">
        <f t="shared" si="55"/>
        <v>11.9769890020228</v>
      </c>
      <c r="P62" s="18">
        <f t="shared" si="44"/>
        <v>0.229761698463994</v>
      </c>
      <c r="Q62" s="24">
        <f t="shared" si="56"/>
        <v>0.0666308925545583</v>
      </c>
      <c r="R62" s="18">
        <f t="shared" si="57"/>
        <v>0.87929595</v>
      </c>
      <c r="S62" s="25">
        <f t="shared" si="45"/>
        <v>0.0757775497027574</v>
      </c>
      <c r="T62" s="3">
        <v>0.27</v>
      </c>
      <c r="U62" s="26">
        <f t="shared" si="46"/>
        <v>0.0204599384197445</v>
      </c>
      <c r="V62" s="3">
        <v>180.9</v>
      </c>
      <c r="W62" s="27">
        <v>6</v>
      </c>
      <c r="X62" s="27">
        <v>3</v>
      </c>
      <c r="Y62" s="27">
        <v>0.3</v>
      </c>
      <c r="Z62" s="27">
        <v>6</v>
      </c>
      <c r="AA62" s="3">
        <v>30.2</v>
      </c>
      <c r="AB62" s="2">
        <f t="shared" si="47"/>
        <v>0.230375366034956</v>
      </c>
      <c r="AC62" s="29">
        <f t="shared" si="48"/>
        <v>11.2298333333333</v>
      </c>
      <c r="AD62" s="1">
        <f t="shared" si="49"/>
        <v>0.29</v>
      </c>
      <c r="AE62" s="30">
        <f t="shared" si="50"/>
        <v>55.9129452054794</v>
      </c>
      <c r="AF62" s="1">
        <f t="shared" si="51"/>
        <v>1446510.92568411</v>
      </c>
      <c r="AT62" s="1"/>
    </row>
    <row r="63" spans="1:46">
      <c r="A63" s="13"/>
      <c r="B63" s="13"/>
      <c r="C63" s="16">
        <v>4</v>
      </c>
      <c r="D63" s="19">
        <v>7.5485179225</v>
      </c>
      <c r="E63" s="20">
        <f t="shared" si="52"/>
        <v>0.738157803290323</v>
      </c>
      <c r="F63" s="16" t="s">
        <v>73</v>
      </c>
      <c r="G63" s="13">
        <v>5</v>
      </c>
      <c r="H63" s="18">
        <f t="shared" si="41"/>
        <v>7.5485179225</v>
      </c>
      <c r="I63" s="18">
        <f t="shared" si="42"/>
        <v>280.6985179225</v>
      </c>
      <c r="J63" s="18">
        <f t="shared" si="43"/>
        <v>0.0454485988845631</v>
      </c>
      <c r="K63" s="18">
        <f t="shared" si="53"/>
        <v>11.2298333333333</v>
      </c>
      <c r="L63" s="18">
        <f t="shared" si="54"/>
        <v>3.032055</v>
      </c>
      <c r="M63" s="13" t="s">
        <v>75</v>
      </c>
      <c r="N63" s="18">
        <f>(O62-P62)*$C$22/100</f>
        <v>11.1598659383809</v>
      </c>
      <c r="O63" s="18">
        <f t="shared" si="55"/>
        <v>3.61941636517794</v>
      </c>
      <c r="P63" s="18">
        <f t="shared" si="44"/>
        <v>0.164497402577196</v>
      </c>
      <c r="Q63" s="24">
        <f t="shared" si="56"/>
        <v>0.0477042467473867</v>
      </c>
      <c r="R63" s="18">
        <f t="shared" si="57"/>
        <v>0.87929595</v>
      </c>
      <c r="S63" s="25">
        <f t="shared" si="45"/>
        <v>0.0542527766076788</v>
      </c>
      <c r="T63" s="3">
        <v>0.27</v>
      </c>
      <c r="U63" s="26">
        <f t="shared" si="46"/>
        <v>0.0146482496840733</v>
      </c>
      <c r="V63" s="3">
        <v>220.1</v>
      </c>
      <c r="W63" s="27">
        <v>12.1</v>
      </c>
      <c r="X63" s="27">
        <v>4.5</v>
      </c>
      <c r="Y63" s="27">
        <v>1.5</v>
      </c>
      <c r="Z63" s="27">
        <v>6.8</v>
      </c>
      <c r="AA63" s="3">
        <v>30.2</v>
      </c>
      <c r="AB63" s="2">
        <f t="shared" si="47"/>
        <v>0.278046154913615</v>
      </c>
      <c r="AC63" s="29">
        <f t="shared" si="48"/>
        <v>11.2298333333333</v>
      </c>
      <c r="AD63" s="1">
        <f t="shared" si="49"/>
        <v>0.29</v>
      </c>
      <c r="AE63" s="30">
        <f t="shared" si="50"/>
        <v>55.9129452054794</v>
      </c>
      <c r="AF63" s="1">
        <f t="shared" si="51"/>
        <v>1745832.49871417</v>
      </c>
      <c r="AT63" s="1"/>
    </row>
    <row r="64" spans="1:46">
      <c r="A64" s="13"/>
      <c r="B64" s="13"/>
      <c r="C64" s="16">
        <v>5</v>
      </c>
      <c r="D64" s="19">
        <v>18.4411607693548</v>
      </c>
      <c r="E64" s="20">
        <f t="shared" si="52"/>
        <v>7.5485179225</v>
      </c>
      <c r="F64" s="16" t="s">
        <v>75</v>
      </c>
      <c r="G64" s="13">
        <v>6</v>
      </c>
      <c r="H64" s="18">
        <f t="shared" si="41"/>
        <v>18.4411607693548</v>
      </c>
      <c r="I64" s="18">
        <f t="shared" si="42"/>
        <v>291.591160769355</v>
      </c>
      <c r="J64" s="18">
        <f t="shared" si="43"/>
        <v>0.16606375556029</v>
      </c>
      <c r="K64" s="18">
        <f t="shared" si="53"/>
        <v>11.2298333333333</v>
      </c>
      <c r="L64" s="18">
        <f t="shared" si="54"/>
        <v>3.032055</v>
      </c>
      <c r="M64" s="13" t="s">
        <v>73</v>
      </c>
      <c r="N64" s="13"/>
      <c r="O64" s="18">
        <f t="shared" si="55"/>
        <v>6.48697396260074</v>
      </c>
      <c r="P64" s="18">
        <f t="shared" si="44"/>
        <v>1.0772512584513</v>
      </c>
      <c r="Q64" s="24">
        <f t="shared" si="56"/>
        <v>0.312402864950876</v>
      </c>
      <c r="R64" s="18">
        <f t="shared" si="57"/>
        <v>0.87929595</v>
      </c>
      <c r="S64" s="25">
        <f t="shared" si="45"/>
        <v>0.35528750581744</v>
      </c>
      <c r="T64" s="3">
        <v>0.27</v>
      </c>
      <c r="U64" s="26">
        <f t="shared" si="46"/>
        <v>0.0959276265707087</v>
      </c>
      <c r="V64" s="3">
        <v>220.1</v>
      </c>
      <c r="W64" s="27">
        <v>12.1</v>
      </c>
      <c r="X64" s="27">
        <v>4.5</v>
      </c>
      <c r="Y64" s="27">
        <v>1.5</v>
      </c>
      <c r="Z64" s="27">
        <v>6.8</v>
      </c>
      <c r="AA64" s="3">
        <v>30.2</v>
      </c>
      <c r="AB64" s="2">
        <f t="shared" si="47"/>
        <v>0.293838737842689</v>
      </c>
      <c r="AC64" s="29">
        <f t="shared" si="48"/>
        <v>11.2298333333333</v>
      </c>
      <c r="AD64" s="1">
        <f t="shared" si="49"/>
        <v>0.29</v>
      </c>
      <c r="AE64" s="30">
        <f t="shared" si="50"/>
        <v>55.9129452054794</v>
      </c>
      <c r="AF64" s="1">
        <f t="shared" si="51"/>
        <v>1844993.03026255</v>
      </c>
      <c r="AT64" s="1"/>
    </row>
    <row r="65" spans="1:46">
      <c r="A65" s="13"/>
      <c r="B65" s="13"/>
      <c r="C65" s="16">
        <v>6</v>
      </c>
      <c r="D65" s="19">
        <v>22.6078898433333</v>
      </c>
      <c r="E65" s="20">
        <f t="shared" si="52"/>
        <v>18.4411607693548</v>
      </c>
      <c r="F65" s="16" t="s">
        <v>73</v>
      </c>
      <c r="G65" s="13">
        <v>7</v>
      </c>
      <c r="H65" s="18">
        <f t="shared" si="41"/>
        <v>22.6078898433333</v>
      </c>
      <c r="I65" s="18">
        <f t="shared" si="42"/>
        <v>295.757889843333</v>
      </c>
      <c r="J65" s="18">
        <f t="shared" si="43"/>
        <v>0.265816853661953</v>
      </c>
      <c r="K65" s="18">
        <f t="shared" si="53"/>
        <v>11.2298333333333</v>
      </c>
      <c r="L65" s="18">
        <f t="shared" si="54"/>
        <v>3.032055</v>
      </c>
      <c r="M65" s="13" t="s">
        <v>73</v>
      </c>
      <c r="N65" s="13"/>
      <c r="O65" s="18">
        <f t="shared" si="55"/>
        <v>8.44177770414945</v>
      </c>
      <c r="P65" s="18">
        <f t="shared" si="44"/>
        <v>2.24396678863063</v>
      </c>
      <c r="Q65" s="24">
        <f t="shared" si="56"/>
        <v>0.650750368702882</v>
      </c>
      <c r="R65" s="18">
        <f t="shared" si="57"/>
        <v>0.87929595</v>
      </c>
      <c r="S65" s="25">
        <f t="shared" si="45"/>
        <v>0.74008116232411</v>
      </c>
      <c r="T65" s="3">
        <v>0.27</v>
      </c>
      <c r="U65" s="26">
        <f t="shared" si="46"/>
        <v>0.19982191382751</v>
      </c>
      <c r="V65" s="3">
        <v>220.1</v>
      </c>
      <c r="W65" s="27">
        <v>12.1</v>
      </c>
      <c r="X65" s="27">
        <v>4.5</v>
      </c>
      <c r="Y65" s="27">
        <v>1.5</v>
      </c>
      <c r="Z65" s="27">
        <v>6.8</v>
      </c>
      <c r="AA65" s="3">
        <v>30.2</v>
      </c>
      <c r="AB65" s="2">
        <f t="shared" si="47"/>
        <v>0.314025397856685</v>
      </c>
      <c r="AC65" s="29">
        <f t="shared" si="48"/>
        <v>11.2298333333333</v>
      </c>
      <c r="AD65" s="1">
        <f t="shared" si="49"/>
        <v>0.29</v>
      </c>
      <c r="AE65" s="30">
        <f t="shared" si="50"/>
        <v>55.9129452054794</v>
      </c>
      <c r="AF65" s="1">
        <f t="shared" si="51"/>
        <v>1971743.66669511</v>
      </c>
      <c r="AT65" s="1"/>
    </row>
    <row r="66" spans="1:46">
      <c r="A66" s="13"/>
      <c r="B66" s="13"/>
      <c r="C66" s="16">
        <v>7</v>
      </c>
      <c r="D66" s="19">
        <v>25.7434879212903</v>
      </c>
      <c r="E66" s="20">
        <f t="shared" si="52"/>
        <v>22.6078898433333</v>
      </c>
      <c r="F66" s="16" t="s">
        <v>73</v>
      </c>
      <c r="G66" s="13">
        <v>8</v>
      </c>
      <c r="H66" s="18">
        <f t="shared" si="41"/>
        <v>25.7434879212903</v>
      </c>
      <c r="I66" s="18">
        <f t="shared" si="42"/>
        <v>298.89348792129</v>
      </c>
      <c r="J66" s="18">
        <f t="shared" si="43"/>
        <v>0.375469243114167</v>
      </c>
      <c r="K66" s="18">
        <f t="shared" si="53"/>
        <v>11.2298333333333</v>
      </c>
      <c r="L66" s="18">
        <f t="shared" si="54"/>
        <v>3.032055</v>
      </c>
      <c r="M66" s="13" t="s">
        <v>73</v>
      </c>
      <c r="N66" s="13"/>
      <c r="O66" s="18">
        <f t="shared" si="55"/>
        <v>9.22986591551882</v>
      </c>
      <c r="P66" s="18">
        <f t="shared" si="44"/>
        <v>3.4655307693451</v>
      </c>
      <c r="Q66" s="24">
        <f t="shared" si="56"/>
        <v>1.00500392311008</v>
      </c>
      <c r="R66" s="18">
        <f t="shared" si="57"/>
        <v>0.87929595</v>
      </c>
      <c r="S66" s="25">
        <f t="shared" si="45"/>
        <v>1.14296434904548</v>
      </c>
      <c r="T66" s="3">
        <v>0.27</v>
      </c>
      <c r="U66" s="26">
        <f t="shared" si="46"/>
        <v>0.30860037424228</v>
      </c>
      <c r="V66" s="3">
        <v>220.1</v>
      </c>
      <c r="W66" s="27">
        <v>12.1</v>
      </c>
      <c r="X66" s="27">
        <v>4.5</v>
      </c>
      <c r="Y66" s="27">
        <v>1.5</v>
      </c>
      <c r="Z66" s="27">
        <v>6.8</v>
      </c>
      <c r="AA66" s="3">
        <v>30.2</v>
      </c>
      <c r="AB66" s="2">
        <f t="shared" si="47"/>
        <v>0.335161052715275</v>
      </c>
      <c r="AC66" s="29">
        <f t="shared" si="48"/>
        <v>11.2298333333333</v>
      </c>
      <c r="AD66" s="1">
        <f t="shared" si="49"/>
        <v>0.29</v>
      </c>
      <c r="AE66" s="30">
        <f t="shared" si="50"/>
        <v>55.9129452054794</v>
      </c>
      <c r="AF66" s="1">
        <f t="shared" si="51"/>
        <v>2104452.9758571</v>
      </c>
      <c r="AT66" s="1"/>
    </row>
    <row r="67" spans="1:46">
      <c r="A67" s="13"/>
      <c r="B67" s="13"/>
      <c r="C67" s="16">
        <v>8</v>
      </c>
      <c r="D67" s="19">
        <v>23.0677856496774</v>
      </c>
      <c r="E67" s="20">
        <f t="shared" si="52"/>
        <v>25.7434879212903</v>
      </c>
      <c r="F67" s="16" t="s">
        <v>73</v>
      </c>
      <c r="G67" s="13">
        <v>9</v>
      </c>
      <c r="H67" s="18">
        <f t="shared" si="41"/>
        <v>23.0677856496774</v>
      </c>
      <c r="I67" s="18">
        <f t="shared" si="42"/>
        <v>296.217785649677</v>
      </c>
      <c r="J67" s="18">
        <f t="shared" si="43"/>
        <v>0.27975665180272</v>
      </c>
      <c r="K67" s="18">
        <f t="shared" si="53"/>
        <v>11.2298333333333</v>
      </c>
      <c r="L67" s="18">
        <f t="shared" si="54"/>
        <v>3.032055</v>
      </c>
      <c r="M67" s="13" t="s">
        <v>73</v>
      </c>
      <c r="N67" s="13"/>
      <c r="O67" s="18">
        <f t="shared" si="55"/>
        <v>8.79639014617372</v>
      </c>
      <c r="P67" s="18">
        <f t="shared" si="44"/>
        <v>2.460848655244</v>
      </c>
      <c r="Q67" s="24">
        <f t="shared" si="56"/>
        <v>0.713646110020759</v>
      </c>
      <c r="R67" s="18">
        <f t="shared" si="57"/>
        <v>0.87929595</v>
      </c>
      <c r="S67" s="25">
        <f t="shared" si="45"/>
        <v>0.811610823432951</v>
      </c>
      <c r="T67" s="3">
        <v>0.27</v>
      </c>
      <c r="U67" s="26">
        <f t="shared" si="46"/>
        <v>0.219134922326897</v>
      </c>
      <c r="V67" s="3">
        <v>220.1</v>
      </c>
      <c r="W67" s="27">
        <v>12.1</v>
      </c>
      <c r="X67" s="27">
        <v>4.5</v>
      </c>
      <c r="Y67" s="27">
        <v>1.5</v>
      </c>
      <c r="Z67" s="27">
        <v>6.8</v>
      </c>
      <c r="AA67" s="3">
        <v>30.2</v>
      </c>
      <c r="AB67" s="2">
        <f t="shared" si="47"/>
        <v>0.317777915408116</v>
      </c>
      <c r="AC67" s="29">
        <f t="shared" si="48"/>
        <v>11.2298333333333</v>
      </c>
      <c r="AD67" s="1">
        <f t="shared" si="49"/>
        <v>0.29</v>
      </c>
      <c r="AE67" s="30">
        <f t="shared" si="50"/>
        <v>55.9129452054794</v>
      </c>
      <c r="AF67" s="1">
        <f t="shared" si="51"/>
        <v>1995305.46381948</v>
      </c>
      <c r="AT67" s="1"/>
    </row>
    <row r="68" spans="1:46">
      <c r="A68" s="13"/>
      <c r="B68" s="13"/>
      <c r="C68" s="16">
        <v>9</v>
      </c>
      <c r="D68" s="19">
        <v>17.9787506976667</v>
      </c>
      <c r="E68" s="20">
        <f t="shared" si="52"/>
        <v>23.0677856496774</v>
      </c>
      <c r="F68" s="16" t="s">
        <v>73</v>
      </c>
      <c r="G68" s="13">
        <v>10</v>
      </c>
      <c r="H68" s="18">
        <f t="shared" si="41"/>
        <v>17.9787506976667</v>
      </c>
      <c r="I68" s="18">
        <f t="shared" si="42"/>
        <v>291.128750697667</v>
      </c>
      <c r="J68" s="18">
        <f t="shared" si="43"/>
        <v>0.157485630110609</v>
      </c>
      <c r="K68" s="18">
        <f t="shared" si="53"/>
        <v>11.2298333333333</v>
      </c>
      <c r="L68" s="18">
        <f t="shared" si="54"/>
        <v>3.032055</v>
      </c>
      <c r="M68" s="13" t="s">
        <v>73</v>
      </c>
      <c r="N68" s="13"/>
      <c r="O68" s="18">
        <f t="shared" si="55"/>
        <v>9.36759649092972</v>
      </c>
      <c r="P68" s="18">
        <f t="shared" si="44"/>
        <v>1.475261835996</v>
      </c>
      <c r="Q68" s="24">
        <f t="shared" si="56"/>
        <v>0.427825932438839</v>
      </c>
      <c r="R68" s="18">
        <f t="shared" si="57"/>
        <v>0.87929595</v>
      </c>
      <c r="S68" s="25">
        <f t="shared" si="45"/>
        <v>0.486555104045275</v>
      </c>
      <c r="T68" s="3">
        <v>0.27</v>
      </c>
      <c r="U68" s="26">
        <f t="shared" si="46"/>
        <v>0.131369878092224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47"/>
        <v>0.251925167313319</v>
      </c>
      <c r="AC68" s="29">
        <f t="shared" si="48"/>
        <v>11.2298333333333</v>
      </c>
      <c r="AD68" s="1">
        <f t="shared" si="49"/>
        <v>0.29</v>
      </c>
      <c r="AE68" s="30">
        <f t="shared" si="50"/>
        <v>55.9129452054794</v>
      </c>
      <c r="AF68" s="1">
        <f t="shared" si="51"/>
        <v>1581820.63145683</v>
      </c>
      <c r="AT68" s="1"/>
    </row>
    <row r="69" spans="1:46">
      <c r="A69" s="13"/>
      <c r="B69" s="13"/>
      <c r="C69" s="16">
        <v>10</v>
      </c>
      <c r="D69" s="19">
        <v>9.92874670435484</v>
      </c>
      <c r="E69" s="20">
        <f t="shared" si="52"/>
        <v>17.9787506976667</v>
      </c>
      <c r="F69" s="16" t="s">
        <v>73</v>
      </c>
      <c r="G69" s="13">
        <v>11</v>
      </c>
      <c r="H69" s="18">
        <f t="shared" si="41"/>
        <v>9.92874670435484</v>
      </c>
      <c r="I69" s="18">
        <f t="shared" si="42"/>
        <v>283.078746704355</v>
      </c>
      <c r="J69" s="18">
        <f t="shared" si="43"/>
        <v>0.060840084150555</v>
      </c>
      <c r="K69" s="18">
        <f t="shared" si="53"/>
        <v>11.2298333333333</v>
      </c>
      <c r="L69" s="18">
        <f t="shared" si="54"/>
        <v>3.032055</v>
      </c>
      <c r="M69" s="13" t="s">
        <v>75</v>
      </c>
      <c r="N69" s="18">
        <f>(O68-P68)*$C$22/100</f>
        <v>7.49771792218703</v>
      </c>
      <c r="O69" s="18">
        <f t="shared" si="55"/>
        <v>3.42667173274669</v>
      </c>
      <c r="P69" s="18">
        <f t="shared" si="44"/>
        <v>0.208478996576637</v>
      </c>
      <c r="Q69" s="24">
        <f t="shared" si="56"/>
        <v>0.0604589090072246</v>
      </c>
      <c r="R69" s="18">
        <f t="shared" si="57"/>
        <v>0.87929595</v>
      </c>
      <c r="S69" s="25">
        <f t="shared" si="45"/>
        <v>0.0687583162497503</v>
      </c>
      <c r="T69" s="3">
        <v>0.27</v>
      </c>
      <c r="U69" s="26">
        <f t="shared" si="46"/>
        <v>0.0185647453874326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47"/>
        <v>0.230007130028778</v>
      </c>
      <c r="AC69" s="29">
        <f t="shared" si="48"/>
        <v>11.2298333333333</v>
      </c>
      <c r="AD69" s="1">
        <f t="shared" si="49"/>
        <v>0.29</v>
      </c>
      <c r="AE69" s="30">
        <f t="shared" si="50"/>
        <v>55.9129452054794</v>
      </c>
      <c r="AF69" s="1">
        <f t="shared" si="51"/>
        <v>1444198.79737224</v>
      </c>
      <c r="AT69" s="1"/>
    </row>
    <row r="70" spans="1:46">
      <c r="A70" s="13"/>
      <c r="B70" s="13"/>
      <c r="C70" s="16">
        <v>11</v>
      </c>
      <c r="D70" s="19">
        <v>1.9093921504</v>
      </c>
      <c r="E70" s="20">
        <f t="shared" si="52"/>
        <v>9.92874670435484</v>
      </c>
      <c r="F70" s="16" t="s">
        <v>75</v>
      </c>
      <c r="G70" s="13">
        <v>12</v>
      </c>
      <c r="H70" s="18">
        <f t="shared" si="41"/>
        <v>1.9093921504</v>
      </c>
      <c r="I70" s="18">
        <f t="shared" si="42"/>
        <v>275.0593921504</v>
      </c>
      <c r="J70" s="18">
        <f t="shared" si="43"/>
        <v>0.0223188682439235</v>
      </c>
      <c r="K70" s="18">
        <f t="shared" si="53"/>
        <v>11.2298333333333</v>
      </c>
      <c r="L70" s="18">
        <f t="shared" si="54"/>
        <v>3.032055</v>
      </c>
      <c r="M70" s="13" t="s">
        <v>73</v>
      </c>
      <c r="N70" s="13"/>
      <c r="O70" s="18">
        <f t="shared" si="55"/>
        <v>6.25024773617005</v>
      </c>
      <c r="P70" s="18">
        <f t="shared" si="44"/>
        <v>0.139498455715461</v>
      </c>
      <c r="Q70" s="24">
        <f t="shared" si="56"/>
        <v>0.0404545521574836</v>
      </c>
      <c r="R70" s="18">
        <f t="shared" si="57"/>
        <v>0.87929595</v>
      </c>
      <c r="S70" s="25">
        <f t="shared" si="45"/>
        <v>0.0460078909239643</v>
      </c>
      <c r="T70" s="3">
        <v>0.27</v>
      </c>
      <c r="U70" s="26">
        <f t="shared" si="46"/>
        <v>0.0124221305494704</v>
      </c>
      <c r="V70" s="3">
        <v>180.9</v>
      </c>
      <c r="W70" s="27">
        <v>6</v>
      </c>
      <c r="X70" s="27">
        <v>3</v>
      </c>
      <c r="Y70" s="27">
        <v>0.3</v>
      </c>
      <c r="Z70" s="27">
        <v>6</v>
      </c>
      <c r="AA70" s="3">
        <v>30.2</v>
      </c>
      <c r="AB70" s="2">
        <f t="shared" si="47"/>
        <v>0.228813619965762</v>
      </c>
      <c r="AC70" s="29">
        <f t="shared" si="48"/>
        <v>11.2298333333333</v>
      </c>
      <c r="AD70" s="1">
        <f t="shared" si="49"/>
        <v>0.29</v>
      </c>
      <c r="AE70" s="30">
        <f t="shared" si="50"/>
        <v>55.9129452054794</v>
      </c>
      <c r="AF70" s="1">
        <f t="shared" si="51"/>
        <v>1436704.83056589</v>
      </c>
      <c r="AG70" s="1">
        <f>SUM(AF59:AF70)</f>
        <v>19852642.0177353</v>
      </c>
      <c r="AT70" s="1"/>
    </row>
    <row r="71" spans="1:19">
      <c r="A71" s="13"/>
      <c r="B71" s="13"/>
      <c r="C71" s="16">
        <v>12</v>
      </c>
      <c r="D71" s="19">
        <v>-5.06283320674193</v>
      </c>
      <c r="E71" s="20">
        <f t="shared" si="52"/>
        <v>1.9093921504</v>
      </c>
      <c r="F71" s="16" t="s">
        <v>73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3" spans="19:45">
      <c r="S73" s="23" t="s">
        <v>45</v>
      </c>
      <c r="T73" s="23"/>
      <c r="U73" s="23"/>
      <c r="V73" s="23" t="s">
        <v>46</v>
      </c>
      <c r="W73" s="23"/>
      <c r="X73" s="23"/>
      <c r="Y73" s="23" t="s">
        <v>47</v>
      </c>
      <c r="Z73" s="23"/>
      <c r="AA73" s="23"/>
      <c r="AB73" s="23" t="s">
        <v>48</v>
      </c>
      <c r="AC73" s="23"/>
      <c r="AD73" s="23"/>
      <c r="AE73" s="23" t="s">
        <v>49</v>
      </c>
      <c r="AF73" s="23"/>
      <c r="AG73" s="23"/>
      <c r="AH73" s="23" t="s">
        <v>50</v>
      </c>
      <c r="AI73" s="23"/>
      <c r="AJ73" s="23"/>
      <c r="AK73" s="31" t="s">
        <v>78</v>
      </c>
      <c r="AL73" s="32"/>
      <c r="AM73" s="33"/>
      <c r="AN73" s="32" t="s">
        <v>79</v>
      </c>
      <c r="AO73" s="32"/>
      <c r="AP73" s="33"/>
      <c r="AQ73" s="23" t="s">
        <v>52</v>
      </c>
      <c r="AR73" s="23"/>
      <c r="AS73" s="23"/>
    </row>
    <row r="74" spans="1:50">
      <c r="A74" s="15" t="s">
        <v>6</v>
      </c>
      <c r="B74" s="15"/>
      <c r="C74" s="16" t="s">
        <v>53</v>
      </c>
      <c r="D74" s="16" t="s">
        <v>54</v>
      </c>
      <c r="E74" s="16" t="s">
        <v>55</v>
      </c>
      <c r="F74" s="16" t="s">
        <v>56</v>
      </c>
      <c r="G74" s="13" t="s">
        <v>53</v>
      </c>
      <c r="H74" s="13" t="s">
        <v>55</v>
      </c>
      <c r="I74" s="13" t="s">
        <v>57</v>
      </c>
      <c r="J74" s="13" t="s">
        <v>58</v>
      </c>
      <c r="K74" s="22" t="s">
        <v>59</v>
      </c>
      <c r="L74" s="22" t="s">
        <v>60</v>
      </c>
      <c r="M74" s="13" t="s">
        <v>61</v>
      </c>
      <c r="N74" s="22" t="s">
        <v>62</v>
      </c>
      <c r="O74" s="13" t="s">
        <v>63</v>
      </c>
      <c r="P74" s="13" t="s">
        <v>64</v>
      </c>
      <c r="Q74" s="22" t="s">
        <v>65</v>
      </c>
      <c r="R74" s="22" t="s">
        <v>66</v>
      </c>
      <c r="S74" s="4" t="s">
        <v>12</v>
      </c>
      <c r="T74" s="3" t="s">
        <v>13</v>
      </c>
      <c r="U74" s="3"/>
      <c r="V74" s="4" t="s">
        <v>12</v>
      </c>
      <c r="W74" s="3" t="s">
        <v>13</v>
      </c>
      <c r="X74" s="3"/>
      <c r="Y74" s="4" t="s">
        <v>12</v>
      </c>
      <c r="Z74" s="3" t="s">
        <v>13</v>
      </c>
      <c r="AA74" s="3"/>
      <c r="AB74" s="4" t="s">
        <v>12</v>
      </c>
      <c r="AC74" s="3" t="s">
        <v>13</v>
      </c>
      <c r="AD74" s="3"/>
      <c r="AE74" s="4" t="s">
        <v>12</v>
      </c>
      <c r="AF74" s="3" t="s">
        <v>13</v>
      </c>
      <c r="AG74" s="3"/>
      <c r="AH74" s="4" t="s">
        <v>12</v>
      </c>
      <c r="AI74" s="3" t="s">
        <v>13</v>
      </c>
      <c r="AJ74" s="3"/>
      <c r="AK74" s="4" t="s">
        <v>12</v>
      </c>
      <c r="AL74" s="3" t="s">
        <v>13</v>
      </c>
      <c r="AM74" s="3"/>
      <c r="AN74" s="4" t="s">
        <v>12</v>
      </c>
      <c r="AO74" s="3" t="s">
        <v>13</v>
      </c>
      <c r="AP74" s="3"/>
      <c r="AQ74" s="34" t="s">
        <v>12</v>
      </c>
      <c r="AR74" s="34" t="s">
        <v>13</v>
      </c>
      <c r="AS74" s="34"/>
      <c r="AT74" s="2" t="s">
        <v>67</v>
      </c>
      <c r="AU74" s="1" t="s">
        <v>68</v>
      </c>
      <c r="AV74" s="1" t="s">
        <v>38</v>
      </c>
      <c r="AW74" s="1" t="s">
        <v>69</v>
      </c>
      <c r="AX74" s="1" t="s">
        <v>70</v>
      </c>
    </row>
    <row r="75" spans="1:50">
      <c r="A75" s="13" t="s">
        <v>71</v>
      </c>
      <c r="B75" s="13">
        <v>625.464</v>
      </c>
      <c r="C75" s="16" t="s">
        <v>72</v>
      </c>
      <c r="D75" s="16">
        <v>-5</v>
      </c>
      <c r="E75" s="16"/>
      <c r="F75" s="16"/>
      <c r="G75" s="13">
        <v>1</v>
      </c>
      <c r="H75" s="18">
        <f t="shared" ref="H75:H86" si="58">E76</f>
        <v>-5</v>
      </c>
      <c r="I75" s="18">
        <f t="shared" ref="I75:I86" si="59">H75+273.15</f>
        <v>268.15</v>
      </c>
      <c r="J75" s="18">
        <f t="shared" ref="J75:J86" si="60">EXP(($C$16*(I75-$C$14))/($C$17*I75*$C$14))</f>
        <v>0.00896487173486583</v>
      </c>
      <c r="K75" s="18">
        <f>$B$75/12</f>
        <v>52.122</v>
      </c>
      <c r="L75" s="18">
        <f>K75*$B$76/100</f>
        <v>0.52122</v>
      </c>
      <c r="M75" s="13" t="s">
        <v>73</v>
      </c>
      <c r="N75" s="13"/>
      <c r="O75" s="18">
        <f>L75</f>
        <v>0.52122</v>
      </c>
      <c r="P75" s="18">
        <f t="shared" ref="P75:P86" si="61">O75*J75</f>
        <v>0.00467267044564677</v>
      </c>
      <c r="Q75" s="24">
        <f>P75*$B$77</f>
        <v>0.00121489431586816</v>
      </c>
      <c r="R75" s="18">
        <f>L75*$B$77</f>
        <v>0.1355172</v>
      </c>
      <c r="S75" s="25">
        <f t="shared" ref="S75:S86" si="62">Q75/R75</f>
        <v>0.00896487173486583</v>
      </c>
      <c r="T75" s="3">
        <v>0.01</v>
      </c>
      <c r="U75" s="26">
        <f t="shared" ref="U75:U86" si="63">S75*T75</f>
        <v>8.96487173486583e-5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ref="AG75:AG86" si="64">AF75*AE75</f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ref="AS75:AS86" si="65">AR75*AQ75</f>
        <v>0.005</v>
      </c>
      <c r="AT75" s="2">
        <f>(AS75+AM75+AD75+AA75+U75+X75+AG75+AJ75+AP75)</f>
        <v>0.00557964871734866</v>
      </c>
      <c r="AU75" s="29">
        <f>$B$75/12</f>
        <v>52.122</v>
      </c>
      <c r="AV75" s="1">
        <f>$B$77</f>
        <v>0.26</v>
      </c>
      <c r="AW75" s="2">
        <f t="shared" ref="AW75:AW86" si="66">$E$8/12</f>
        <v>0.015</v>
      </c>
      <c r="AX75" s="1">
        <f t="shared" ref="AX75:AX86" si="67">AW75*10000*AV75*0.67*AU75*AT75</f>
        <v>7.59919063014475</v>
      </c>
    </row>
    <row r="76" spans="1:50">
      <c r="A76" s="13" t="s">
        <v>74</v>
      </c>
      <c r="B76" s="13">
        <v>1</v>
      </c>
      <c r="C76" s="16">
        <v>1</v>
      </c>
      <c r="D76" s="19">
        <v>-9.03390797387097</v>
      </c>
      <c r="E76" s="20">
        <f t="shared" ref="E76:E87" si="68">D75</f>
        <v>-5</v>
      </c>
      <c r="F76" s="16" t="s">
        <v>73</v>
      </c>
      <c r="G76" s="13">
        <v>2</v>
      </c>
      <c r="H76" s="18">
        <f t="shared" si="58"/>
        <v>-9.03390797387097</v>
      </c>
      <c r="I76" s="18">
        <f t="shared" si="59"/>
        <v>264.116092026129</v>
      </c>
      <c r="J76" s="18">
        <f t="shared" si="60"/>
        <v>0.00514861405776811</v>
      </c>
      <c r="K76" s="18">
        <f t="shared" ref="K76:K86" si="69">$B$75/12</f>
        <v>52.122</v>
      </c>
      <c r="L76" s="18">
        <f t="shared" ref="L76:L86" si="70">K76*$B$76/100</f>
        <v>0.52122</v>
      </c>
      <c r="M76" s="13" t="s">
        <v>73</v>
      </c>
      <c r="N76" s="13"/>
      <c r="O76" s="18">
        <f t="shared" ref="O76:O86" si="71">L76+O75-P75-N76</f>
        <v>1.03776732955435</v>
      </c>
      <c r="P76" s="18">
        <f t="shared" si="61"/>
        <v>0.00534306346163602</v>
      </c>
      <c r="Q76" s="24">
        <f t="shared" ref="Q76:Q86" si="72">P76*$B$77</f>
        <v>0.00138919650002536</v>
      </c>
      <c r="R76" s="18">
        <f t="shared" ref="R76:R86" si="73">L76*$B$77</f>
        <v>0.1355172</v>
      </c>
      <c r="S76" s="25">
        <f t="shared" si="62"/>
        <v>0.010251071450896</v>
      </c>
      <c r="T76" s="3">
        <v>0.01</v>
      </c>
      <c r="U76" s="26">
        <f t="shared" si="63"/>
        <v>0.00010251071450896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4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5"/>
        <v>0.005</v>
      </c>
      <c r="AT76" s="2">
        <f t="shared" ref="AT76:AT86" si="74">(AS76+AM76+AD76+AA76+U76+X76+AG76+AJ76+AP76)</f>
        <v>0.00559251071450896</v>
      </c>
      <c r="AU76" s="29">
        <f t="shared" ref="AU76:AU86" si="75">$B$75/12</f>
        <v>52.122</v>
      </c>
      <c r="AV76" s="1">
        <f t="shared" ref="AV76:AV86" si="76">$B$77</f>
        <v>0.26</v>
      </c>
      <c r="AW76" s="2">
        <f t="shared" si="66"/>
        <v>0.015</v>
      </c>
      <c r="AX76" s="1">
        <f t="shared" si="67"/>
        <v>7.61670799965255</v>
      </c>
    </row>
    <row r="77" spans="1:50">
      <c r="A77" s="13" t="s">
        <v>38</v>
      </c>
      <c r="B77" s="13">
        <v>0.26</v>
      </c>
      <c r="C77" s="16">
        <v>2</v>
      </c>
      <c r="D77" s="19">
        <v>-3.98068323203571</v>
      </c>
      <c r="E77" s="20">
        <f t="shared" si="68"/>
        <v>-9.03390797387097</v>
      </c>
      <c r="F77" s="16" t="s">
        <v>73</v>
      </c>
      <c r="G77" s="13">
        <v>3</v>
      </c>
      <c r="H77" s="18">
        <f t="shared" si="58"/>
        <v>-3.98068323203571</v>
      </c>
      <c r="I77" s="18">
        <f t="shared" si="59"/>
        <v>269.169316767964</v>
      </c>
      <c r="J77" s="18">
        <f t="shared" si="60"/>
        <v>0.0102863706151444</v>
      </c>
      <c r="K77" s="18">
        <f t="shared" si="69"/>
        <v>52.122</v>
      </c>
      <c r="L77" s="18">
        <f t="shared" si="70"/>
        <v>0.52122</v>
      </c>
      <c r="M77" s="13" t="s">
        <v>73</v>
      </c>
      <c r="N77" s="13"/>
      <c r="O77" s="18">
        <f t="shared" si="71"/>
        <v>1.55364426609272</v>
      </c>
      <c r="P77" s="18">
        <f t="shared" si="61"/>
        <v>0.0159813607251238</v>
      </c>
      <c r="Q77" s="24">
        <f t="shared" si="72"/>
        <v>0.00415515378853218</v>
      </c>
      <c r="R77" s="18">
        <f t="shared" si="73"/>
        <v>0.1355172</v>
      </c>
      <c r="S77" s="25">
        <f t="shared" si="62"/>
        <v>0.030661449532105</v>
      </c>
      <c r="T77" s="3">
        <v>0.01</v>
      </c>
      <c r="U77" s="26">
        <f t="shared" si="63"/>
        <v>0.00030661449532105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4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5"/>
        <v>0.005</v>
      </c>
      <c r="AT77" s="2">
        <f t="shared" si="74"/>
        <v>0.00579661449532105</v>
      </c>
      <c r="AU77" s="29">
        <f t="shared" si="75"/>
        <v>52.122</v>
      </c>
      <c r="AV77" s="1">
        <f t="shared" si="76"/>
        <v>0.26</v>
      </c>
      <c r="AW77" s="2">
        <f t="shared" si="66"/>
        <v>0.015</v>
      </c>
      <c r="AX77" s="1">
        <f t="shared" si="67"/>
        <v>7.89468670714749</v>
      </c>
    </row>
    <row r="78" spans="1:50">
      <c r="A78" s="13"/>
      <c r="B78" s="13"/>
      <c r="C78" s="16">
        <v>3</v>
      </c>
      <c r="D78" s="19">
        <v>0.738157803290323</v>
      </c>
      <c r="E78" s="20">
        <f t="shared" si="68"/>
        <v>-3.98068323203571</v>
      </c>
      <c r="F78" s="16" t="s">
        <v>73</v>
      </c>
      <c r="G78" s="13">
        <v>4</v>
      </c>
      <c r="H78" s="18">
        <f t="shared" si="58"/>
        <v>0.738157803290323</v>
      </c>
      <c r="I78" s="18">
        <f t="shared" si="59"/>
        <v>273.88815780329</v>
      </c>
      <c r="J78" s="18">
        <f t="shared" si="60"/>
        <v>0.0191835943428844</v>
      </c>
      <c r="K78" s="18">
        <f t="shared" si="69"/>
        <v>52.122</v>
      </c>
      <c r="L78" s="18">
        <f t="shared" si="70"/>
        <v>0.52122</v>
      </c>
      <c r="M78" s="13" t="s">
        <v>73</v>
      </c>
      <c r="N78" s="13"/>
      <c r="O78" s="18">
        <f t="shared" si="71"/>
        <v>2.05888290536759</v>
      </c>
      <c r="P78" s="18">
        <f t="shared" si="61"/>
        <v>0.0394967744560712</v>
      </c>
      <c r="Q78" s="24">
        <f t="shared" si="72"/>
        <v>0.0102691613585785</v>
      </c>
      <c r="R78" s="18">
        <f t="shared" si="73"/>
        <v>0.1355172</v>
      </c>
      <c r="S78" s="25">
        <f t="shared" si="62"/>
        <v>0.0757775497027574</v>
      </c>
      <c r="T78" s="3">
        <v>0.01</v>
      </c>
      <c r="U78" s="26">
        <f t="shared" si="63"/>
        <v>0.000757775497027574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0.001</v>
      </c>
      <c r="AF78" s="3">
        <v>0.49</v>
      </c>
      <c r="AG78" s="26">
        <f t="shared" si="64"/>
        <v>0.00049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</v>
      </c>
      <c r="AR78" s="3">
        <v>0.5</v>
      </c>
      <c r="AS78" s="3">
        <f t="shared" si="65"/>
        <v>0.005</v>
      </c>
      <c r="AT78" s="2">
        <f t="shared" si="74"/>
        <v>0.00624777549702757</v>
      </c>
      <c r="AU78" s="29">
        <f t="shared" si="75"/>
        <v>52.122</v>
      </c>
      <c r="AV78" s="1">
        <f t="shared" si="76"/>
        <v>0.26</v>
      </c>
      <c r="AW78" s="2">
        <f t="shared" si="66"/>
        <v>0.015</v>
      </c>
      <c r="AX78" s="1">
        <f t="shared" si="67"/>
        <v>8.50914446793714</v>
      </c>
    </row>
    <row r="79" spans="1:50">
      <c r="A79" s="13"/>
      <c r="B79" s="13"/>
      <c r="C79" s="16">
        <v>4</v>
      </c>
      <c r="D79" s="19">
        <v>7.5485179225</v>
      </c>
      <c r="E79" s="20">
        <f t="shared" si="68"/>
        <v>0.738157803290323</v>
      </c>
      <c r="F79" s="16" t="s">
        <v>73</v>
      </c>
      <c r="G79" s="13">
        <v>5</v>
      </c>
      <c r="H79" s="18">
        <f t="shared" si="58"/>
        <v>7.5485179225</v>
      </c>
      <c r="I79" s="18">
        <f t="shared" si="59"/>
        <v>280.6985179225</v>
      </c>
      <c r="J79" s="18">
        <f t="shared" si="60"/>
        <v>0.0454485988845631</v>
      </c>
      <c r="K79" s="18">
        <f t="shared" si="69"/>
        <v>52.122</v>
      </c>
      <c r="L79" s="18">
        <f t="shared" si="70"/>
        <v>0.52122</v>
      </c>
      <c r="M79" s="13" t="s">
        <v>75</v>
      </c>
      <c r="N79" s="18">
        <f>(O78-P78)*$C$22/100</f>
        <v>1.91841682436595</v>
      </c>
      <c r="O79" s="18">
        <f t="shared" si="71"/>
        <v>0.622189306545576</v>
      </c>
      <c r="P79" s="18">
        <f t="shared" si="61"/>
        <v>0.0282776322234543</v>
      </c>
      <c r="Q79" s="24">
        <f t="shared" si="72"/>
        <v>0.00735218437809813</v>
      </c>
      <c r="R79" s="18">
        <f t="shared" si="73"/>
        <v>0.1355172</v>
      </c>
      <c r="S79" s="25">
        <f t="shared" si="62"/>
        <v>0.0542527766076788</v>
      </c>
      <c r="T79" s="3">
        <v>0.01</v>
      </c>
      <c r="U79" s="26">
        <f t="shared" si="63"/>
        <v>0.000542527766076788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4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5"/>
        <v>0.0075</v>
      </c>
      <c r="AT79" s="2">
        <f t="shared" si="74"/>
        <v>0.0104925277660768</v>
      </c>
      <c r="AU79" s="29">
        <f t="shared" si="75"/>
        <v>52.122</v>
      </c>
      <c r="AV79" s="1">
        <f t="shared" si="76"/>
        <v>0.26</v>
      </c>
      <c r="AW79" s="2">
        <f t="shared" si="66"/>
        <v>0.015</v>
      </c>
      <c r="AX79" s="1">
        <f t="shared" si="67"/>
        <v>14.2902757369989</v>
      </c>
    </row>
    <row r="80" spans="1:50">
      <c r="A80" s="13"/>
      <c r="B80" s="13"/>
      <c r="C80" s="16">
        <v>5</v>
      </c>
      <c r="D80" s="19">
        <v>18.4411607693548</v>
      </c>
      <c r="E80" s="20">
        <f t="shared" si="68"/>
        <v>7.5485179225</v>
      </c>
      <c r="F80" s="16" t="s">
        <v>75</v>
      </c>
      <c r="G80" s="13">
        <v>6</v>
      </c>
      <c r="H80" s="18">
        <f t="shared" si="58"/>
        <v>18.4411607693548</v>
      </c>
      <c r="I80" s="18">
        <f t="shared" si="59"/>
        <v>291.591160769355</v>
      </c>
      <c r="J80" s="18">
        <f t="shared" si="60"/>
        <v>0.16606375556029</v>
      </c>
      <c r="K80" s="18">
        <f t="shared" si="69"/>
        <v>52.122</v>
      </c>
      <c r="L80" s="18">
        <f t="shared" si="70"/>
        <v>0.52122</v>
      </c>
      <c r="M80" s="13" t="s">
        <v>73</v>
      </c>
      <c r="N80" s="13"/>
      <c r="O80" s="18">
        <f t="shared" si="71"/>
        <v>1.11513167432212</v>
      </c>
      <c r="P80" s="18">
        <f t="shared" si="61"/>
        <v>0.185182953782166</v>
      </c>
      <c r="Q80" s="24">
        <f t="shared" si="72"/>
        <v>0.0481475679833631</v>
      </c>
      <c r="R80" s="18">
        <f t="shared" si="73"/>
        <v>0.1355172</v>
      </c>
      <c r="S80" s="25">
        <f t="shared" si="62"/>
        <v>0.35528750581744</v>
      </c>
      <c r="T80" s="3">
        <v>0.01</v>
      </c>
      <c r="U80" s="26">
        <f t="shared" si="63"/>
        <v>0.0035528750581744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4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5"/>
        <v>0.0075</v>
      </c>
      <c r="AT80" s="2">
        <f t="shared" si="74"/>
        <v>0.0135028750581744</v>
      </c>
      <c r="AU80" s="29">
        <f t="shared" si="75"/>
        <v>52.122</v>
      </c>
      <c r="AV80" s="1">
        <f t="shared" si="76"/>
        <v>0.26</v>
      </c>
      <c r="AW80" s="2">
        <f t="shared" si="66"/>
        <v>0.015</v>
      </c>
      <c r="AX80" s="1">
        <f t="shared" si="67"/>
        <v>18.390211789328</v>
      </c>
    </row>
    <row r="81" spans="1:50">
      <c r="A81" s="13"/>
      <c r="B81" s="13"/>
      <c r="C81" s="16">
        <v>6</v>
      </c>
      <c r="D81" s="19">
        <v>22.6078898433333</v>
      </c>
      <c r="E81" s="20">
        <f t="shared" si="68"/>
        <v>18.4411607693548</v>
      </c>
      <c r="F81" s="16" t="s">
        <v>73</v>
      </c>
      <c r="G81" s="13">
        <v>7</v>
      </c>
      <c r="H81" s="18">
        <f t="shared" si="58"/>
        <v>22.6078898433333</v>
      </c>
      <c r="I81" s="18">
        <f t="shared" si="59"/>
        <v>295.757889843333</v>
      </c>
      <c r="J81" s="18">
        <f t="shared" si="60"/>
        <v>0.265816853661953</v>
      </c>
      <c r="K81" s="18">
        <f t="shared" si="69"/>
        <v>52.122</v>
      </c>
      <c r="L81" s="18">
        <f t="shared" si="70"/>
        <v>0.52122</v>
      </c>
      <c r="M81" s="13" t="s">
        <v>73</v>
      </c>
      <c r="N81" s="13"/>
      <c r="O81" s="18">
        <f t="shared" si="71"/>
        <v>1.45116872053996</v>
      </c>
      <c r="P81" s="18">
        <f t="shared" si="61"/>
        <v>0.385745103426573</v>
      </c>
      <c r="Q81" s="24">
        <f t="shared" si="72"/>
        <v>0.100293726890909</v>
      </c>
      <c r="R81" s="18">
        <f t="shared" si="73"/>
        <v>0.1355172</v>
      </c>
      <c r="S81" s="25">
        <f t="shared" si="62"/>
        <v>0.74008116232411</v>
      </c>
      <c r="T81" s="3">
        <v>0.01</v>
      </c>
      <c r="U81" s="26">
        <f t="shared" si="63"/>
        <v>0.0074008116232411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4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0.015</v>
      </c>
      <c r="AR81" s="3">
        <v>0.5</v>
      </c>
      <c r="AS81" s="3">
        <f t="shared" si="65"/>
        <v>0.0075</v>
      </c>
      <c r="AT81" s="2">
        <f t="shared" si="74"/>
        <v>0.0173508116232411</v>
      </c>
      <c r="AU81" s="29">
        <f t="shared" si="75"/>
        <v>52.122</v>
      </c>
      <c r="AV81" s="1">
        <f t="shared" si="76"/>
        <v>0.26</v>
      </c>
      <c r="AW81" s="2">
        <f t="shared" si="66"/>
        <v>0.015</v>
      </c>
      <c r="AX81" s="1">
        <f t="shared" si="67"/>
        <v>23.6309007595363</v>
      </c>
    </row>
    <row r="82" spans="1:50">
      <c r="A82" s="13"/>
      <c r="B82" s="13"/>
      <c r="C82" s="16">
        <v>7</v>
      </c>
      <c r="D82" s="19">
        <v>25.7434879212903</v>
      </c>
      <c r="E82" s="20">
        <f t="shared" si="68"/>
        <v>22.6078898433333</v>
      </c>
      <c r="F82" s="16" t="s">
        <v>73</v>
      </c>
      <c r="G82" s="13">
        <v>8</v>
      </c>
      <c r="H82" s="18">
        <f t="shared" si="58"/>
        <v>25.7434879212903</v>
      </c>
      <c r="I82" s="18">
        <f t="shared" si="59"/>
        <v>298.89348792129</v>
      </c>
      <c r="J82" s="18">
        <f t="shared" si="60"/>
        <v>0.375469243114167</v>
      </c>
      <c r="K82" s="18">
        <f t="shared" si="69"/>
        <v>52.122</v>
      </c>
      <c r="L82" s="18">
        <f t="shared" si="70"/>
        <v>0.52122</v>
      </c>
      <c r="M82" s="13" t="s">
        <v>73</v>
      </c>
      <c r="N82" s="13"/>
      <c r="O82" s="18">
        <f t="shared" si="71"/>
        <v>1.58664361711338</v>
      </c>
      <c r="P82" s="18">
        <f t="shared" si="61"/>
        <v>0.595735878009487</v>
      </c>
      <c r="Q82" s="24">
        <f t="shared" si="72"/>
        <v>0.154891328282467</v>
      </c>
      <c r="R82" s="18">
        <f t="shared" si="73"/>
        <v>0.1355172</v>
      </c>
      <c r="S82" s="25">
        <f t="shared" si="62"/>
        <v>1.14296434904548</v>
      </c>
      <c r="T82" s="3">
        <v>0.01</v>
      </c>
      <c r="U82" s="26">
        <f t="shared" si="63"/>
        <v>0.0114296434904548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4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5"/>
        <v>0.0075</v>
      </c>
      <c r="AT82" s="2">
        <f t="shared" si="74"/>
        <v>0.0213796434904548</v>
      </c>
      <c r="AU82" s="29">
        <f t="shared" si="75"/>
        <v>52.122</v>
      </c>
      <c r="AV82" s="1">
        <f t="shared" si="76"/>
        <v>0.26</v>
      </c>
      <c r="AW82" s="2">
        <f t="shared" si="66"/>
        <v>0.015</v>
      </c>
      <c r="AX82" s="1">
        <f t="shared" si="67"/>
        <v>29.1179596993878</v>
      </c>
    </row>
    <row r="83" spans="1:50">
      <c r="A83" s="13"/>
      <c r="B83" s="13"/>
      <c r="C83" s="16">
        <v>8</v>
      </c>
      <c r="D83" s="19">
        <v>23.0677856496774</v>
      </c>
      <c r="E83" s="20">
        <f t="shared" si="68"/>
        <v>25.7434879212903</v>
      </c>
      <c r="F83" s="16" t="s">
        <v>73</v>
      </c>
      <c r="G83" s="13">
        <v>9</v>
      </c>
      <c r="H83" s="18">
        <f t="shared" si="58"/>
        <v>23.0677856496774</v>
      </c>
      <c r="I83" s="18">
        <f t="shared" si="59"/>
        <v>296.217785649677</v>
      </c>
      <c r="J83" s="18">
        <f t="shared" si="60"/>
        <v>0.27975665180272</v>
      </c>
      <c r="K83" s="18">
        <f t="shared" si="69"/>
        <v>52.122</v>
      </c>
      <c r="L83" s="18">
        <f t="shared" si="70"/>
        <v>0.52122</v>
      </c>
      <c r="M83" s="13" t="s">
        <v>73</v>
      </c>
      <c r="N83" s="13"/>
      <c r="O83" s="18">
        <f t="shared" si="71"/>
        <v>1.5121277391039</v>
      </c>
      <c r="P83" s="18">
        <f t="shared" si="61"/>
        <v>0.423027793389723</v>
      </c>
      <c r="Q83" s="24">
        <f t="shared" si="72"/>
        <v>0.109987226281328</v>
      </c>
      <c r="R83" s="18">
        <f t="shared" si="73"/>
        <v>0.1355172</v>
      </c>
      <c r="S83" s="25">
        <f t="shared" si="62"/>
        <v>0.811610823432952</v>
      </c>
      <c r="T83" s="3">
        <v>0.01</v>
      </c>
      <c r="U83" s="26">
        <f t="shared" si="63"/>
        <v>0.00811610823432952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0.005</v>
      </c>
      <c r="AF83" s="3">
        <v>0.49</v>
      </c>
      <c r="AG83" s="26">
        <f t="shared" si="64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5"/>
        <v>0.0075</v>
      </c>
      <c r="AT83" s="2">
        <f t="shared" si="74"/>
        <v>0.0180661082343295</v>
      </c>
      <c r="AU83" s="29">
        <f t="shared" si="75"/>
        <v>52.122</v>
      </c>
      <c r="AV83" s="1">
        <f t="shared" si="76"/>
        <v>0.26</v>
      </c>
      <c r="AW83" s="2">
        <f t="shared" si="66"/>
        <v>0.015</v>
      </c>
      <c r="AX83" s="1">
        <f t="shared" si="67"/>
        <v>24.6050974482734</v>
      </c>
    </row>
    <row r="84" spans="1:50">
      <c r="A84" s="13"/>
      <c r="B84" s="13"/>
      <c r="C84" s="16">
        <v>9</v>
      </c>
      <c r="D84" s="19">
        <v>17.9787506976667</v>
      </c>
      <c r="E84" s="20">
        <f t="shared" si="68"/>
        <v>23.0677856496774</v>
      </c>
      <c r="F84" s="16" t="s">
        <v>73</v>
      </c>
      <c r="G84" s="13">
        <v>10</v>
      </c>
      <c r="H84" s="18">
        <f t="shared" si="58"/>
        <v>17.9787506976667</v>
      </c>
      <c r="I84" s="18">
        <f t="shared" si="59"/>
        <v>291.128750697667</v>
      </c>
      <c r="J84" s="18">
        <f t="shared" si="60"/>
        <v>0.157485630110609</v>
      </c>
      <c r="K84" s="18">
        <f t="shared" si="69"/>
        <v>52.122</v>
      </c>
      <c r="L84" s="18">
        <f t="shared" si="70"/>
        <v>0.52122</v>
      </c>
      <c r="M84" s="13" t="s">
        <v>73</v>
      </c>
      <c r="N84" s="13"/>
      <c r="O84" s="18">
        <f t="shared" si="71"/>
        <v>1.61031994571417</v>
      </c>
      <c r="P84" s="18">
        <f t="shared" si="61"/>
        <v>0.253602251330479</v>
      </c>
      <c r="Q84" s="24">
        <f t="shared" si="72"/>
        <v>0.0659365853459244</v>
      </c>
      <c r="R84" s="18">
        <f t="shared" si="73"/>
        <v>0.1355172</v>
      </c>
      <c r="S84" s="25">
        <f t="shared" si="62"/>
        <v>0.486555104045276</v>
      </c>
      <c r="T84" s="3">
        <v>0.01</v>
      </c>
      <c r="U84" s="26">
        <f t="shared" si="63"/>
        <v>0.00486555104045276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0.005</v>
      </c>
      <c r="AF84" s="3">
        <v>0.49</v>
      </c>
      <c r="AG84" s="26">
        <f t="shared" si="64"/>
        <v>0.00245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5"/>
        <v>0.005</v>
      </c>
      <c r="AT84" s="2">
        <f t="shared" si="74"/>
        <v>0.0123155510404528</v>
      </c>
      <c r="AU84" s="29">
        <f t="shared" si="75"/>
        <v>52.122</v>
      </c>
      <c r="AV84" s="1">
        <f t="shared" si="76"/>
        <v>0.26</v>
      </c>
      <c r="AW84" s="2">
        <f t="shared" si="66"/>
        <v>0.015</v>
      </c>
      <c r="AX84" s="1">
        <f t="shared" si="67"/>
        <v>16.7731383842655</v>
      </c>
    </row>
    <row r="85" spans="1:50">
      <c r="A85" s="13"/>
      <c r="B85" s="13"/>
      <c r="C85" s="16">
        <v>10</v>
      </c>
      <c r="D85" s="19">
        <v>9.92874670435484</v>
      </c>
      <c r="E85" s="20">
        <f t="shared" si="68"/>
        <v>17.9787506976667</v>
      </c>
      <c r="F85" s="16" t="s">
        <v>73</v>
      </c>
      <c r="G85" s="13">
        <v>11</v>
      </c>
      <c r="H85" s="18">
        <f t="shared" si="58"/>
        <v>9.92874670435484</v>
      </c>
      <c r="I85" s="18">
        <f t="shared" si="59"/>
        <v>283.078746704355</v>
      </c>
      <c r="J85" s="18">
        <f t="shared" si="60"/>
        <v>0.060840084150555</v>
      </c>
      <c r="K85" s="18">
        <f t="shared" si="69"/>
        <v>52.122</v>
      </c>
      <c r="L85" s="18">
        <f t="shared" si="70"/>
        <v>0.52122</v>
      </c>
      <c r="M85" s="13" t="s">
        <v>75</v>
      </c>
      <c r="N85" s="18">
        <f>(O84-P84)*$C$22/100</f>
        <v>1.28888180966451</v>
      </c>
      <c r="O85" s="18">
        <f t="shared" si="71"/>
        <v>0.589055884719185</v>
      </c>
      <c r="P85" s="18">
        <f t="shared" si="61"/>
        <v>0.0358382095956948</v>
      </c>
      <c r="Q85" s="24">
        <f t="shared" si="72"/>
        <v>0.00931793449488066</v>
      </c>
      <c r="R85" s="18">
        <f t="shared" si="73"/>
        <v>0.1355172</v>
      </c>
      <c r="S85" s="25">
        <f t="shared" si="62"/>
        <v>0.0687583162497502</v>
      </c>
      <c r="T85" s="3">
        <v>0.01</v>
      </c>
      <c r="U85" s="26">
        <f t="shared" si="63"/>
        <v>0.000687583162497503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0.005</v>
      </c>
      <c r="AF85" s="3">
        <v>0.49</v>
      </c>
      <c r="AG85" s="26">
        <f t="shared" si="64"/>
        <v>0.00245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5"/>
        <v>0.005</v>
      </c>
      <c r="AT85" s="2">
        <f t="shared" si="74"/>
        <v>0.0081375831624975</v>
      </c>
      <c r="AU85" s="29">
        <f t="shared" si="75"/>
        <v>52.122</v>
      </c>
      <c r="AV85" s="1">
        <f t="shared" si="76"/>
        <v>0.26</v>
      </c>
      <c r="AW85" s="2">
        <f t="shared" si="66"/>
        <v>0.015</v>
      </c>
      <c r="AX85" s="1">
        <f t="shared" si="67"/>
        <v>11.0829639737355</v>
      </c>
    </row>
    <row r="86" spans="1:51">
      <c r="A86" s="13"/>
      <c r="B86" s="13"/>
      <c r="C86" s="16">
        <v>11</v>
      </c>
      <c r="D86" s="19">
        <v>1.9093921504</v>
      </c>
      <c r="E86" s="20">
        <f t="shared" si="68"/>
        <v>9.92874670435484</v>
      </c>
      <c r="F86" s="16" t="s">
        <v>75</v>
      </c>
      <c r="G86" s="13">
        <v>12</v>
      </c>
      <c r="H86" s="18">
        <f t="shared" si="58"/>
        <v>1.9093921504</v>
      </c>
      <c r="I86" s="18">
        <f t="shared" si="59"/>
        <v>275.0593921504</v>
      </c>
      <c r="J86" s="18">
        <f t="shared" si="60"/>
        <v>0.0223188682439235</v>
      </c>
      <c r="K86" s="18">
        <f t="shared" si="69"/>
        <v>52.122</v>
      </c>
      <c r="L86" s="18">
        <f t="shared" si="70"/>
        <v>0.52122</v>
      </c>
      <c r="M86" s="13" t="s">
        <v>73</v>
      </c>
      <c r="N86" s="13"/>
      <c r="O86" s="18">
        <f t="shared" si="71"/>
        <v>1.07443767512349</v>
      </c>
      <c r="P86" s="18">
        <f t="shared" si="61"/>
        <v>0.0239802329073887</v>
      </c>
      <c r="Q86" s="24">
        <f t="shared" si="72"/>
        <v>0.00623486055592105</v>
      </c>
      <c r="R86" s="18">
        <f t="shared" si="73"/>
        <v>0.1355172</v>
      </c>
      <c r="S86" s="25">
        <f t="shared" si="62"/>
        <v>0.0460078909239643</v>
      </c>
      <c r="T86" s="3">
        <v>0.01</v>
      </c>
      <c r="U86" s="26">
        <f t="shared" si="63"/>
        <v>0.000460078909239643</v>
      </c>
      <c r="V86" s="25"/>
      <c r="W86" s="3"/>
      <c r="X86" s="3"/>
      <c r="Y86" s="28"/>
      <c r="Z86" s="3"/>
      <c r="AA86" s="27"/>
      <c r="AB86" s="3"/>
      <c r="AC86" s="3"/>
      <c r="AD86" s="27"/>
      <c r="AE86" s="25">
        <v>0.005</v>
      </c>
      <c r="AF86" s="3">
        <v>0.49</v>
      </c>
      <c r="AG86" s="26">
        <f t="shared" si="64"/>
        <v>0.00245</v>
      </c>
      <c r="AH86" s="35"/>
      <c r="AI86" s="3"/>
      <c r="AJ86" s="26"/>
      <c r="AK86" s="36"/>
      <c r="AL86" s="27"/>
      <c r="AM86" s="27"/>
      <c r="AN86" s="36"/>
      <c r="AO86" s="27"/>
      <c r="AP86" s="26"/>
      <c r="AQ86" s="3">
        <v>0.01</v>
      </c>
      <c r="AR86" s="3">
        <v>0.5</v>
      </c>
      <c r="AS86" s="3">
        <f t="shared" si="65"/>
        <v>0.005</v>
      </c>
      <c r="AT86" s="2">
        <f t="shared" si="74"/>
        <v>0.00791007890923964</v>
      </c>
      <c r="AU86" s="29">
        <f t="shared" si="75"/>
        <v>52.122</v>
      </c>
      <c r="AV86" s="1">
        <f t="shared" si="76"/>
        <v>0.26</v>
      </c>
      <c r="AW86" s="2">
        <f t="shared" si="66"/>
        <v>0.015</v>
      </c>
      <c r="AX86" s="1">
        <f t="shared" si="67"/>
        <v>10.7731150428701</v>
      </c>
      <c r="AY86" s="1">
        <f>SUM(AX75:AX86)</f>
        <v>180.283392639278</v>
      </c>
    </row>
    <row r="87" spans="1:19">
      <c r="A87" s="13"/>
      <c r="B87" s="13"/>
      <c r="C87" s="16">
        <v>12</v>
      </c>
      <c r="D87" s="19">
        <v>-5.06283320674193</v>
      </c>
      <c r="E87" s="20">
        <f t="shared" si="68"/>
        <v>1.9093921504</v>
      </c>
      <c r="F87" s="16" t="s">
        <v>73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9" spans="19:45">
      <c r="S89" s="23" t="s">
        <v>45</v>
      </c>
      <c r="T89" s="23"/>
      <c r="U89" s="23"/>
      <c r="V89" s="23" t="s">
        <v>46</v>
      </c>
      <c r="W89" s="23"/>
      <c r="X89" s="23"/>
      <c r="Y89" s="23" t="s">
        <v>47</v>
      </c>
      <c r="Z89" s="23"/>
      <c r="AA89" s="23"/>
      <c r="AB89" s="23" t="s">
        <v>48</v>
      </c>
      <c r="AC89" s="23"/>
      <c r="AD89" s="23"/>
      <c r="AE89" s="23" t="s">
        <v>49</v>
      </c>
      <c r="AF89" s="23"/>
      <c r="AG89" s="23"/>
      <c r="AH89" s="23" t="s">
        <v>50</v>
      </c>
      <c r="AI89" s="23"/>
      <c r="AJ89" s="23"/>
      <c r="AK89" s="31" t="s">
        <v>78</v>
      </c>
      <c r="AL89" s="32"/>
      <c r="AM89" s="33"/>
      <c r="AN89" s="32" t="s">
        <v>79</v>
      </c>
      <c r="AO89" s="32"/>
      <c r="AP89" s="33"/>
      <c r="AQ89" s="23" t="s">
        <v>52</v>
      </c>
      <c r="AR89" s="23"/>
      <c r="AS89" s="23"/>
    </row>
    <row r="90" spans="1:53">
      <c r="A90" s="15" t="s">
        <v>80</v>
      </c>
      <c r="B90" s="15"/>
      <c r="C90" s="16" t="s">
        <v>53</v>
      </c>
      <c r="D90" s="16" t="s">
        <v>54</v>
      </c>
      <c r="E90" s="16" t="s">
        <v>55</v>
      </c>
      <c r="F90" s="16" t="s">
        <v>56</v>
      </c>
      <c r="G90" s="13" t="s">
        <v>53</v>
      </c>
      <c r="H90" s="13" t="s">
        <v>55</v>
      </c>
      <c r="I90" s="13" t="s">
        <v>57</v>
      </c>
      <c r="J90" s="13" t="s">
        <v>58</v>
      </c>
      <c r="K90" s="22" t="s">
        <v>59</v>
      </c>
      <c r="L90" s="22" t="s">
        <v>60</v>
      </c>
      <c r="M90" s="13" t="s">
        <v>61</v>
      </c>
      <c r="N90" s="22" t="s">
        <v>62</v>
      </c>
      <c r="O90" s="13" t="s">
        <v>63</v>
      </c>
      <c r="P90" s="13" t="s">
        <v>64</v>
      </c>
      <c r="Q90" s="22" t="s">
        <v>65</v>
      </c>
      <c r="R90" s="22" t="s">
        <v>66</v>
      </c>
      <c r="S90" s="4" t="s">
        <v>12</v>
      </c>
      <c r="T90" s="3" t="s">
        <v>13</v>
      </c>
      <c r="U90" s="3"/>
      <c r="V90" s="4" t="s">
        <v>12</v>
      </c>
      <c r="W90" s="3" t="s">
        <v>13</v>
      </c>
      <c r="X90" s="3"/>
      <c r="Y90" s="4" t="s">
        <v>12</v>
      </c>
      <c r="Z90" s="3" t="s">
        <v>13</v>
      </c>
      <c r="AA90" s="3"/>
      <c r="AB90" s="4" t="s">
        <v>12</v>
      </c>
      <c r="AC90" s="3" t="s">
        <v>13</v>
      </c>
      <c r="AD90" s="3"/>
      <c r="AE90" s="4" t="s">
        <v>12</v>
      </c>
      <c r="AF90" s="3" t="s">
        <v>13</v>
      </c>
      <c r="AG90" s="3"/>
      <c r="AH90" s="4" t="s">
        <v>12</v>
      </c>
      <c r="AI90" s="3" t="s">
        <v>13</v>
      </c>
      <c r="AJ90" s="3"/>
      <c r="AK90" s="4" t="s">
        <v>12</v>
      </c>
      <c r="AL90" s="3" t="s">
        <v>13</v>
      </c>
      <c r="AM90" s="3"/>
      <c r="AN90" s="4" t="s">
        <v>12</v>
      </c>
      <c r="AO90" s="3" t="s">
        <v>13</v>
      </c>
      <c r="AP90" s="3"/>
      <c r="AQ90" s="34" t="s">
        <v>12</v>
      </c>
      <c r="AR90" s="34" t="s">
        <v>13</v>
      </c>
      <c r="AS90" s="34"/>
      <c r="AT90" s="2" t="s">
        <v>67</v>
      </c>
      <c r="AU90" s="1" t="s">
        <v>68</v>
      </c>
      <c r="AV90" s="1" t="s">
        <v>38</v>
      </c>
      <c r="AW90" s="1" t="s">
        <v>81</v>
      </c>
      <c r="AX90" s="1" t="s">
        <v>82</v>
      </c>
      <c r="AZ90" s="1" t="s">
        <v>83</v>
      </c>
      <c r="BA90" s="1" t="s">
        <v>84</v>
      </c>
    </row>
    <row r="91" spans="1:53">
      <c r="A91" s="13" t="s">
        <v>71</v>
      </c>
      <c r="B91" s="13">
        <v>341.64</v>
      </c>
      <c r="C91" s="16" t="s">
        <v>72</v>
      </c>
      <c r="D91" s="16">
        <v>-5</v>
      </c>
      <c r="E91" s="16"/>
      <c r="F91" s="16"/>
      <c r="G91" s="13">
        <v>1</v>
      </c>
      <c r="H91" s="18">
        <f t="shared" ref="H91:H102" si="77">E92</f>
        <v>-5</v>
      </c>
      <c r="I91" s="18">
        <f t="shared" ref="I91:I102" si="78">H91+273.15</f>
        <v>268.15</v>
      </c>
      <c r="J91" s="18">
        <f t="shared" ref="J91:J102" si="79">EXP(($C$16*(I91-$C$14))/($C$17*I91*$C$14))</f>
        <v>0.00896487173486583</v>
      </c>
      <c r="K91" s="18">
        <f>$B$91/12</f>
        <v>28.47</v>
      </c>
      <c r="L91" s="18">
        <f>K91*$B$76/100</f>
        <v>0.2847</v>
      </c>
      <c r="M91" s="13" t="s">
        <v>73</v>
      </c>
      <c r="N91" s="13"/>
      <c r="O91" s="18">
        <f>L91</f>
        <v>0.2847</v>
      </c>
      <c r="P91" s="18">
        <f t="shared" ref="P91:P102" si="80">O91*J91</f>
        <v>0.0025522989829163</v>
      </c>
      <c r="Q91" s="24">
        <f t="shared" ref="Q91:Q102" si="81">P91*$B$77</f>
        <v>0.000663597735558238</v>
      </c>
      <c r="R91" s="18">
        <f t="shared" ref="R91:R102" si="82">L91*$B$77</f>
        <v>0.074022</v>
      </c>
      <c r="S91" s="25">
        <f t="shared" ref="S91:S102" si="83">Q91/R91</f>
        <v>0.00896487173486583</v>
      </c>
      <c r="T91" s="3">
        <v>0.01</v>
      </c>
      <c r="U91" s="26">
        <f t="shared" ref="U91:U102" si="84">S91*T91</f>
        <v>8.96487173486583e-5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ref="AG91:AG102" si="85">AF91*AE91</f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ref="AS91:AS102" si="86">AR91*AQ91</f>
        <v>0.005</v>
      </c>
      <c r="AT91" s="2">
        <f>(AS91+AM91+AD91+AA91+U91+X91+AG91+AJ91+AP91)</f>
        <v>0.00557964871734866</v>
      </c>
      <c r="AU91" s="29">
        <f>$B$91/12</f>
        <v>28.47</v>
      </c>
      <c r="AV91" s="1">
        <f t="shared" ref="AV91:AV102" si="87">$B$77</f>
        <v>0.26</v>
      </c>
      <c r="AW91" s="2">
        <f t="shared" ref="AW91:AW102" si="88">$E$9/12</f>
        <v>0.0708333333333333</v>
      </c>
      <c r="AX91" s="1">
        <f>AW91*10000*AV91*0.67*AU91*AT91</f>
        <v>19.6010869428337</v>
      </c>
      <c r="AZ91" s="2">
        <f t="shared" ref="AZ91:AZ102" si="89">$E$10/12</f>
        <v>0.0166666666666667</v>
      </c>
      <c r="BA91" s="1">
        <f>AZ91*10000*AV91*0.67*AU91*AT91</f>
        <v>4.61202045713734</v>
      </c>
    </row>
    <row r="92" spans="1:53">
      <c r="A92" s="13" t="s">
        <v>74</v>
      </c>
      <c r="B92" s="13">
        <v>1</v>
      </c>
      <c r="C92" s="16">
        <v>1</v>
      </c>
      <c r="D92" s="19">
        <v>-9.03390797387097</v>
      </c>
      <c r="E92" s="20">
        <f t="shared" ref="E92:E103" si="90">D91</f>
        <v>-5</v>
      </c>
      <c r="F92" s="16" t="s">
        <v>73</v>
      </c>
      <c r="G92" s="13">
        <v>2</v>
      </c>
      <c r="H92" s="18">
        <f t="shared" si="77"/>
        <v>-9.03390797387097</v>
      </c>
      <c r="I92" s="18">
        <f t="shared" si="78"/>
        <v>264.116092026129</v>
      </c>
      <c r="J92" s="18">
        <f t="shared" si="79"/>
        <v>0.00514861405776811</v>
      </c>
      <c r="K92" s="18">
        <f t="shared" ref="K92:K102" si="91">$B$91/12</f>
        <v>28.47</v>
      </c>
      <c r="L92" s="18">
        <f t="shared" ref="L92:L102" si="92">K92*$B$76/100</f>
        <v>0.2847</v>
      </c>
      <c r="M92" s="13" t="s">
        <v>73</v>
      </c>
      <c r="N92" s="13"/>
      <c r="O92" s="18">
        <f t="shared" ref="O92:O102" si="93">L92+O91-P91-N92</f>
        <v>0.566847701017084</v>
      </c>
      <c r="P92" s="18">
        <f t="shared" si="80"/>
        <v>0.00291848004207009</v>
      </c>
      <c r="Q92" s="24">
        <f t="shared" si="81"/>
        <v>0.000758804810938224</v>
      </c>
      <c r="R92" s="18">
        <f t="shared" si="82"/>
        <v>0.074022</v>
      </c>
      <c r="S92" s="25">
        <f t="shared" si="83"/>
        <v>0.010251071450896</v>
      </c>
      <c r="T92" s="3">
        <v>0.01</v>
      </c>
      <c r="U92" s="26">
        <f t="shared" si="84"/>
        <v>0.00010251071450896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5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6"/>
        <v>0.005</v>
      </c>
      <c r="AT92" s="2">
        <f t="shared" ref="AT92:AT102" si="94">(AS92+AM92+AD92+AA92+U92+X92+AG92+AJ92+AP92)</f>
        <v>0.00559251071450896</v>
      </c>
      <c r="AU92" s="29">
        <f t="shared" ref="AU92:AU102" si="95">$B$91/12</f>
        <v>28.47</v>
      </c>
      <c r="AV92" s="1">
        <f t="shared" si="87"/>
        <v>0.26</v>
      </c>
      <c r="AW92" s="2">
        <f t="shared" si="88"/>
        <v>0.0708333333333333</v>
      </c>
      <c r="AX92" s="1">
        <f t="shared" ref="AX91:AX102" si="96">AW92*10000*AV92*0.67*AU92*AT92</f>
        <v>19.6462706340244</v>
      </c>
      <c r="AZ92" s="2">
        <f t="shared" si="89"/>
        <v>0.0166666666666667</v>
      </c>
      <c r="BA92" s="1">
        <f t="shared" ref="BA92:BA102" si="97">AZ92*10000*AV92*0.67*AU92*AT92</f>
        <v>4.6226519138881</v>
      </c>
    </row>
    <row r="93" spans="1:53">
      <c r="A93" s="13" t="s">
        <v>38</v>
      </c>
      <c r="B93" s="13">
        <v>0.26</v>
      </c>
      <c r="C93" s="16">
        <v>2</v>
      </c>
      <c r="D93" s="19">
        <v>-3.98068323203571</v>
      </c>
      <c r="E93" s="20">
        <f t="shared" si="90"/>
        <v>-9.03390797387097</v>
      </c>
      <c r="F93" s="16" t="s">
        <v>73</v>
      </c>
      <c r="G93" s="13">
        <v>3</v>
      </c>
      <c r="H93" s="18">
        <f t="shared" si="77"/>
        <v>-3.98068323203571</v>
      </c>
      <c r="I93" s="18">
        <f t="shared" si="78"/>
        <v>269.169316767964</v>
      </c>
      <c r="J93" s="18">
        <f t="shared" si="79"/>
        <v>0.0102863706151444</v>
      </c>
      <c r="K93" s="18">
        <f t="shared" si="91"/>
        <v>28.47</v>
      </c>
      <c r="L93" s="18">
        <f t="shared" si="92"/>
        <v>0.2847</v>
      </c>
      <c r="M93" s="13" t="s">
        <v>73</v>
      </c>
      <c r="N93" s="13"/>
      <c r="O93" s="18">
        <f t="shared" si="93"/>
        <v>0.848629220975014</v>
      </c>
      <c r="P93" s="18">
        <f t="shared" si="80"/>
        <v>0.00872931468179029</v>
      </c>
      <c r="Q93" s="24">
        <f t="shared" si="81"/>
        <v>0.00226962181726548</v>
      </c>
      <c r="R93" s="18">
        <f t="shared" si="82"/>
        <v>0.074022</v>
      </c>
      <c r="S93" s="25">
        <f t="shared" si="83"/>
        <v>0.030661449532105</v>
      </c>
      <c r="T93" s="3">
        <v>0.01</v>
      </c>
      <c r="U93" s="26">
        <f t="shared" si="84"/>
        <v>0.00030661449532105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0.001</v>
      </c>
      <c r="AF93" s="3">
        <v>0.49</v>
      </c>
      <c r="AG93" s="26">
        <f t="shared" si="85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6"/>
        <v>0.005</v>
      </c>
      <c r="AT93" s="2">
        <f t="shared" si="94"/>
        <v>0.00579661449532105</v>
      </c>
      <c r="AU93" s="29">
        <f t="shared" si="95"/>
        <v>28.47</v>
      </c>
      <c r="AV93" s="1">
        <f t="shared" si="87"/>
        <v>0.26</v>
      </c>
      <c r="AW93" s="2">
        <f t="shared" si="88"/>
        <v>0.0708333333333333</v>
      </c>
      <c r="AX93" s="1">
        <f t="shared" si="96"/>
        <v>20.3632792049439</v>
      </c>
      <c r="AZ93" s="2">
        <f t="shared" si="89"/>
        <v>0.0166666666666667</v>
      </c>
      <c r="BA93" s="1">
        <f t="shared" si="97"/>
        <v>4.79135981292798</v>
      </c>
    </row>
    <row r="94" spans="1:53">
      <c r="A94" s="13"/>
      <c r="B94" s="13"/>
      <c r="C94" s="16">
        <v>3</v>
      </c>
      <c r="D94" s="19">
        <v>0.738157803290323</v>
      </c>
      <c r="E94" s="20">
        <f t="shared" si="90"/>
        <v>-3.98068323203571</v>
      </c>
      <c r="F94" s="16" t="s">
        <v>73</v>
      </c>
      <c r="G94" s="13">
        <v>4</v>
      </c>
      <c r="H94" s="18">
        <f t="shared" si="77"/>
        <v>0.738157803290323</v>
      </c>
      <c r="I94" s="18">
        <f t="shared" si="78"/>
        <v>273.88815780329</v>
      </c>
      <c r="J94" s="18">
        <f t="shared" si="79"/>
        <v>0.0191835943428844</v>
      </c>
      <c r="K94" s="18">
        <f t="shared" si="91"/>
        <v>28.47</v>
      </c>
      <c r="L94" s="18">
        <f t="shared" si="92"/>
        <v>0.2847</v>
      </c>
      <c r="M94" s="13" t="s">
        <v>73</v>
      </c>
      <c r="N94" s="13"/>
      <c r="O94" s="18">
        <f t="shared" si="93"/>
        <v>1.12459990629322</v>
      </c>
      <c r="P94" s="18">
        <f t="shared" si="80"/>
        <v>0.021573868400375</v>
      </c>
      <c r="Q94" s="24">
        <f t="shared" si="81"/>
        <v>0.00560920578409751</v>
      </c>
      <c r="R94" s="18">
        <f t="shared" si="82"/>
        <v>0.074022</v>
      </c>
      <c r="S94" s="25">
        <f t="shared" si="83"/>
        <v>0.0757775497027574</v>
      </c>
      <c r="T94" s="3">
        <v>0.01</v>
      </c>
      <c r="U94" s="26">
        <f t="shared" si="84"/>
        <v>0.000757775497027574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0.001</v>
      </c>
      <c r="AF94" s="3">
        <v>0.49</v>
      </c>
      <c r="AG94" s="26">
        <f t="shared" si="85"/>
        <v>0.00049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</v>
      </c>
      <c r="AR94" s="3">
        <v>0.5</v>
      </c>
      <c r="AS94" s="3">
        <f t="shared" si="86"/>
        <v>0.005</v>
      </c>
      <c r="AT94" s="2">
        <f t="shared" si="94"/>
        <v>0.00624777549702757</v>
      </c>
      <c r="AU94" s="29">
        <f t="shared" si="95"/>
        <v>28.47</v>
      </c>
      <c r="AV94" s="1">
        <f t="shared" si="87"/>
        <v>0.26</v>
      </c>
      <c r="AW94" s="2">
        <f t="shared" si="88"/>
        <v>0.0708333333333333</v>
      </c>
      <c r="AX94" s="1">
        <f t="shared" si="96"/>
        <v>21.9481900958696</v>
      </c>
      <c r="AZ94" s="2">
        <f t="shared" si="89"/>
        <v>0.0166666666666667</v>
      </c>
      <c r="BA94" s="1">
        <f t="shared" si="97"/>
        <v>5.16428002255755</v>
      </c>
    </row>
    <row r="95" spans="1:53">
      <c r="A95" s="13"/>
      <c r="B95" s="13"/>
      <c r="C95" s="16">
        <v>4</v>
      </c>
      <c r="D95" s="19">
        <v>7.5485179225</v>
      </c>
      <c r="E95" s="20">
        <f t="shared" si="90"/>
        <v>0.738157803290323</v>
      </c>
      <c r="F95" s="16" t="s">
        <v>73</v>
      </c>
      <c r="G95" s="13">
        <v>5</v>
      </c>
      <c r="H95" s="18">
        <f t="shared" si="77"/>
        <v>7.5485179225</v>
      </c>
      <c r="I95" s="18">
        <f t="shared" si="78"/>
        <v>280.6985179225</v>
      </c>
      <c r="J95" s="18">
        <f t="shared" si="79"/>
        <v>0.0454485988845631</v>
      </c>
      <c r="K95" s="18">
        <f t="shared" si="91"/>
        <v>28.47</v>
      </c>
      <c r="L95" s="18">
        <f t="shared" si="92"/>
        <v>0.2847</v>
      </c>
      <c r="M95" s="13" t="s">
        <v>75</v>
      </c>
      <c r="N95" s="18">
        <f>(O94-P94)*$C$22/100</f>
        <v>1.04787473599821</v>
      </c>
      <c r="O95" s="18">
        <f t="shared" si="93"/>
        <v>0.339851301894642</v>
      </c>
      <c r="P95" s="18">
        <f t="shared" si="80"/>
        <v>0.0154457655002062</v>
      </c>
      <c r="Q95" s="24">
        <f t="shared" si="81"/>
        <v>0.0040158990300536</v>
      </c>
      <c r="R95" s="18">
        <f t="shared" si="82"/>
        <v>0.074022</v>
      </c>
      <c r="S95" s="25">
        <f t="shared" si="83"/>
        <v>0.0542527766076788</v>
      </c>
      <c r="T95" s="3">
        <v>0.01</v>
      </c>
      <c r="U95" s="26">
        <f t="shared" si="84"/>
        <v>0.000542527766076788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0.005</v>
      </c>
      <c r="AF95" s="3">
        <v>0.49</v>
      </c>
      <c r="AG95" s="26">
        <f t="shared" si="85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6"/>
        <v>0.0075</v>
      </c>
      <c r="AT95" s="2">
        <f t="shared" si="94"/>
        <v>0.0104925277660768</v>
      </c>
      <c r="AU95" s="29">
        <f t="shared" si="95"/>
        <v>28.47</v>
      </c>
      <c r="AV95" s="1">
        <f t="shared" si="87"/>
        <v>0.26</v>
      </c>
      <c r="AW95" s="2">
        <f t="shared" si="88"/>
        <v>0.0708333333333333</v>
      </c>
      <c r="AX95" s="1">
        <f t="shared" si="96"/>
        <v>36.859838210513</v>
      </c>
      <c r="AZ95" s="2">
        <f t="shared" si="89"/>
        <v>0.0166666666666667</v>
      </c>
      <c r="BA95" s="1">
        <f t="shared" si="97"/>
        <v>8.672903108356</v>
      </c>
    </row>
    <row r="96" spans="1:53">
      <c r="A96" s="13"/>
      <c r="B96" s="13"/>
      <c r="C96" s="16">
        <v>5</v>
      </c>
      <c r="D96" s="19">
        <v>18.4411607693548</v>
      </c>
      <c r="E96" s="20">
        <f t="shared" si="90"/>
        <v>7.5485179225</v>
      </c>
      <c r="F96" s="16" t="s">
        <v>75</v>
      </c>
      <c r="G96" s="13">
        <v>6</v>
      </c>
      <c r="H96" s="18">
        <f t="shared" si="77"/>
        <v>18.4411607693548</v>
      </c>
      <c r="I96" s="18">
        <f t="shared" si="78"/>
        <v>291.591160769355</v>
      </c>
      <c r="J96" s="18">
        <f t="shared" si="79"/>
        <v>0.16606375556029</v>
      </c>
      <c r="K96" s="18">
        <f t="shared" si="91"/>
        <v>28.47</v>
      </c>
      <c r="L96" s="18">
        <f t="shared" si="92"/>
        <v>0.2847</v>
      </c>
      <c r="M96" s="13" t="s">
        <v>73</v>
      </c>
      <c r="N96" s="13"/>
      <c r="O96" s="18">
        <f t="shared" si="93"/>
        <v>0.609105536394436</v>
      </c>
      <c r="P96" s="18">
        <f t="shared" si="80"/>
        <v>0.101150352906225</v>
      </c>
      <c r="Q96" s="24">
        <f t="shared" si="81"/>
        <v>0.0262990917556185</v>
      </c>
      <c r="R96" s="18">
        <f t="shared" si="82"/>
        <v>0.074022</v>
      </c>
      <c r="S96" s="25">
        <f t="shared" si="83"/>
        <v>0.35528750581744</v>
      </c>
      <c r="T96" s="3">
        <v>0.01</v>
      </c>
      <c r="U96" s="26">
        <f t="shared" si="84"/>
        <v>0.0035528750581744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0.005</v>
      </c>
      <c r="AF96" s="3">
        <v>0.49</v>
      </c>
      <c r="AG96" s="26">
        <f t="shared" si="85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6"/>
        <v>0.0075</v>
      </c>
      <c r="AT96" s="2">
        <f t="shared" si="94"/>
        <v>0.0135028750581744</v>
      </c>
      <c r="AU96" s="29">
        <f t="shared" si="95"/>
        <v>28.47</v>
      </c>
      <c r="AV96" s="1">
        <f t="shared" si="87"/>
        <v>0.26</v>
      </c>
      <c r="AW96" s="2">
        <f t="shared" si="88"/>
        <v>0.0708333333333333</v>
      </c>
      <c r="AX96" s="1">
        <f t="shared" si="96"/>
        <v>47.4350700915206</v>
      </c>
      <c r="AZ96" s="2">
        <f t="shared" si="89"/>
        <v>0.0166666666666667</v>
      </c>
      <c r="BA96" s="1">
        <f t="shared" si="97"/>
        <v>11.1611929627107</v>
      </c>
    </row>
    <row r="97" spans="1:53">
      <c r="A97" s="13"/>
      <c r="B97" s="13"/>
      <c r="C97" s="16">
        <v>6</v>
      </c>
      <c r="D97" s="19">
        <v>22.6078898433333</v>
      </c>
      <c r="E97" s="20">
        <f t="shared" si="90"/>
        <v>18.4411607693548</v>
      </c>
      <c r="F97" s="16" t="s">
        <v>73</v>
      </c>
      <c r="G97" s="13">
        <v>7</v>
      </c>
      <c r="H97" s="18">
        <f t="shared" si="77"/>
        <v>22.6078898433333</v>
      </c>
      <c r="I97" s="18">
        <f t="shared" si="78"/>
        <v>295.757889843333</v>
      </c>
      <c r="J97" s="18">
        <f t="shared" si="79"/>
        <v>0.265816853661953</v>
      </c>
      <c r="K97" s="18">
        <f t="shared" si="91"/>
        <v>28.47</v>
      </c>
      <c r="L97" s="18">
        <f t="shared" si="92"/>
        <v>0.2847</v>
      </c>
      <c r="M97" s="13" t="s">
        <v>73</v>
      </c>
      <c r="N97" s="13"/>
      <c r="O97" s="18">
        <f t="shared" si="93"/>
        <v>0.792655183488211</v>
      </c>
      <c r="P97" s="18">
        <f t="shared" si="80"/>
        <v>0.210701106913674</v>
      </c>
      <c r="Q97" s="24">
        <f t="shared" si="81"/>
        <v>0.0547822877975553</v>
      </c>
      <c r="R97" s="18">
        <f t="shared" si="82"/>
        <v>0.074022</v>
      </c>
      <c r="S97" s="25">
        <f t="shared" si="83"/>
        <v>0.74008116232411</v>
      </c>
      <c r="T97" s="3">
        <v>0.01</v>
      </c>
      <c r="U97" s="26">
        <f t="shared" si="84"/>
        <v>0.0074008116232411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0.005</v>
      </c>
      <c r="AF97" s="3">
        <v>0.49</v>
      </c>
      <c r="AG97" s="26">
        <f t="shared" si="85"/>
        <v>0.00245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0.015</v>
      </c>
      <c r="AR97" s="3">
        <v>0.5</v>
      </c>
      <c r="AS97" s="3">
        <f t="shared" si="86"/>
        <v>0.0075</v>
      </c>
      <c r="AT97" s="2">
        <f t="shared" si="94"/>
        <v>0.0173508116232411</v>
      </c>
      <c r="AU97" s="29">
        <f t="shared" si="95"/>
        <v>28.47</v>
      </c>
      <c r="AV97" s="1">
        <f t="shared" si="87"/>
        <v>0.26</v>
      </c>
      <c r="AW97" s="2">
        <f t="shared" si="88"/>
        <v>0.0708333333333333</v>
      </c>
      <c r="AX97" s="1">
        <f t="shared" si="96"/>
        <v>60.9527202130898</v>
      </c>
      <c r="AZ97" s="2">
        <f t="shared" si="89"/>
        <v>0.0166666666666667</v>
      </c>
      <c r="BA97" s="1">
        <f t="shared" si="97"/>
        <v>14.341816520727</v>
      </c>
    </row>
    <row r="98" spans="1:53">
      <c r="A98" s="13"/>
      <c r="B98" s="13"/>
      <c r="C98" s="16">
        <v>7</v>
      </c>
      <c r="D98" s="19">
        <v>25.7434879212903</v>
      </c>
      <c r="E98" s="20">
        <f t="shared" si="90"/>
        <v>22.6078898433333</v>
      </c>
      <c r="F98" s="16" t="s">
        <v>73</v>
      </c>
      <c r="G98" s="13">
        <v>8</v>
      </c>
      <c r="H98" s="18">
        <f t="shared" si="77"/>
        <v>25.7434879212903</v>
      </c>
      <c r="I98" s="18">
        <f t="shared" si="78"/>
        <v>298.89348792129</v>
      </c>
      <c r="J98" s="18">
        <f t="shared" si="79"/>
        <v>0.375469243114167</v>
      </c>
      <c r="K98" s="18">
        <f t="shared" si="91"/>
        <v>28.47</v>
      </c>
      <c r="L98" s="18">
        <f t="shared" si="92"/>
        <v>0.2847</v>
      </c>
      <c r="M98" s="13" t="s">
        <v>73</v>
      </c>
      <c r="N98" s="13"/>
      <c r="O98" s="18">
        <f t="shared" si="93"/>
        <v>0.866654076574537</v>
      </c>
      <c r="P98" s="18">
        <f t="shared" si="80"/>
        <v>0.325401950173249</v>
      </c>
      <c r="Q98" s="24">
        <f t="shared" si="81"/>
        <v>0.0846045070450448</v>
      </c>
      <c r="R98" s="18">
        <f t="shared" si="82"/>
        <v>0.074022</v>
      </c>
      <c r="S98" s="25">
        <f t="shared" si="83"/>
        <v>1.14296434904548</v>
      </c>
      <c r="T98" s="3">
        <v>0.01</v>
      </c>
      <c r="U98" s="26">
        <f t="shared" si="84"/>
        <v>0.0114296434904548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0.005</v>
      </c>
      <c r="AF98" s="3">
        <v>0.49</v>
      </c>
      <c r="AG98" s="26">
        <f t="shared" si="85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6"/>
        <v>0.0075</v>
      </c>
      <c r="AT98" s="2">
        <f t="shared" si="94"/>
        <v>0.0213796434904548</v>
      </c>
      <c r="AU98" s="29">
        <f t="shared" si="95"/>
        <v>28.47</v>
      </c>
      <c r="AV98" s="1">
        <f t="shared" si="87"/>
        <v>0.26</v>
      </c>
      <c r="AW98" s="2">
        <f t="shared" si="88"/>
        <v>0.0708333333333333</v>
      </c>
      <c r="AX98" s="1">
        <f t="shared" si="96"/>
        <v>75.1058484309607</v>
      </c>
      <c r="AZ98" s="2">
        <f t="shared" si="89"/>
        <v>0.0166666666666667</v>
      </c>
      <c r="BA98" s="1">
        <f t="shared" si="97"/>
        <v>17.6719643366966</v>
      </c>
    </row>
    <row r="99" spans="1:53">
      <c r="A99" s="13"/>
      <c r="B99" s="13"/>
      <c r="C99" s="16">
        <v>8</v>
      </c>
      <c r="D99" s="19">
        <v>23.0677856496774</v>
      </c>
      <c r="E99" s="20">
        <f t="shared" si="90"/>
        <v>25.7434879212903</v>
      </c>
      <c r="F99" s="16" t="s">
        <v>73</v>
      </c>
      <c r="G99" s="13">
        <v>9</v>
      </c>
      <c r="H99" s="18">
        <f t="shared" si="77"/>
        <v>23.0677856496774</v>
      </c>
      <c r="I99" s="18">
        <f t="shared" si="78"/>
        <v>296.217785649677</v>
      </c>
      <c r="J99" s="18">
        <f t="shared" si="79"/>
        <v>0.27975665180272</v>
      </c>
      <c r="K99" s="18">
        <f t="shared" si="91"/>
        <v>28.47</v>
      </c>
      <c r="L99" s="18">
        <f t="shared" si="92"/>
        <v>0.2847</v>
      </c>
      <c r="M99" s="13" t="s">
        <v>73</v>
      </c>
      <c r="N99" s="13"/>
      <c r="O99" s="18">
        <f t="shared" si="93"/>
        <v>0.825952126401288</v>
      </c>
      <c r="P99" s="18">
        <f t="shared" si="80"/>
        <v>0.231065601431361</v>
      </c>
      <c r="Q99" s="24">
        <f t="shared" si="81"/>
        <v>0.0600770563721539</v>
      </c>
      <c r="R99" s="18">
        <f t="shared" si="82"/>
        <v>0.074022</v>
      </c>
      <c r="S99" s="25">
        <f t="shared" si="83"/>
        <v>0.811610823432952</v>
      </c>
      <c r="T99" s="3">
        <v>0.01</v>
      </c>
      <c r="U99" s="26">
        <f t="shared" si="84"/>
        <v>0.00811610823432952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0.005</v>
      </c>
      <c r="AF99" s="3">
        <v>0.49</v>
      </c>
      <c r="AG99" s="26">
        <f t="shared" si="85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6"/>
        <v>0.0075</v>
      </c>
      <c r="AT99" s="2">
        <f t="shared" si="94"/>
        <v>0.0180661082343295</v>
      </c>
      <c r="AU99" s="29">
        <f t="shared" si="95"/>
        <v>28.47</v>
      </c>
      <c r="AV99" s="1">
        <f t="shared" si="87"/>
        <v>0.26</v>
      </c>
      <c r="AW99" s="2">
        <f t="shared" si="88"/>
        <v>0.0708333333333333</v>
      </c>
      <c r="AX99" s="1">
        <f t="shared" si="96"/>
        <v>63.4655291324513</v>
      </c>
      <c r="AZ99" s="2">
        <f t="shared" si="89"/>
        <v>0.0166666666666667</v>
      </c>
      <c r="BA99" s="1">
        <f t="shared" si="97"/>
        <v>14.9330656782238</v>
      </c>
    </row>
    <row r="100" spans="1:53">
      <c r="A100" s="13"/>
      <c r="B100" s="13"/>
      <c r="C100" s="16">
        <v>9</v>
      </c>
      <c r="D100" s="19">
        <v>17.9787506976667</v>
      </c>
      <c r="E100" s="20">
        <f t="shared" si="90"/>
        <v>23.0677856496774</v>
      </c>
      <c r="F100" s="16" t="s">
        <v>73</v>
      </c>
      <c r="G100" s="13">
        <v>10</v>
      </c>
      <c r="H100" s="18">
        <f t="shared" si="77"/>
        <v>17.9787506976667</v>
      </c>
      <c r="I100" s="18">
        <f t="shared" si="78"/>
        <v>291.128750697667</v>
      </c>
      <c r="J100" s="18">
        <f t="shared" si="79"/>
        <v>0.157485630110609</v>
      </c>
      <c r="K100" s="18">
        <f t="shared" si="91"/>
        <v>28.47</v>
      </c>
      <c r="L100" s="18">
        <f t="shared" si="92"/>
        <v>0.2847</v>
      </c>
      <c r="M100" s="13" t="s">
        <v>73</v>
      </c>
      <c r="N100" s="13"/>
      <c r="O100" s="18">
        <f t="shared" si="93"/>
        <v>0.879586524969927</v>
      </c>
      <c r="P100" s="18">
        <f t="shared" si="80"/>
        <v>0.13852223812169</v>
      </c>
      <c r="Q100" s="24">
        <f t="shared" si="81"/>
        <v>0.0360157819116394</v>
      </c>
      <c r="R100" s="18">
        <f t="shared" si="82"/>
        <v>0.074022</v>
      </c>
      <c r="S100" s="25">
        <f t="shared" si="83"/>
        <v>0.486555104045276</v>
      </c>
      <c r="T100" s="3">
        <v>0.01</v>
      </c>
      <c r="U100" s="26">
        <f t="shared" si="84"/>
        <v>0.00486555104045276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0.005</v>
      </c>
      <c r="AF100" s="3">
        <v>0.49</v>
      </c>
      <c r="AG100" s="26">
        <f t="shared" si="85"/>
        <v>0.00245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6"/>
        <v>0.005</v>
      </c>
      <c r="AT100" s="2">
        <f t="shared" si="94"/>
        <v>0.0123155510404528</v>
      </c>
      <c r="AU100" s="29">
        <f t="shared" si="95"/>
        <v>28.47</v>
      </c>
      <c r="AV100" s="1">
        <f t="shared" si="87"/>
        <v>0.26</v>
      </c>
      <c r="AW100" s="2">
        <f t="shared" si="88"/>
        <v>0.0708333333333333</v>
      </c>
      <c r="AX100" s="1">
        <f t="shared" si="96"/>
        <v>43.2640474197323</v>
      </c>
      <c r="AZ100" s="2">
        <f t="shared" si="89"/>
        <v>0.0166666666666667</v>
      </c>
      <c r="BA100" s="1">
        <f t="shared" si="97"/>
        <v>10.1797758634664</v>
      </c>
    </row>
    <row r="101" spans="1:53">
      <c r="A101" s="13"/>
      <c r="B101" s="13"/>
      <c r="C101" s="16">
        <v>10</v>
      </c>
      <c r="D101" s="19">
        <v>9.92874670435484</v>
      </c>
      <c r="E101" s="20">
        <f t="shared" si="90"/>
        <v>17.9787506976667</v>
      </c>
      <c r="F101" s="16" t="s">
        <v>73</v>
      </c>
      <c r="G101" s="13">
        <v>11</v>
      </c>
      <c r="H101" s="18">
        <f t="shared" si="77"/>
        <v>9.92874670435484</v>
      </c>
      <c r="I101" s="18">
        <f t="shared" si="78"/>
        <v>283.078746704355</v>
      </c>
      <c r="J101" s="18">
        <f t="shared" si="79"/>
        <v>0.060840084150555</v>
      </c>
      <c r="K101" s="18">
        <f t="shared" si="91"/>
        <v>28.47</v>
      </c>
      <c r="L101" s="18">
        <f t="shared" si="92"/>
        <v>0.2847</v>
      </c>
      <c r="M101" s="13" t="s">
        <v>75</v>
      </c>
      <c r="N101" s="18">
        <f>(O100-P100)*$C$22/100</f>
        <v>0.704011072505825</v>
      </c>
      <c r="O101" s="18">
        <f t="shared" si="93"/>
        <v>0.321753214342412</v>
      </c>
      <c r="P101" s="18">
        <f t="shared" si="80"/>
        <v>0.0195754926363039</v>
      </c>
      <c r="Q101" s="24">
        <f t="shared" si="81"/>
        <v>0.00508962808543902</v>
      </c>
      <c r="R101" s="18">
        <f t="shared" si="82"/>
        <v>0.074022</v>
      </c>
      <c r="S101" s="25">
        <f t="shared" si="83"/>
        <v>0.0687583162497503</v>
      </c>
      <c r="T101" s="3">
        <v>0.01</v>
      </c>
      <c r="U101" s="26">
        <f t="shared" si="84"/>
        <v>0.000687583162497503</v>
      </c>
      <c r="V101" s="25"/>
      <c r="W101" s="3"/>
      <c r="X101" s="3"/>
      <c r="Y101" s="28"/>
      <c r="Z101" s="3"/>
      <c r="AA101" s="27"/>
      <c r="AB101" s="3"/>
      <c r="AC101" s="3"/>
      <c r="AD101" s="27"/>
      <c r="AE101" s="25">
        <v>0.005</v>
      </c>
      <c r="AF101" s="3">
        <v>0.49</v>
      </c>
      <c r="AG101" s="26">
        <f t="shared" si="85"/>
        <v>0.00245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6"/>
        <v>0.005</v>
      </c>
      <c r="AT101" s="2">
        <f t="shared" si="94"/>
        <v>0.0081375831624975</v>
      </c>
      <c r="AU101" s="29">
        <f t="shared" si="95"/>
        <v>28.47</v>
      </c>
      <c r="AV101" s="1">
        <f t="shared" si="87"/>
        <v>0.26</v>
      </c>
      <c r="AW101" s="2">
        <f t="shared" si="88"/>
        <v>0.0708333333333333</v>
      </c>
      <c r="AX101" s="1">
        <f t="shared" si="96"/>
        <v>28.5870102497146</v>
      </c>
      <c r="AZ101" s="2">
        <f t="shared" si="89"/>
        <v>0.0166666666666667</v>
      </c>
      <c r="BA101" s="1">
        <f t="shared" si="97"/>
        <v>6.72635535287402</v>
      </c>
    </row>
    <row r="102" spans="1:54">
      <c r="A102" s="13"/>
      <c r="B102" s="13"/>
      <c r="C102" s="16">
        <v>11</v>
      </c>
      <c r="D102" s="19">
        <v>1.9093921504</v>
      </c>
      <c r="E102" s="20">
        <f t="shared" si="90"/>
        <v>9.92874670435484</v>
      </c>
      <c r="F102" s="16" t="s">
        <v>75</v>
      </c>
      <c r="G102" s="13">
        <v>12</v>
      </c>
      <c r="H102" s="18">
        <f t="shared" si="77"/>
        <v>1.9093921504</v>
      </c>
      <c r="I102" s="18">
        <f t="shared" si="78"/>
        <v>275.0593921504</v>
      </c>
      <c r="J102" s="18">
        <f t="shared" si="79"/>
        <v>0.0223188682439235</v>
      </c>
      <c r="K102" s="18">
        <f t="shared" si="91"/>
        <v>28.47</v>
      </c>
      <c r="L102" s="18">
        <f t="shared" si="92"/>
        <v>0.2847</v>
      </c>
      <c r="M102" s="13" t="s">
        <v>73</v>
      </c>
      <c r="N102" s="13"/>
      <c r="O102" s="18">
        <f t="shared" si="93"/>
        <v>0.586877721706108</v>
      </c>
      <c r="P102" s="18">
        <f t="shared" si="80"/>
        <v>0.0130984465460526</v>
      </c>
      <c r="Q102" s="24">
        <f t="shared" si="81"/>
        <v>0.00340559610197369</v>
      </c>
      <c r="R102" s="18">
        <f t="shared" si="82"/>
        <v>0.074022</v>
      </c>
      <c r="S102" s="25">
        <f t="shared" si="83"/>
        <v>0.0460078909239643</v>
      </c>
      <c r="T102" s="3">
        <v>0.01</v>
      </c>
      <c r="U102" s="26">
        <f t="shared" si="84"/>
        <v>0.000460078909239643</v>
      </c>
      <c r="V102" s="25"/>
      <c r="W102" s="3"/>
      <c r="X102" s="3"/>
      <c r="Y102" s="28"/>
      <c r="Z102" s="3"/>
      <c r="AA102" s="27"/>
      <c r="AB102" s="3"/>
      <c r="AC102" s="3"/>
      <c r="AD102" s="27"/>
      <c r="AE102" s="25">
        <v>0.005</v>
      </c>
      <c r="AF102" s="3">
        <v>0.49</v>
      </c>
      <c r="AG102" s="26">
        <f t="shared" si="85"/>
        <v>0.00245</v>
      </c>
      <c r="AH102" s="35"/>
      <c r="AI102" s="3"/>
      <c r="AJ102" s="26"/>
      <c r="AK102" s="36"/>
      <c r="AL102" s="27"/>
      <c r="AM102" s="27"/>
      <c r="AN102" s="36"/>
      <c r="AO102" s="27"/>
      <c r="AP102" s="26"/>
      <c r="AQ102" s="3">
        <v>0.01</v>
      </c>
      <c r="AR102" s="3">
        <v>0.5</v>
      </c>
      <c r="AS102" s="3">
        <f t="shared" si="86"/>
        <v>0.005</v>
      </c>
      <c r="AT102" s="2">
        <f t="shared" si="94"/>
        <v>0.00791007890923964</v>
      </c>
      <c r="AU102" s="29">
        <f t="shared" si="95"/>
        <v>28.47</v>
      </c>
      <c r="AV102" s="1">
        <f t="shared" si="87"/>
        <v>0.26</v>
      </c>
      <c r="AW102" s="2">
        <f t="shared" si="88"/>
        <v>0.0708333333333333</v>
      </c>
      <c r="AX102" s="1">
        <f t="shared" si="96"/>
        <v>27.7877967375617</v>
      </c>
      <c r="AY102" s="1">
        <f>SUM(AX91:AX102)</f>
        <v>465.016687363216</v>
      </c>
      <c r="AZ102" s="2">
        <f t="shared" si="89"/>
        <v>0.0166666666666667</v>
      </c>
      <c r="BA102" s="1">
        <f t="shared" si="97"/>
        <v>6.53830511472039</v>
      </c>
      <c r="BB102" s="1">
        <f>SUM(BA91:BA102)</f>
        <v>109.415691144286</v>
      </c>
    </row>
    <row r="103" spans="1:19">
      <c r="A103" s="13"/>
      <c r="B103" s="13"/>
      <c r="C103" s="16">
        <v>12</v>
      </c>
      <c r="D103" s="19">
        <v>-5.06283320674193</v>
      </c>
      <c r="E103" s="20">
        <f t="shared" si="90"/>
        <v>1.9093921504</v>
      </c>
      <c r="F103" s="16" t="s">
        <v>73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</sheetData>
  <mergeCells count="73">
    <mergeCell ref="R1:W1"/>
    <mergeCell ref="X1:Z1"/>
    <mergeCell ref="AA1:AC1"/>
    <mergeCell ref="AD1:AF1"/>
    <mergeCell ref="AG1:AI1"/>
    <mergeCell ref="AJ1:AO1"/>
    <mergeCell ref="A7:B7"/>
    <mergeCell ref="A8:B8"/>
    <mergeCell ref="A9:B9"/>
    <mergeCell ref="A10:B10"/>
    <mergeCell ref="R10:S10"/>
    <mergeCell ref="U10:V10"/>
    <mergeCell ref="X10:Y10"/>
    <mergeCell ref="AA10:AB10"/>
    <mergeCell ref="AD10:AE10"/>
    <mergeCell ref="AG10:AH10"/>
    <mergeCell ref="AJ10:AN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S41:U41"/>
    <mergeCell ref="V41:X41"/>
    <mergeCell ref="Y41:AA41"/>
    <mergeCell ref="AB41:AD41"/>
    <mergeCell ref="AE41:AG41"/>
    <mergeCell ref="AH41:AJ41"/>
    <mergeCell ref="AK41:AM41"/>
    <mergeCell ref="AN41:AP41"/>
    <mergeCell ref="A42:B42"/>
    <mergeCell ref="S57:U57"/>
    <mergeCell ref="A58:B58"/>
    <mergeCell ref="S73:U73"/>
    <mergeCell ref="V73:X73"/>
    <mergeCell ref="Y73:AA73"/>
    <mergeCell ref="AB73:AD73"/>
    <mergeCell ref="AE73:AG73"/>
    <mergeCell ref="AH73:AJ73"/>
    <mergeCell ref="AK73:AM73"/>
    <mergeCell ref="AN73:AP73"/>
    <mergeCell ref="AQ73:AS73"/>
    <mergeCell ref="A74:B74"/>
    <mergeCell ref="S89:U89"/>
    <mergeCell ref="V89:X89"/>
    <mergeCell ref="Y89:AA89"/>
    <mergeCell ref="AB89:AD89"/>
    <mergeCell ref="AE89:AG89"/>
    <mergeCell ref="AH89:AJ89"/>
    <mergeCell ref="AK89:AM89"/>
    <mergeCell ref="AN89:AP89"/>
    <mergeCell ref="AQ89:AS89"/>
    <mergeCell ref="A90:B90"/>
    <mergeCell ref="A2:A4"/>
    <mergeCell ref="A5:A6"/>
    <mergeCell ref="E2:E4"/>
    <mergeCell ref="E5:E6"/>
    <mergeCell ref="G2:G4"/>
    <mergeCell ref="G5:G6"/>
    <mergeCell ref="G14:G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01"/>
  <sheetViews>
    <sheetView tabSelected="1" workbookViewId="0">
      <selection activeCell="E16" sqref="E16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3.7777777777778" style="1" customWidth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 customWidth="1"/>
    <col min="29" max="29" width="8.88888888888889" style="1"/>
    <col min="30" max="30" width="10.2222222222222" style="1" customWidth="1"/>
    <col min="31" max="31" width="8.88888888888889" style="1"/>
    <col min="32" max="32" width="23.1111111111111" style="1" customWidth="1"/>
    <col min="33" max="33" width="15.6666666666667" style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46">
      <c r="C1" s="3" t="s">
        <v>0</v>
      </c>
      <c r="D1" s="3" t="s">
        <v>1</v>
      </c>
      <c r="E1" s="3" t="s">
        <v>2</v>
      </c>
      <c r="F1" s="3" t="s">
        <v>3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T1" s="2"/>
    </row>
    <row r="2" s="1" customFormat="1" spans="1:46">
      <c r="A2" s="4" t="s">
        <v>10</v>
      </c>
      <c r="B2" s="5" t="s">
        <v>11</v>
      </c>
      <c r="C2" s="3"/>
      <c r="D2" s="3"/>
      <c r="E2" s="7">
        <v>46.91</v>
      </c>
      <c r="F2" s="3">
        <v>1192.09</v>
      </c>
      <c r="G2" s="21">
        <f>(F2+F3+F4)/3</f>
        <v>1338.18733333333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T2" s="2"/>
    </row>
    <row r="3" s="1" customFormat="1" spans="1:46">
      <c r="A3" s="4"/>
      <c r="B3" s="5" t="s">
        <v>14</v>
      </c>
      <c r="C3" s="3"/>
      <c r="D3" s="3"/>
      <c r="E3" s="9"/>
      <c r="F3" s="3">
        <v>1166.832</v>
      </c>
      <c r="G3" s="2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T3" s="2"/>
    </row>
    <row r="4" s="1" customFormat="1" spans="1:46">
      <c r="A4" s="4"/>
      <c r="B4" s="5" t="s">
        <v>15</v>
      </c>
      <c r="C4" s="3"/>
      <c r="D4" s="3"/>
      <c r="E4" s="11"/>
      <c r="F4" s="3">
        <v>1655.64</v>
      </c>
      <c r="G4" s="2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T4" s="2"/>
    </row>
    <row r="5" s="1" customFormat="1" spans="1:46">
      <c r="A5" s="4" t="s">
        <v>4</v>
      </c>
      <c r="B5" s="5" t="s">
        <v>16</v>
      </c>
      <c r="C5" s="3"/>
      <c r="D5" s="3"/>
      <c r="E5" s="6">
        <v>84.2876712328767</v>
      </c>
      <c r="F5" s="3">
        <v>93.9145</v>
      </c>
      <c r="G5" s="21">
        <f>(F5+F6)/2</f>
        <v>92.50925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T5" s="2"/>
    </row>
    <row r="6" s="1" customFormat="1" spans="1:46">
      <c r="A6" s="4"/>
      <c r="B6" s="5" t="s">
        <v>17</v>
      </c>
      <c r="C6" s="3"/>
      <c r="D6" s="3"/>
      <c r="E6" s="10"/>
      <c r="F6" s="3">
        <v>91.104</v>
      </c>
      <c r="G6" s="21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T6" s="2"/>
    </row>
    <row r="7" s="1" customFormat="1" spans="1:46">
      <c r="A7" s="4" t="s">
        <v>5</v>
      </c>
      <c r="B7" s="5"/>
      <c r="C7" s="3"/>
      <c r="D7" s="3"/>
      <c r="E7" s="3">
        <v>333.860054794521</v>
      </c>
      <c r="F7" s="3">
        <v>134.758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T7" s="2"/>
    </row>
    <row r="8" s="1" customFormat="1" spans="1:46">
      <c r="A8" s="4" t="s">
        <v>6</v>
      </c>
      <c r="B8" s="5"/>
      <c r="C8" s="3"/>
      <c r="D8" s="3"/>
      <c r="E8" s="3">
        <v>0.11</v>
      </c>
      <c r="F8" s="3">
        <v>625.464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T8" s="2"/>
    </row>
    <row r="9" s="1" customFormat="1" spans="1:46">
      <c r="A9" s="4" t="s">
        <v>7</v>
      </c>
      <c r="B9" s="5"/>
      <c r="C9" s="3"/>
      <c r="D9" s="3"/>
      <c r="E9" s="3">
        <v>0.47</v>
      </c>
      <c r="F9" s="3">
        <v>341.64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T9" s="2"/>
    </row>
    <row r="10" s="1" customFormat="1" spans="1:46">
      <c r="A10" s="4" t="s">
        <v>8</v>
      </c>
      <c r="B10" s="5"/>
      <c r="C10" s="3"/>
      <c r="D10" s="3"/>
      <c r="E10" s="3">
        <v>0.2</v>
      </c>
      <c r="F10" s="3">
        <v>341.64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T10" s="2"/>
    </row>
    <row r="11" s="1" customFormat="1" spans="1:46">
      <c r="A11" s="4" t="s">
        <v>9</v>
      </c>
      <c r="B11" s="5"/>
      <c r="C11" s="3"/>
      <c r="D11" s="3"/>
      <c r="E11" s="3">
        <v>0</v>
      </c>
      <c r="F11" s="3">
        <v>910.8575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T11" s="2"/>
    </row>
    <row r="12" s="1" customFormat="1" spans="46:46">
      <c r="AT12" s="2"/>
    </row>
    <row r="13" s="1" customFormat="1" spans="46:46">
      <c r="AT13" s="2"/>
    </row>
    <row r="14" s="1" customFormat="1" spans="1:46">
      <c r="A14" s="13" t="s">
        <v>18</v>
      </c>
      <c r="B14" s="13" t="s">
        <v>19</v>
      </c>
      <c r="C14" s="13">
        <v>308.16</v>
      </c>
      <c r="D14" s="13"/>
      <c r="E14" s="13"/>
      <c r="F14" s="13"/>
      <c r="G14" s="14" t="s">
        <v>20</v>
      </c>
      <c r="H14" s="14" t="s">
        <v>21</v>
      </c>
      <c r="I14" s="14">
        <f>AV38+AV53+AG68+AY84+AY100+BB100</f>
        <v>10143137.1171271</v>
      </c>
      <c r="J14" s="14" t="s">
        <v>22</v>
      </c>
      <c r="K14" s="14">
        <f>I14/(10000*1000)</f>
        <v>1.01431371171271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13" t="s">
        <v>24</v>
      </c>
      <c r="B15" s="13" t="s">
        <v>19</v>
      </c>
      <c r="C15" s="13"/>
      <c r="D15" s="13"/>
      <c r="E15" s="13"/>
      <c r="F15" s="13"/>
      <c r="G15" s="14"/>
      <c r="H15" s="14" t="s">
        <v>25</v>
      </c>
      <c r="I15" s="14">
        <v>8232645.83755798</v>
      </c>
      <c r="J15" s="14" t="s">
        <v>22</v>
      </c>
      <c r="K15" s="14">
        <f>I15/(10000*1000)</f>
        <v>0.823264583755798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13" t="s">
        <v>26</v>
      </c>
      <c r="B16" s="13" t="s">
        <v>27</v>
      </c>
      <c r="C16" s="13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13" t="s">
        <v>28</v>
      </c>
      <c r="B17" s="13" t="s">
        <v>29</v>
      </c>
      <c r="C17" s="13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13" t="s">
        <v>32</v>
      </c>
      <c r="B18" s="13" t="s">
        <v>33</v>
      </c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13" t="s">
        <v>35</v>
      </c>
      <c r="B19" s="13" t="s">
        <v>33</v>
      </c>
      <c r="C19" s="13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13" t="s">
        <v>38</v>
      </c>
      <c r="B20" s="13" t="s">
        <v>39</v>
      </c>
      <c r="C20" s="13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13" t="s">
        <v>40</v>
      </c>
      <c r="B21" s="13" t="s">
        <v>41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13" t="s">
        <v>42</v>
      </c>
      <c r="B22" s="13" t="s">
        <v>37</v>
      </c>
      <c r="C22" s="13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13" t="s">
        <v>43</v>
      </c>
      <c r="B23" s="13" t="s">
        <v>44</v>
      </c>
      <c r="C23" s="13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1338.18733333333</v>
      </c>
      <c r="C27" s="16" t="s">
        <v>72</v>
      </c>
      <c r="D27" s="17">
        <v>-4</v>
      </c>
      <c r="E27" s="16"/>
      <c r="F27" s="16"/>
      <c r="G27" s="13">
        <v>1</v>
      </c>
      <c r="H27" s="18">
        <f t="shared" ref="H27:H38" si="0">E28</f>
        <v>-4</v>
      </c>
      <c r="I27" s="18">
        <f t="shared" ref="I27:I38" si="1">H27+273.15</f>
        <v>269.15</v>
      </c>
      <c r="J27" s="18">
        <f t="shared" ref="J27:J38" si="2">EXP(($C$16*(I27-$C$14))/($C$17*I27*$C$14))</f>
        <v>0.0102597002578668</v>
      </c>
      <c r="K27" s="18">
        <f t="shared" ref="K27:K38" si="3">$B$27/12</f>
        <v>111.515611111111</v>
      </c>
      <c r="L27" s="18">
        <f t="shared" ref="L27:L38" si="4">K27*$B$28/100</f>
        <v>1.11515611111111</v>
      </c>
      <c r="M27" s="13" t="s">
        <v>73</v>
      </c>
      <c r="N27" s="13"/>
      <c r="O27" s="18">
        <f>L27</f>
        <v>1.11515611111111</v>
      </c>
      <c r="P27" s="18">
        <f t="shared" ref="P27:P38" si="5">O27*J27</f>
        <v>0.0114411674407284</v>
      </c>
      <c r="Q27" s="24">
        <f t="shared" ref="Q27:Q38" si="6">P27*$B$29</f>
        <v>0.00148735176729469</v>
      </c>
      <c r="R27" s="18">
        <f t="shared" ref="R27:R38" si="7">L27*$B$29</f>
        <v>0.144970294444444</v>
      </c>
      <c r="S27" s="25">
        <f t="shared" ref="S27:S38" si="8">Q27/R27</f>
        <v>0.0102597002578668</v>
      </c>
      <c r="T27" s="3">
        <v>0.01</v>
      </c>
      <c r="U27" s="26">
        <f t="shared" ref="U27:U38" si="9">S27*T27</f>
        <v>0.000102597002578668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0.0220025970025787</v>
      </c>
      <c r="AR27" s="29">
        <f t="shared" ref="AR27:AR38" si="15">$B$27/12</f>
        <v>111.515611111111</v>
      </c>
      <c r="AS27" s="1">
        <f t="shared" ref="AS27:AS38" si="16">$B$29</f>
        <v>0.13</v>
      </c>
      <c r="AT27" s="2">
        <f>$E$2/12</f>
        <v>3.90916666666667</v>
      </c>
      <c r="AU27" s="1">
        <f t="shared" ref="AU27:AU38" si="17">AT27*10000*AS27*0.67*AR27*AQ27</f>
        <v>8354.33632539063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-5.47730869416129</v>
      </c>
      <c r="E28" s="20">
        <f t="shared" ref="E28:E39" si="18">D27</f>
        <v>-4</v>
      </c>
      <c r="F28" s="16" t="s">
        <v>73</v>
      </c>
      <c r="G28" s="13">
        <v>2</v>
      </c>
      <c r="H28" s="18">
        <f t="shared" si="0"/>
        <v>-5.47730869416129</v>
      </c>
      <c r="I28" s="18">
        <f t="shared" si="1"/>
        <v>267.672691305839</v>
      </c>
      <c r="J28" s="18">
        <f t="shared" si="2"/>
        <v>0.00840279823165821</v>
      </c>
      <c r="K28" s="18">
        <f t="shared" si="3"/>
        <v>111.515611111111</v>
      </c>
      <c r="L28" s="18">
        <f t="shared" si="4"/>
        <v>1.11515611111111</v>
      </c>
      <c r="M28" s="13" t="s">
        <v>73</v>
      </c>
      <c r="N28" s="13"/>
      <c r="O28" s="18">
        <f t="shared" ref="O28:O38" si="19">L28+O27-P27-N28</f>
        <v>2.21887105478149</v>
      </c>
      <c r="P28" s="18">
        <f t="shared" si="5"/>
        <v>0.0186447257753955</v>
      </c>
      <c r="Q28" s="24">
        <f t="shared" si="6"/>
        <v>0.00242381435080142</v>
      </c>
      <c r="R28" s="18">
        <f t="shared" si="7"/>
        <v>0.144970294444444</v>
      </c>
      <c r="S28" s="25">
        <f t="shared" si="8"/>
        <v>0.0167193862721323</v>
      </c>
      <c r="T28" s="3">
        <v>0.01</v>
      </c>
      <c r="U28" s="26">
        <f t="shared" si="9"/>
        <v>0.000167193862721323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0.0220671938627213</v>
      </c>
      <c r="AR28" s="29">
        <f t="shared" si="15"/>
        <v>111.515611111111</v>
      </c>
      <c r="AS28" s="1">
        <f t="shared" si="16"/>
        <v>0.13</v>
      </c>
      <c r="AT28" s="2">
        <f t="shared" ref="AT28:AT38" si="20">$E$2/12</f>
        <v>3.90916666666667</v>
      </c>
      <c r="AU28" s="1">
        <f t="shared" si="17"/>
        <v>8378.863607108</v>
      </c>
    </row>
    <row r="29" s="1" customFormat="1" spans="1:47">
      <c r="A29" s="13" t="s">
        <v>38</v>
      </c>
      <c r="B29" s="13">
        <v>0.13</v>
      </c>
      <c r="C29" s="16">
        <v>2</v>
      </c>
      <c r="D29" s="19">
        <v>-1.21969316614286</v>
      </c>
      <c r="E29" s="20">
        <f t="shared" si="18"/>
        <v>-5.47730869416129</v>
      </c>
      <c r="F29" s="16" t="s">
        <v>73</v>
      </c>
      <c r="G29" s="13">
        <v>3</v>
      </c>
      <c r="H29" s="18">
        <f t="shared" si="0"/>
        <v>-1.21969316614286</v>
      </c>
      <c r="I29" s="18">
        <f t="shared" si="1"/>
        <v>271.930306833857</v>
      </c>
      <c r="J29" s="18">
        <f t="shared" si="2"/>
        <v>0.0148514858337968</v>
      </c>
      <c r="K29" s="18">
        <f t="shared" si="3"/>
        <v>111.515611111111</v>
      </c>
      <c r="L29" s="18">
        <f t="shared" si="4"/>
        <v>1.11515611111111</v>
      </c>
      <c r="M29" s="13" t="s">
        <v>73</v>
      </c>
      <c r="N29" s="13"/>
      <c r="O29" s="18">
        <f t="shared" si="19"/>
        <v>3.31538244011721</v>
      </c>
      <c r="P29" s="18">
        <f t="shared" si="5"/>
        <v>0.0492383553430194</v>
      </c>
      <c r="Q29" s="24">
        <f t="shared" si="6"/>
        <v>0.00640098619459252</v>
      </c>
      <c r="R29" s="18">
        <f t="shared" si="7"/>
        <v>0.144970294444444</v>
      </c>
      <c r="S29" s="25">
        <f t="shared" si="8"/>
        <v>0.0441537779799813</v>
      </c>
      <c r="T29" s="3">
        <v>0.01</v>
      </c>
      <c r="U29" s="26">
        <f t="shared" si="9"/>
        <v>0.000441537779799813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0.0223415377797998</v>
      </c>
      <c r="AR29" s="29">
        <f t="shared" si="15"/>
        <v>111.515611111111</v>
      </c>
      <c r="AS29" s="1">
        <f t="shared" si="16"/>
        <v>0.13</v>
      </c>
      <c r="AT29" s="2">
        <f t="shared" si="20"/>
        <v>3.90916666666667</v>
      </c>
      <c r="AU29" s="1">
        <f t="shared" si="17"/>
        <v>8483.03137202367</v>
      </c>
    </row>
    <row r="30" s="1" customFormat="1" spans="1:47">
      <c r="A30" s="13"/>
      <c r="B30" s="13"/>
      <c r="C30" s="16">
        <v>3</v>
      </c>
      <c r="D30" s="19">
        <v>3.90855430832258</v>
      </c>
      <c r="E30" s="20">
        <f t="shared" si="18"/>
        <v>-1.21969316614286</v>
      </c>
      <c r="F30" s="16" t="s">
        <v>73</v>
      </c>
      <c r="G30" s="13">
        <v>4</v>
      </c>
      <c r="H30" s="18">
        <f t="shared" si="0"/>
        <v>3.90855430832258</v>
      </c>
      <c r="I30" s="18">
        <f t="shared" si="1"/>
        <v>277.058554308323</v>
      </c>
      <c r="J30" s="18">
        <f t="shared" si="2"/>
        <v>0.0288139258836368</v>
      </c>
      <c r="K30" s="18">
        <f t="shared" si="3"/>
        <v>111.515611111111</v>
      </c>
      <c r="L30" s="18">
        <f t="shared" si="4"/>
        <v>1.11515611111111</v>
      </c>
      <c r="M30" s="13" t="s">
        <v>73</v>
      </c>
      <c r="N30" s="13"/>
      <c r="O30" s="18">
        <f t="shared" si="19"/>
        <v>4.3813001958853</v>
      </c>
      <c r="P30" s="18">
        <f t="shared" si="5"/>
        <v>0.126242459118202</v>
      </c>
      <c r="Q30" s="24">
        <f t="shared" si="6"/>
        <v>0.0164115196853663</v>
      </c>
      <c r="R30" s="18">
        <f t="shared" si="7"/>
        <v>0.144970294444444</v>
      </c>
      <c r="S30" s="25">
        <f t="shared" si="8"/>
        <v>0.113206086448666</v>
      </c>
      <c r="T30" s="3">
        <v>0.01</v>
      </c>
      <c r="U30" s="26">
        <f t="shared" si="9"/>
        <v>0.00113206086448666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0.0230320608644867</v>
      </c>
      <c r="AR30" s="29">
        <f t="shared" si="15"/>
        <v>111.515611111111</v>
      </c>
      <c r="AS30" s="1">
        <f t="shared" si="16"/>
        <v>0.13</v>
      </c>
      <c r="AT30" s="2">
        <f t="shared" si="20"/>
        <v>3.90916666666667</v>
      </c>
      <c r="AU30" s="1">
        <f t="shared" si="17"/>
        <v>8745.22142573615</v>
      </c>
    </row>
    <row r="31" s="1" customFormat="1" spans="1:47">
      <c r="A31" s="13"/>
      <c r="B31" s="13"/>
      <c r="C31" s="16">
        <v>4</v>
      </c>
      <c r="D31" s="19">
        <v>11.3078801511</v>
      </c>
      <c r="E31" s="20">
        <f t="shared" si="18"/>
        <v>3.90855430832258</v>
      </c>
      <c r="F31" s="16" t="s">
        <v>73</v>
      </c>
      <c r="G31" s="13">
        <v>5</v>
      </c>
      <c r="H31" s="18">
        <f t="shared" si="0"/>
        <v>11.3078801511</v>
      </c>
      <c r="I31" s="18">
        <f t="shared" si="1"/>
        <v>284.4578801511</v>
      </c>
      <c r="J31" s="18">
        <f t="shared" si="2"/>
        <v>0.0718809117227089</v>
      </c>
      <c r="K31" s="18">
        <f t="shared" si="3"/>
        <v>111.515611111111</v>
      </c>
      <c r="L31" s="18">
        <f t="shared" si="4"/>
        <v>1.11515611111111</v>
      </c>
      <c r="M31" s="13" t="s">
        <v>75</v>
      </c>
      <c r="N31" s="18">
        <f>(O30-P30)*C22/100</f>
        <v>4.04230484992874</v>
      </c>
      <c r="O31" s="18">
        <f t="shared" si="19"/>
        <v>1.32790899794947</v>
      </c>
      <c r="P31" s="18">
        <f t="shared" si="5"/>
        <v>0.0954513094573964</v>
      </c>
      <c r="Q31" s="24">
        <f t="shared" si="6"/>
        <v>0.0124086702294615</v>
      </c>
      <c r="R31" s="18">
        <f t="shared" si="7"/>
        <v>0.144970294444444</v>
      </c>
      <c r="S31" s="25">
        <f t="shared" si="8"/>
        <v>0.0855945714742049</v>
      </c>
      <c r="T31" s="3">
        <v>0.01</v>
      </c>
      <c r="U31" s="26">
        <f t="shared" si="9"/>
        <v>0.000855945714742049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0.030305945714742</v>
      </c>
      <c r="AR31" s="29">
        <f t="shared" si="15"/>
        <v>111.515611111111</v>
      </c>
      <c r="AS31" s="1">
        <f t="shared" si="16"/>
        <v>0.13</v>
      </c>
      <c r="AT31" s="2">
        <f t="shared" si="20"/>
        <v>3.90916666666667</v>
      </c>
      <c r="AU31" s="1">
        <f t="shared" si="17"/>
        <v>11507.0990542759</v>
      </c>
    </row>
    <row r="32" s="1" customFormat="1" spans="1:47">
      <c r="A32" s="13"/>
      <c r="B32" s="13"/>
      <c r="C32" s="16">
        <v>5</v>
      </c>
      <c r="D32" s="19">
        <v>21.4430044077419</v>
      </c>
      <c r="E32" s="20">
        <f t="shared" si="18"/>
        <v>11.3078801511</v>
      </c>
      <c r="F32" s="16" t="s">
        <v>75</v>
      </c>
      <c r="G32" s="13">
        <v>6</v>
      </c>
      <c r="H32" s="18">
        <f t="shared" si="0"/>
        <v>21.4430044077419</v>
      </c>
      <c r="I32" s="18">
        <f t="shared" si="1"/>
        <v>294.593004407742</v>
      </c>
      <c r="J32" s="18">
        <f t="shared" si="2"/>
        <v>0.233370837901182</v>
      </c>
      <c r="K32" s="18">
        <f t="shared" si="3"/>
        <v>111.515611111111</v>
      </c>
      <c r="L32" s="18">
        <f t="shared" si="4"/>
        <v>1.11515611111111</v>
      </c>
      <c r="M32" s="13" t="s">
        <v>73</v>
      </c>
      <c r="N32" s="13"/>
      <c r="O32" s="18">
        <f t="shared" si="19"/>
        <v>2.34761379960318</v>
      </c>
      <c r="P32" s="18">
        <f t="shared" si="5"/>
        <v>0.547864599481772</v>
      </c>
      <c r="Q32" s="24">
        <f t="shared" si="6"/>
        <v>0.0712223979326304</v>
      </c>
      <c r="R32" s="18">
        <f t="shared" si="7"/>
        <v>0.144970294444444</v>
      </c>
      <c r="S32" s="25">
        <f t="shared" si="8"/>
        <v>0.49128959974572</v>
      </c>
      <c r="T32" s="3">
        <v>0.01</v>
      </c>
      <c r="U32" s="26">
        <f t="shared" si="9"/>
        <v>0.0049128959974572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0.0343628959974572</v>
      </c>
      <c r="AR32" s="29">
        <f t="shared" si="15"/>
        <v>111.515611111111</v>
      </c>
      <c r="AS32" s="1">
        <f t="shared" si="16"/>
        <v>0.13</v>
      </c>
      <c r="AT32" s="2">
        <f t="shared" si="20"/>
        <v>3.90916666666667</v>
      </c>
      <c r="AU32" s="1">
        <f t="shared" si="17"/>
        <v>13047.5139022694</v>
      </c>
    </row>
    <row r="33" s="1" customFormat="1" spans="1:47">
      <c r="A33" s="13"/>
      <c r="B33" s="13"/>
      <c r="C33" s="16">
        <v>6</v>
      </c>
      <c r="D33" s="19">
        <v>24.867753272</v>
      </c>
      <c r="E33" s="20">
        <f t="shared" si="18"/>
        <v>21.4430044077419</v>
      </c>
      <c r="F33" s="16" t="s">
        <v>73</v>
      </c>
      <c r="G33" s="13">
        <v>7</v>
      </c>
      <c r="H33" s="18">
        <f t="shared" si="0"/>
        <v>24.867753272</v>
      </c>
      <c r="I33" s="18">
        <f t="shared" si="1"/>
        <v>298.017753272</v>
      </c>
      <c r="J33" s="18">
        <f t="shared" si="2"/>
        <v>0.341193786088968</v>
      </c>
      <c r="K33" s="18">
        <f t="shared" si="3"/>
        <v>111.515611111111</v>
      </c>
      <c r="L33" s="18">
        <f t="shared" si="4"/>
        <v>1.11515611111111</v>
      </c>
      <c r="M33" s="13" t="s">
        <v>73</v>
      </c>
      <c r="N33" s="13"/>
      <c r="O33" s="18">
        <f t="shared" si="19"/>
        <v>2.91490531123252</v>
      </c>
      <c r="P33" s="18">
        <f t="shared" si="5"/>
        <v>0.994547579230265</v>
      </c>
      <c r="Q33" s="24">
        <f t="shared" si="6"/>
        <v>0.129291185299934</v>
      </c>
      <c r="R33" s="18">
        <f t="shared" si="7"/>
        <v>0.144970294444444</v>
      </c>
      <c r="S33" s="25">
        <f t="shared" si="8"/>
        <v>0.891846055741312</v>
      </c>
      <c r="T33" s="3">
        <v>0.01</v>
      </c>
      <c r="U33" s="26">
        <f t="shared" si="9"/>
        <v>0.00891846055741313</v>
      </c>
      <c r="V33" s="25"/>
      <c r="W33" s="3"/>
      <c r="X33" s="26"/>
      <c r="Y33" s="28">
        <v>0.04</v>
      </c>
      <c r="Z33" s="3">
        <v>0.21</v>
      </c>
      <c r="AA33" s="27">
        <f t="shared" si="10"/>
        <v>0.0084</v>
      </c>
      <c r="AB33" s="3">
        <v>0.015</v>
      </c>
      <c r="AC33" s="3">
        <v>0.29</v>
      </c>
      <c r="AD33" s="27">
        <f t="shared" si="11"/>
        <v>0.00435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0.0383684605574131</v>
      </c>
      <c r="AR33" s="29">
        <f t="shared" si="15"/>
        <v>111.515611111111</v>
      </c>
      <c r="AS33" s="1">
        <f t="shared" si="16"/>
        <v>0.13</v>
      </c>
      <c r="AT33" s="2">
        <f t="shared" si="20"/>
        <v>3.90916666666667</v>
      </c>
      <c r="AU33" s="1">
        <f t="shared" si="17"/>
        <v>14568.4177075346</v>
      </c>
    </row>
    <row r="34" s="1" customFormat="1" spans="1:47">
      <c r="A34" s="13"/>
      <c r="B34" s="13"/>
      <c r="C34" s="16">
        <v>7</v>
      </c>
      <c r="D34" s="19">
        <v>28.2108850596774</v>
      </c>
      <c r="E34" s="20">
        <f t="shared" si="18"/>
        <v>24.867753272</v>
      </c>
      <c r="F34" s="16" t="s">
        <v>73</v>
      </c>
      <c r="G34" s="13">
        <v>8</v>
      </c>
      <c r="H34" s="18">
        <f t="shared" si="0"/>
        <v>28.2108850596774</v>
      </c>
      <c r="I34" s="18">
        <f t="shared" si="1"/>
        <v>301.360885059677</v>
      </c>
      <c r="J34" s="18">
        <f t="shared" si="2"/>
        <v>0.490239497743684</v>
      </c>
      <c r="K34" s="18">
        <f t="shared" si="3"/>
        <v>111.515611111111</v>
      </c>
      <c r="L34" s="18">
        <f t="shared" si="4"/>
        <v>1.11515611111111</v>
      </c>
      <c r="M34" s="13" t="s">
        <v>73</v>
      </c>
      <c r="N34" s="13"/>
      <c r="O34" s="18">
        <f t="shared" si="19"/>
        <v>3.03551384311337</v>
      </c>
      <c r="P34" s="18">
        <f t="shared" si="5"/>
        <v>1.4881287818419</v>
      </c>
      <c r="Q34" s="24">
        <f t="shared" si="6"/>
        <v>0.193456741639447</v>
      </c>
      <c r="R34" s="18">
        <f t="shared" si="7"/>
        <v>0.144970294444444</v>
      </c>
      <c r="S34" s="25">
        <f t="shared" si="8"/>
        <v>1.3344578100004</v>
      </c>
      <c r="T34" s="3">
        <v>0.01</v>
      </c>
      <c r="U34" s="26">
        <f t="shared" si="9"/>
        <v>0.013344578100004</v>
      </c>
      <c r="V34" s="25"/>
      <c r="W34" s="3"/>
      <c r="X34" s="26"/>
      <c r="Y34" s="28">
        <v>0.04</v>
      </c>
      <c r="Z34" s="3">
        <v>0.21</v>
      </c>
      <c r="AA34" s="27">
        <f t="shared" si="10"/>
        <v>0.0084</v>
      </c>
      <c r="AB34" s="3">
        <v>0.015</v>
      </c>
      <c r="AC34" s="3">
        <v>0.29</v>
      </c>
      <c r="AD34" s="27">
        <f t="shared" si="11"/>
        <v>0.00435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0.042794578100004</v>
      </c>
      <c r="AR34" s="29">
        <f t="shared" si="15"/>
        <v>111.515611111111</v>
      </c>
      <c r="AS34" s="1">
        <f t="shared" si="16"/>
        <v>0.13</v>
      </c>
      <c r="AT34" s="2">
        <f t="shared" si="20"/>
        <v>3.90916666666667</v>
      </c>
      <c r="AU34" s="1">
        <f t="shared" si="17"/>
        <v>16249.0045292712</v>
      </c>
    </row>
    <row r="35" s="1" customFormat="1" spans="1:47">
      <c r="A35" s="13"/>
      <c r="B35" s="13"/>
      <c r="C35" s="16">
        <v>8</v>
      </c>
      <c r="D35" s="19">
        <v>25.6991462693548</v>
      </c>
      <c r="E35" s="20">
        <f t="shared" si="18"/>
        <v>28.2108850596774</v>
      </c>
      <c r="F35" s="16" t="s">
        <v>73</v>
      </c>
      <c r="G35" s="13">
        <v>9</v>
      </c>
      <c r="H35" s="18">
        <f t="shared" si="0"/>
        <v>25.6991462693548</v>
      </c>
      <c r="I35" s="18">
        <f t="shared" si="1"/>
        <v>298.849146269355</v>
      </c>
      <c r="J35" s="18">
        <f t="shared" si="2"/>
        <v>0.373658802117211</v>
      </c>
      <c r="K35" s="18">
        <f t="shared" si="3"/>
        <v>111.515611111111</v>
      </c>
      <c r="L35" s="18">
        <f t="shared" si="4"/>
        <v>1.11515611111111</v>
      </c>
      <c r="M35" s="13" t="s">
        <v>73</v>
      </c>
      <c r="N35" s="13"/>
      <c r="O35" s="18">
        <f t="shared" si="19"/>
        <v>2.66254117238258</v>
      </c>
      <c r="P35" s="18">
        <f t="shared" si="5"/>
        <v>0.99488194506023</v>
      </c>
      <c r="Q35" s="24">
        <f t="shared" si="6"/>
        <v>0.12933465285783</v>
      </c>
      <c r="R35" s="18">
        <f t="shared" si="7"/>
        <v>0.144970294444444</v>
      </c>
      <c r="S35" s="25">
        <f t="shared" si="8"/>
        <v>0.892145893429178</v>
      </c>
      <c r="T35" s="3">
        <v>0.01</v>
      </c>
      <c r="U35" s="26">
        <f t="shared" si="9"/>
        <v>0.00892145893429178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0.0383714589342918</v>
      </c>
      <c r="AR35" s="29">
        <f t="shared" si="15"/>
        <v>111.515611111111</v>
      </c>
      <c r="AS35" s="1">
        <f t="shared" si="16"/>
        <v>0.13</v>
      </c>
      <c r="AT35" s="2">
        <f t="shared" si="20"/>
        <v>3.90916666666667</v>
      </c>
      <c r="AU35" s="1">
        <f t="shared" si="17"/>
        <v>14569.5561844549</v>
      </c>
    </row>
    <row r="36" s="1" customFormat="1" spans="1:47">
      <c r="A36" s="13"/>
      <c r="B36" s="13"/>
      <c r="C36" s="16">
        <v>9</v>
      </c>
      <c r="D36" s="19">
        <v>20.603976995</v>
      </c>
      <c r="E36" s="20">
        <f t="shared" si="18"/>
        <v>25.6991462693548</v>
      </c>
      <c r="F36" s="16" t="s">
        <v>73</v>
      </c>
      <c r="G36" s="13">
        <v>10</v>
      </c>
      <c r="H36" s="18">
        <f t="shared" si="0"/>
        <v>20.603976995</v>
      </c>
      <c r="I36" s="18">
        <f t="shared" si="1"/>
        <v>293.753976995</v>
      </c>
      <c r="J36" s="18">
        <f t="shared" si="2"/>
        <v>0.212347860543648</v>
      </c>
      <c r="K36" s="18">
        <f t="shared" si="3"/>
        <v>111.515611111111</v>
      </c>
      <c r="L36" s="18">
        <f t="shared" si="4"/>
        <v>1.11515611111111</v>
      </c>
      <c r="M36" s="13" t="s">
        <v>73</v>
      </c>
      <c r="N36" s="13"/>
      <c r="O36" s="18">
        <f t="shared" si="19"/>
        <v>2.78281533843346</v>
      </c>
      <c r="P36" s="18">
        <f t="shared" si="5"/>
        <v>0.590924883404394</v>
      </c>
      <c r="Q36" s="24">
        <f t="shared" si="6"/>
        <v>0.0768202348425712</v>
      </c>
      <c r="R36" s="18">
        <f t="shared" si="7"/>
        <v>0.144970294444444</v>
      </c>
      <c r="S36" s="25">
        <f t="shared" si="8"/>
        <v>0.529903282165232</v>
      </c>
      <c r="T36" s="3">
        <v>0.01</v>
      </c>
      <c r="U36" s="26">
        <f t="shared" si="9"/>
        <v>0.00529903282165232</v>
      </c>
      <c r="V36" s="25"/>
      <c r="W36" s="3"/>
      <c r="X36" s="26"/>
      <c r="Y36" s="28">
        <v>0.02</v>
      </c>
      <c r="Z36" s="3">
        <v>0.21</v>
      </c>
      <c r="AA36" s="27">
        <f t="shared" si="10"/>
        <v>0.0042</v>
      </c>
      <c r="AB36" s="3">
        <v>0.01</v>
      </c>
      <c r="AC36" s="3">
        <v>0.29</v>
      </c>
      <c r="AD36" s="27">
        <f t="shared" si="11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</v>
      </c>
      <c r="AO36" s="3">
        <v>0.38</v>
      </c>
      <c r="AP36" s="3">
        <f t="shared" si="13"/>
        <v>0.0038</v>
      </c>
      <c r="AQ36" s="1">
        <f t="shared" si="14"/>
        <v>0.0271990328216523</v>
      </c>
      <c r="AR36" s="29">
        <f t="shared" si="15"/>
        <v>111.515611111111</v>
      </c>
      <c r="AS36" s="1">
        <f t="shared" si="16"/>
        <v>0.13</v>
      </c>
      <c r="AT36" s="2">
        <f t="shared" si="20"/>
        <v>3.90916666666667</v>
      </c>
      <c r="AU36" s="1">
        <f t="shared" si="17"/>
        <v>10327.4112547165</v>
      </c>
    </row>
    <row r="37" s="1" customFormat="1" spans="1:47">
      <c r="A37" s="13"/>
      <c r="B37" s="13"/>
      <c r="C37" s="16">
        <v>10</v>
      </c>
      <c r="D37" s="19">
        <v>13.159389161</v>
      </c>
      <c r="E37" s="20">
        <f t="shared" si="18"/>
        <v>20.603976995</v>
      </c>
      <c r="F37" s="16" t="s">
        <v>73</v>
      </c>
      <c r="G37" s="13">
        <v>11</v>
      </c>
      <c r="H37" s="18">
        <f t="shared" si="0"/>
        <v>13.159389161</v>
      </c>
      <c r="I37" s="18">
        <f t="shared" si="1"/>
        <v>286.309389161</v>
      </c>
      <c r="J37" s="18">
        <f t="shared" si="2"/>
        <v>0.0896905204024564</v>
      </c>
      <c r="K37" s="18">
        <f t="shared" si="3"/>
        <v>111.515611111111</v>
      </c>
      <c r="L37" s="18">
        <f t="shared" si="4"/>
        <v>1.11515611111111</v>
      </c>
      <c r="M37" s="13" t="s">
        <v>75</v>
      </c>
      <c r="N37" s="18">
        <f>(O36-P36)*C22/100</f>
        <v>2.08229593227762</v>
      </c>
      <c r="O37" s="18">
        <f t="shared" si="19"/>
        <v>1.22475063386256</v>
      </c>
      <c r="P37" s="18">
        <f t="shared" si="5"/>
        <v>0.109848521714372</v>
      </c>
      <c r="Q37" s="24">
        <f t="shared" si="6"/>
        <v>0.0142803078228683</v>
      </c>
      <c r="R37" s="18">
        <f t="shared" si="7"/>
        <v>0.144970294444444</v>
      </c>
      <c r="S37" s="25">
        <f t="shared" si="8"/>
        <v>0.0985050618652143</v>
      </c>
      <c r="T37" s="3">
        <v>0.01</v>
      </c>
      <c r="U37" s="26">
        <f t="shared" si="9"/>
        <v>0.000985050618652143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0.0228850506186521</v>
      </c>
      <c r="AR37" s="29">
        <f t="shared" si="15"/>
        <v>111.515611111111</v>
      </c>
      <c r="AS37" s="1">
        <f t="shared" si="16"/>
        <v>0.13</v>
      </c>
      <c r="AT37" s="2">
        <f t="shared" si="20"/>
        <v>3.90916666666667</v>
      </c>
      <c r="AU37" s="1">
        <f t="shared" si="17"/>
        <v>8689.40196784052</v>
      </c>
    </row>
    <row r="38" s="1" customFormat="1" spans="1:48">
      <c r="A38" s="13"/>
      <c r="B38" s="13"/>
      <c r="C38" s="16">
        <v>11</v>
      </c>
      <c r="D38" s="19">
        <v>5.290103964</v>
      </c>
      <c r="E38" s="20">
        <f t="shared" si="18"/>
        <v>13.159389161</v>
      </c>
      <c r="F38" s="16" t="s">
        <v>75</v>
      </c>
      <c r="G38" s="13">
        <v>12</v>
      </c>
      <c r="H38" s="18">
        <f t="shared" si="0"/>
        <v>5.290103964</v>
      </c>
      <c r="I38" s="18">
        <f t="shared" si="1"/>
        <v>278.440103964</v>
      </c>
      <c r="J38" s="18">
        <f t="shared" si="2"/>
        <v>0.0343029609884325</v>
      </c>
      <c r="K38" s="18">
        <f t="shared" si="3"/>
        <v>111.515611111111</v>
      </c>
      <c r="L38" s="18">
        <f t="shared" si="4"/>
        <v>1.11515611111111</v>
      </c>
      <c r="M38" s="13" t="s">
        <v>73</v>
      </c>
      <c r="N38" s="13"/>
      <c r="O38" s="18">
        <f t="shared" si="19"/>
        <v>2.2300582232593</v>
      </c>
      <c r="P38" s="18">
        <f t="shared" si="5"/>
        <v>0.076497600234397</v>
      </c>
      <c r="Q38" s="24">
        <f t="shared" si="6"/>
        <v>0.00994468803047161</v>
      </c>
      <c r="R38" s="18">
        <f t="shared" si="7"/>
        <v>0.144970294444444</v>
      </c>
      <c r="S38" s="25">
        <f t="shared" si="8"/>
        <v>0.0685981087958859</v>
      </c>
      <c r="T38" s="3">
        <v>0.01</v>
      </c>
      <c r="U38" s="26">
        <f t="shared" si="9"/>
        <v>0.000685981087958859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0.0225859810879589</v>
      </c>
      <c r="AR38" s="29">
        <f t="shared" si="15"/>
        <v>111.515611111111</v>
      </c>
      <c r="AS38" s="1">
        <f t="shared" si="16"/>
        <v>0.13</v>
      </c>
      <c r="AT38" s="2">
        <f t="shared" si="20"/>
        <v>3.90916666666667</v>
      </c>
      <c r="AU38" s="1">
        <f t="shared" si="17"/>
        <v>8575.84594334961</v>
      </c>
      <c r="AV38" s="1">
        <f>SUM(AU27:AU38)</f>
        <v>131495.703273971</v>
      </c>
    </row>
    <row r="39" s="1" customFormat="1" spans="1:46">
      <c r="A39" s="13"/>
      <c r="B39" s="13"/>
      <c r="C39" s="16">
        <v>12</v>
      </c>
      <c r="D39" s="19">
        <v>-1.89226385035484</v>
      </c>
      <c r="E39" s="20">
        <f t="shared" si="18"/>
        <v>5.290103964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-4</v>
      </c>
      <c r="E42" s="16"/>
      <c r="F42" s="16"/>
      <c r="G42" s="13">
        <v>1</v>
      </c>
      <c r="H42" s="18">
        <f t="shared" ref="H42:H53" si="21">E43</f>
        <v>-4</v>
      </c>
      <c r="I42" s="18">
        <f t="shared" ref="I42:I53" si="22">H42+273.15</f>
        <v>269.15</v>
      </c>
      <c r="J42" s="18">
        <f t="shared" ref="J42:J53" si="23">EXP(($C$16*(I42-$C$14))/($C$17*I42*$C$14))</f>
        <v>0.0102597002578668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0.00079093098006672</v>
      </c>
      <c r="Q42" s="24">
        <f t="shared" ref="Q42:Q53" si="27">P42*$B$44</f>
        <v>0.000102821027408674</v>
      </c>
      <c r="R42" s="18">
        <f t="shared" ref="R42:R53" si="28">L42*$B$44</f>
        <v>0.0100218354166667</v>
      </c>
      <c r="S42" s="25">
        <f t="shared" ref="S42:S53" si="29">Q42/R42</f>
        <v>0.0102597002578668</v>
      </c>
      <c r="T42" s="3">
        <v>0.01</v>
      </c>
      <c r="U42" s="26">
        <f t="shared" ref="U42:U53" si="30">S42*T42</f>
        <v>0.000102597002578668</v>
      </c>
      <c r="V42" s="25"/>
      <c r="W42" s="3"/>
      <c r="X42" s="26"/>
      <c r="Y42" s="28">
        <v>0.02</v>
      </c>
      <c r="Z42" s="3">
        <v>0.17</v>
      </c>
      <c r="AA42" s="27">
        <f t="shared" ref="AA42:AA53" si="31">Y42*Z42</f>
        <v>0.0034</v>
      </c>
      <c r="AB42" s="3">
        <v>0.01</v>
      </c>
      <c r="AC42" s="3">
        <v>0.03</v>
      </c>
      <c r="AD42" s="27">
        <f t="shared" ref="AD42:AD53" si="32">AB42*AC42</f>
        <v>0.0003</v>
      </c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0.79</v>
      </c>
      <c r="AP42" s="3">
        <f t="shared" ref="AP42:AP53" si="33">AO42*AN42</f>
        <v>0.0079</v>
      </c>
      <c r="AQ42" s="1">
        <f t="shared" ref="AQ42:AQ53" si="34">(AP42+AM42+AD42+AA42+U42+X42+AG42+AJ42)</f>
        <v>0.0117025970025787</v>
      </c>
      <c r="AR42" s="29">
        <f t="shared" ref="AR42:AR53" si="35">$B$42/12</f>
        <v>7.70910416666667</v>
      </c>
      <c r="AS42" s="1">
        <f t="shared" ref="AS42:AS53" si="36">$B$44</f>
        <v>0.13</v>
      </c>
      <c r="AT42" s="2">
        <f>$E$5/12</f>
        <v>7.02397260273973</v>
      </c>
      <c r="AU42" s="1">
        <f t="shared" ref="AU42:AU53" si="37">AT42*10000*AS42*0.67*AR42*AQ42</f>
        <v>551.933973893094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-5.47730869416129</v>
      </c>
      <c r="E43" s="20">
        <f t="shared" ref="E43:E54" si="38">D42</f>
        <v>-4</v>
      </c>
      <c r="F43" s="16" t="s">
        <v>73</v>
      </c>
      <c r="G43" s="13">
        <v>2</v>
      </c>
      <c r="H43" s="18">
        <f t="shared" si="21"/>
        <v>-5.47730869416129</v>
      </c>
      <c r="I43" s="18">
        <f t="shared" si="22"/>
        <v>267.672691305839</v>
      </c>
      <c r="J43" s="18">
        <f t="shared" si="23"/>
        <v>0.00840279823165821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0.153391152353267</v>
      </c>
      <c r="P43" s="18">
        <f t="shared" si="26"/>
        <v>0.00128891490374604</v>
      </c>
      <c r="Q43" s="24">
        <f t="shared" si="27"/>
        <v>0.000167558937486986</v>
      </c>
      <c r="R43" s="18">
        <f t="shared" si="28"/>
        <v>0.0100218354166667</v>
      </c>
      <c r="S43" s="25">
        <f t="shared" si="29"/>
        <v>0.0167193862721323</v>
      </c>
      <c r="T43" s="3">
        <v>0.01</v>
      </c>
      <c r="U43" s="26">
        <f t="shared" si="30"/>
        <v>0.000167193862721323</v>
      </c>
      <c r="V43" s="25"/>
      <c r="W43" s="3"/>
      <c r="X43" s="26"/>
      <c r="Y43" s="28">
        <v>0.02</v>
      </c>
      <c r="Z43" s="3">
        <v>0.17</v>
      </c>
      <c r="AA43" s="27">
        <f t="shared" si="31"/>
        <v>0.0034</v>
      </c>
      <c r="AB43" s="3">
        <v>0.01</v>
      </c>
      <c r="AC43" s="3">
        <v>0.03</v>
      </c>
      <c r="AD43" s="27">
        <f t="shared" si="32"/>
        <v>0.0003</v>
      </c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0.79</v>
      </c>
      <c r="AP43" s="3">
        <f t="shared" si="33"/>
        <v>0.0079</v>
      </c>
      <c r="AQ43" s="1">
        <f t="shared" si="34"/>
        <v>0.0117671938627213</v>
      </c>
      <c r="AR43" s="29">
        <f t="shared" si="35"/>
        <v>7.70910416666667</v>
      </c>
      <c r="AS43" s="1">
        <f t="shared" si="36"/>
        <v>0.13</v>
      </c>
      <c r="AT43" s="2">
        <f t="shared" ref="AT43:AT53" si="40">$E$5/12</f>
        <v>7.02397260273973</v>
      </c>
      <c r="AU43" s="1">
        <f t="shared" si="37"/>
        <v>554.98057984831</v>
      </c>
    </row>
    <row r="44" s="1" customFormat="1" spans="1:47">
      <c r="A44" s="13" t="s">
        <v>38</v>
      </c>
      <c r="B44" s="13">
        <v>0.13</v>
      </c>
      <c r="C44" s="16">
        <v>2</v>
      </c>
      <c r="D44" s="19">
        <v>-1.21969316614286</v>
      </c>
      <c r="E44" s="20">
        <f t="shared" si="38"/>
        <v>-5.47730869416129</v>
      </c>
      <c r="F44" s="16" t="s">
        <v>73</v>
      </c>
      <c r="G44" s="13">
        <v>3</v>
      </c>
      <c r="H44" s="18">
        <f t="shared" si="21"/>
        <v>-1.21969316614286</v>
      </c>
      <c r="I44" s="18">
        <f t="shared" si="22"/>
        <v>271.930306833857</v>
      </c>
      <c r="J44" s="18">
        <f t="shared" si="23"/>
        <v>0.0148514858337968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0.229193279116187</v>
      </c>
      <c r="P44" s="18">
        <f t="shared" si="26"/>
        <v>0.00340386073799549</v>
      </c>
      <c r="Q44" s="24">
        <f t="shared" si="27"/>
        <v>0.000442501895939414</v>
      </c>
      <c r="R44" s="18">
        <f t="shared" si="28"/>
        <v>0.0100218354166667</v>
      </c>
      <c r="S44" s="25">
        <f t="shared" si="29"/>
        <v>0.0441537779799813</v>
      </c>
      <c r="T44" s="3">
        <v>0.01</v>
      </c>
      <c r="U44" s="26">
        <f t="shared" si="30"/>
        <v>0.000441537779799813</v>
      </c>
      <c r="V44" s="25"/>
      <c r="W44" s="3"/>
      <c r="X44" s="26"/>
      <c r="Y44" s="28">
        <v>0.02</v>
      </c>
      <c r="Z44" s="3">
        <v>0.17</v>
      </c>
      <c r="AA44" s="27">
        <f t="shared" si="31"/>
        <v>0.0034</v>
      </c>
      <c r="AB44" s="3">
        <v>0.01</v>
      </c>
      <c r="AC44" s="3">
        <v>0.03</v>
      </c>
      <c r="AD44" s="27">
        <f t="shared" si="32"/>
        <v>0.0003</v>
      </c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0.79</v>
      </c>
      <c r="AP44" s="3">
        <f t="shared" si="33"/>
        <v>0.0079</v>
      </c>
      <c r="AQ44" s="1">
        <f t="shared" si="34"/>
        <v>0.0120415377797998</v>
      </c>
      <c r="AR44" s="29">
        <f t="shared" si="35"/>
        <v>7.70910416666667</v>
      </c>
      <c r="AS44" s="1">
        <f t="shared" si="36"/>
        <v>0.13</v>
      </c>
      <c r="AT44" s="2">
        <f t="shared" si="40"/>
        <v>7.02397260273973</v>
      </c>
      <c r="AU44" s="1">
        <f t="shared" si="37"/>
        <v>567.919564958467</v>
      </c>
    </row>
    <row r="45" s="1" customFormat="1" spans="1:47">
      <c r="A45" s="13"/>
      <c r="B45" s="13"/>
      <c r="C45" s="16">
        <v>3</v>
      </c>
      <c r="D45" s="19">
        <v>3.90855430832258</v>
      </c>
      <c r="E45" s="20">
        <f t="shared" si="38"/>
        <v>-1.21969316614286</v>
      </c>
      <c r="F45" s="16" t="s">
        <v>73</v>
      </c>
      <c r="G45" s="13">
        <v>4</v>
      </c>
      <c r="H45" s="18">
        <f t="shared" si="21"/>
        <v>3.90855430832258</v>
      </c>
      <c r="I45" s="18">
        <f t="shared" si="22"/>
        <v>277.058554308323</v>
      </c>
      <c r="J45" s="18">
        <f t="shared" si="23"/>
        <v>0.0288139258836368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0.302880460044858</v>
      </c>
      <c r="P45" s="18">
        <f t="shared" si="26"/>
        <v>0.00872717512733437</v>
      </c>
      <c r="Q45" s="24">
        <f t="shared" si="27"/>
        <v>0.00113453276655347</v>
      </c>
      <c r="R45" s="18">
        <f t="shared" si="28"/>
        <v>0.0100218354166667</v>
      </c>
      <c r="S45" s="25">
        <f t="shared" si="29"/>
        <v>0.113206086448666</v>
      </c>
      <c r="T45" s="3">
        <v>0.01</v>
      </c>
      <c r="U45" s="26">
        <f t="shared" si="30"/>
        <v>0.00113206086448666</v>
      </c>
      <c r="V45" s="25"/>
      <c r="W45" s="3"/>
      <c r="X45" s="26"/>
      <c r="Y45" s="28">
        <v>0.02</v>
      </c>
      <c r="Z45" s="3">
        <v>0.17</v>
      </c>
      <c r="AA45" s="27">
        <f t="shared" si="31"/>
        <v>0.0034</v>
      </c>
      <c r="AB45" s="3">
        <v>0.01</v>
      </c>
      <c r="AC45" s="3">
        <v>0.03</v>
      </c>
      <c r="AD45" s="27">
        <f t="shared" si="32"/>
        <v>0.0003</v>
      </c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0.79</v>
      </c>
      <c r="AP45" s="3">
        <f t="shared" si="33"/>
        <v>0.0079</v>
      </c>
      <c r="AQ45" s="1">
        <f t="shared" si="34"/>
        <v>0.0127320608644867</v>
      </c>
      <c r="AR45" s="29">
        <f t="shared" si="35"/>
        <v>7.70910416666667</v>
      </c>
      <c r="AS45" s="1">
        <f t="shared" si="36"/>
        <v>0.13</v>
      </c>
      <c r="AT45" s="2">
        <f t="shared" si="40"/>
        <v>7.02397260273973</v>
      </c>
      <c r="AU45" s="1">
        <f t="shared" si="37"/>
        <v>600.486964323937</v>
      </c>
    </row>
    <row r="46" s="1" customFormat="1" spans="1:47">
      <c r="A46" s="13"/>
      <c r="B46" s="13"/>
      <c r="C46" s="16">
        <v>4</v>
      </c>
      <c r="D46" s="19">
        <v>11.3078801511</v>
      </c>
      <c r="E46" s="20">
        <f t="shared" si="38"/>
        <v>3.90855430832258</v>
      </c>
      <c r="F46" s="16" t="s">
        <v>73</v>
      </c>
      <c r="G46" s="13">
        <v>5</v>
      </c>
      <c r="H46" s="18">
        <f t="shared" si="21"/>
        <v>11.3078801511</v>
      </c>
      <c r="I46" s="18">
        <f t="shared" si="22"/>
        <v>284.4578801511</v>
      </c>
      <c r="J46" s="18">
        <f t="shared" si="23"/>
        <v>0.0718809117227089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0.279445620671648</v>
      </c>
      <c r="O46" s="18">
        <f t="shared" si="39"/>
        <v>0.0917987059125429</v>
      </c>
      <c r="P46" s="18">
        <f t="shared" si="26"/>
        <v>0.00659857467595841</v>
      </c>
      <c r="Q46" s="24">
        <f t="shared" si="27"/>
        <v>0.000857814707874593</v>
      </c>
      <c r="R46" s="18">
        <f t="shared" si="28"/>
        <v>0.0100218354166667</v>
      </c>
      <c r="S46" s="25">
        <f t="shared" si="29"/>
        <v>0.0855945714742049</v>
      </c>
      <c r="T46" s="3">
        <v>0.01</v>
      </c>
      <c r="U46" s="26">
        <f t="shared" si="30"/>
        <v>0.000855945714742049</v>
      </c>
      <c r="V46" s="25"/>
      <c r="W46" s="3"/>
      <c r="X46" s="26"/>
      <c r="Y46" s="28">
        <v>0.04</v>
      </c>
      <c r="Z46" s="3">
        <v>0.17</v>
      </c>
      <c r="AA46" s="27">
        <f t="shared" si="31"/>
        <v>0.0068</v>
      </c>
      <c r="AB46" s="3">
        <v>0.015</v>
      </c>
      <c r="AC46" s="3">
        <v>0.03</v>
      </c>
      <c r="AD46" s="27">
        <f t="shared" si="32"/>
        <v>0.00045</v>
      </c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0.79</v>
      </c>
      <c r="AP46" s="3">
        <f t="shared" si="33"/>
        <v>0.01185</v>
      </c>
      <c r="AQ46" s="1">
        <f t="shared" si="34"/>
        <v>0.019955945714742</v>
      </c>
      <c r="AR46" s="29">
        <f t="shared" si="35"/>
        <v>7.70910416666667</v>
      </c>
      <c r="AS46" s="1">
        <f t="shared" si="36"/>
        <v>0.13</v>
      </c>
      <c r="AT46" s="2">
        <f t="shared" si="40"/>
        <v>7.02397260273973</v>
      </c>
      <c r="AU46" s="1">
        <f t="shared" si="37"/>
        <v>941.189756316946</v>
      </c>
    </row>
    <row r="47" s="1" customFormat="1" spans="1:47">
      <c r="A47" s="13"/>
      <c r="B47" s="13"/>
      <c r="C47" s="16">
        <v>5</v>
      </c>
      <c r="D47" s="19">
        <v>21.4430044077419</v>
      </c>
      <c r="E47" s="20">
        <f t="shared" si="38"/>
        <v>11.3078801511</v>
      </c>
      <c r="F47" s="16" t="s">
        <v>75</v>
      </c>
      <c r="G47" s="13">
        <v>6</v>
      </c>
      <c r="H47" s="18">
        <f t="shared" si="21"/>
        <v>21.4430044077419</v>
      </c>
      <c r="I47" s="18">
        <f t="shared" si="22"/>
        <v>294.593004407742</v>
      </c>
      <c r="J47" s="18">
        <f t="shared" si="23"/>
        <v>0.233370837901182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0.162291172903251</v>
      </c>
      <c r="P47" s="18">
        <f t="shared" si="26"/>
        <v>0.0378740270043973</v>
      </c>
      <c r="Q47" s="24">
        <f t="shared" si="27"/>
        <v>0.00492362351057165</v>
      </c>
      <c r="R47" s="18">
        <f t="shared" si="28"/>
        <v>0.0100218354166667</v>
      </c>
      <c r="S47" s="25">
        <f t="shared" si="29"/>
        <v>0.49128959974572</v>
      </c>
      <c r="T47" s="3">
        <v>0.01</v>
      </c>
      <c r="U47" s="26">
        <f t="shared" si="30"/>
        <v>0.0049128959974572</v>
      </c>
      <c r="V47" s="25"/>
      <c r="W47" s="3"/>
      <c r="X47" s="26"/>
      <c r="Y47" s="28">
        <v>0.04</v>
      </c>
      <c r="Z47" s="3">
        <v>0.17</v>
      </c>
      <c r="AA47" s="27">
        <f t="shared" si="31"/>
        <v>0.0068</v>
      </c>
      <c r="AB47" s="3">
        <v>0.015</v>
      </c>
      <c r="AC47" s="3">
        <v>0.03</v>
      </c>
      <c r="AD47" s="27">
        <f t="shared" si="32"/>
        <v>0.00045</v>
      </c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0.79</v>
      </c>
      <c r="AP47" s="3">
        <f t="shared" si="33"/>
        <v>0.01185</v>
      </c>
      <c r="AQ47" s="1">
        <f t="shared" si="34"/>
        <v>0.0240128959974572</v>
      </c>
      <c r="AR47" s="29">
        <f t="shared" si="35"/>
        <v>7.70910416666667</v>
      </c>
      <c r="AS47" s="1">
        <f t="shared" si="36"/>
        <v>0.13</v>
      </c>
      <c r="AT47" s="2">
        <f t="shared" si="40"/>
        <v>7.02397260273973</v>
      </c>
      <c r="AU47" s="1">
        <f t="shared" si="37"/>
        <v>1132.52922489236</v>
      </c>
    </row>
    <row r="48" s="1" customFormat="1" spans="1:47">
      <c r="A48" s="13"/>
      <c r="B48" s="13"/>
      <c r="C48" s="16">
        <v>6</v>
      </c>
      <c r="D48" s="19">
        <v>24.867753272</v>
      </c>
      <c r="E48" s="20">
        <f t="shared" si="38"/>
        <v>21.4430044077419</v>
      </c>
      <c r="F48" s="16" t="s">
        <v>73</v>
      </c>
      <c r="G48" s="13">
        <v>7</v>
      </c>
      <c r="H48" s="18">
        <f t="shared" si="21"/>
        <v>24.867753272</v>
      </c>
      <c r="I48" s="18">
        <f t="shared" si="22"/>
        <v>298.017753272</v>
      </c>
      <c r="J48" s="18">
        <f t="shared" si="23"/>
        <v>0.341193786088968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0.20150818756552</v>
      </c>
      <c r="P48" s="18">
        <f t="shared" si="26"/>
        <v>0.0687533414434058</v>
      </c>
      <c r="Q48" s="24">
        <f t="shared" si="27"/>
        <v>0.00893793438764276</v>
      </c>
      <c r="R48" s="18">
        <f t="shared" si="28"/>
        <v>0.0100218354166667</v>
      </c>
      <c r="S48" s="25">
        <f t="shared" si="29"/>
        <v>0.891846055741312</v>
      </c>
      <c r="T48" s="3">
        <v>0.01</v>
      </c>
      <c r="U48" s="26">
        <f t="shared" si="30"/>
        <v>0.00891846055741313</v>
      </c>
      <c r="V48" s="25"/>
      <c r="W48" s="3"/>
      <c r="X48" s="26"/>
      <c r="Y48" s="28">
        <v>0.04</v>
      </c>
      <c r="Z48" s="3">
        <v>0.17</v>
      </c>
      <c r="AA48" s="27">
        <f t="shared" si="31"/>
        <v>0.0068</v>
      </c>
      <c r="AB48" s="3">
        <v>0.015</v>
      </c>
      <c r="AC48" s="3">
        <v>0.03</v>
      </c>
      <c r="AD48" s="27">
        <f t="shared" si="32"/>
        <v>0.00045</v>
      </c>
      <c r="AE48" s="25"/>
      <c r="AF48" s="3"/>
      <c r="AG48" s="26"/>
      <c r="AH48" s="25"/>
      <c r="AI48" s="3"/>
      <c r="AJ48" s="26"/>
      <c r="AL48" s="27"/>
      <c r="AM48" s="27"/>
      <c r="AN48" s="3">
        <v>0.015</v>
      </c>
      <c r="AO48" s="3">
        <v>0.79</v>
      </c>
      <c r="AP48" s="3">
        <f t="shared" si="33"/>
        <v>0.01185</v>
      </c>
      <c r="AQ48" s="1">
        <f t="shared" si="34"/>
        <v>0.0280184605574131</v>
      </c>
      <c r="AR48" s="29">
        <f t="shared" si="35"/>
        <v>7.70910416666667</v>
      </c>
      <c r="AS48" s="1">
        <f t="shared" si="36"/>
        <v>0.13</v>
      </c>
      <c r="AT48" s="2">
        <f t="shared" si="40"/>
        <v>7.02397260273973</v>
      </c>
      <c r="AU48" s="1">
        <f t="shared" si="37"/>
        <v>1321.44516934253</v>
      </c>
    </row>
    <row r="49" s="1" customFormat="1" spans="1:47">
      <c r="A49" s="13"/>
      <c r="B49" s="13"/>
      <c r="C49" s="16">
        <v>7</v>
      </c>
      <c r="D49" s="19">
        <v>28.2108850596774</v>
      </c>
      <c r="E49" s="20">
        <f t="shared" si="38"/>
        <v>24.867753272</v>
      </c>
      <c r="F49" s="16" t="s">
        <v>73</v>
      </c>
      <c r="G49" s="13">
        <v>8</v>
      </c>
      <c r="H49" s="18">
        <f t="shared" si="21"/>
        <v>28.2108850596774</v>
      </c>
      <c r="I49" s="18">
        <f t="shared" si="22"/>
        <v>301.360885059677</v>
      </c>
      <c r="J49" s="18">
        <f t="shared" si="23"/>
        <v>0.490239497743684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0.209845887788781</v>
      </c>
      <c r="P49" s="18">
        <f t="shared" si="26"/>
        <v>0.10287474263315</v>
      </c>
      <c r="Q49" s="24">
        <f t="shared" si="27"/>
        <v>0.0133737165423095</v>
      </c>
      <c r="R49" s="18">
        <f t="shared" si="28"/>
        <v>0.0100218354166667</v>
      </c>
      <c r="S49" s="25">
        <f t="shared" si="29"/>
        <v>1.3344578100004</v>
      </c>
      <c r="T49" s="3">
        <v>0.01</v>
      </c>
      <c r="U49" s="26">
        <f t="shared" si="30"/>
        <v>0.013344578100004</v>
      </c>
      <c r="V49" s="25"/>
      <c r="W49" s="3"/>
      <c r="X49" s="26"/>
      <c r="Y49" s="28">
        <v>0.04</v>
      </c>
      <c r="Z49" s="3">
        <v>0.17</v>
      </c>
      <c r="AA49" s="27">
        <f t="shared" si="31"/>
        <v>0.0068</v>
      </c>
      <c r="AB49" s="3">
        <v>0.015</v>
      </c>
      <c r="AC49" s="3">
        <v>0.03</v>
      </c>
      <c r="AD49" s="27">
        <f t="shared" si="32"/>
        <v>0.00045</v>
      </c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0.015</v>
      </c>
      <c r="AO49" s="3">
        <v>0.79</v>
      </c>
      <c r="AP49" s="3">
        <f t="shared" si="33"/>
        <v>0.01185</v>
      </c>
      <c r="AQ49" s="1">
        <f t="shared" si="34"/>
        <v>0.032444578100004</v>
      </c>
      <c r="AR49" s="29">
        <f t="shared" si="35"/>
        <v>7.70910416666667</v>
      </c>
      <c r="AS49" s="1">
        <f t="shared" si="36"/>
        <v>0.13</v>
      </c>
      <c r="AT49" s="2">
        <f t="shared" si="40"/>
        <v>7.02397260273973</v>
      </c>
      <c r="AU49" s="1">
        <f t="shared" si="37"/>
        <v>1530.1958119274</v>
      </c>
    </row>
    <row r="50" s="1" customFormat="1" spans="1:47">
      <c r="A50" s="13"/>
      <c r="B50" s="13"/>
      <c r="C50" s="16">
        <v>8</v>
      </c>
      <c r="D50" s="19">
        <v>25.6991462693548</v>
      </c>
      <c r="E50" s="20">
        <f t="shared" si="38"/>
        <v>28.2108850596774</v>
      </c>
      <c r="F50" s="16" t="s">
        <v>73</v>
      </c>
      <c r="G50" s="13">
        <v>9</v>
      </c>
      <c r="H50" s="18">
        <f t="shared" si="21"/>
        <v>25.6991462693548</v>
      </c>
      <c r="I50" s="18">
        <f t="shared" si="22"/>
        <v>298.849146269355</v>
      </c>
      <c r="J50" s="18">
        <f t="shared" si="23"/>
        <v>0.373658802117211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0.184062186822298</v>
      </c>
      <c r="P50" s="18">
        <f t="shared" si="26"/>
        <v>0.0687764562430943</v>
      </c>
      <c r="Q50" s="24">
        <f t="shared" si="27"/>
        <v>0.00894093931160226</v>
      </c>
      <c r="R50" s="18">
        <f t="shared" si="28"/>
        <v>0.0100218354166667</v>
      </c>
      <c r="S50" s="25">
        <f t="shared" si="29"/>
        <v>0.892145893429178</v>
      </c>
      <c r="T50" s="3">
        <v>0.01</v>
      </c>
      <c r="U50" s="26">
        <f t="shared" si="30"/>
        <v>0.00892145893429178</v>
      </c>
      <c r="V50" s="25"/>
      <c r="W50" s="3"/>
      <c r="X50" s="26"/>
      <c r="Y50" s="28">
        <v>0.04</v>
      </c>
      <c r="Z50" s="3">
        <v>0.17</v>
      </c>
      <c r="AA50" s="27">
        <f t="shared" si="31"/>
        <v>0.0068</v>
      </c>
      <c r="AB50" s="3">
        <v>0.015</v>
      </c>
      <c r="AC50" s="3">
        <v>0.03</v>
      </c>
      <c r="AD50" s="27">
        <f t="shared" si="32"/>
        <v>0.00045</v>
      </c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0.79</v>
      </c>
      <c r="AP50" s="3">
        <f t="shared" si="33"/>
        <v>0.01185</v>
      </c>
      <c r="AQ50" s="1">
        <f t="shared" si="34"/>
        <v>0.0280214589342918</v>
      </c>
      <c r="AR50" s="29">
        <f t="shared" si="35"/>
        <v>7.70910416666667</v>
      </c>
      <c r="AS50" s="1">
        <f t="shared" si="36"/>
        <v>0.13</v>
      </c>
      <c r="AT50" s="2">
        <f t="shared" si="40"/>
        <v>7.02397260273973</v>
      </c>
      <c r="AU50" s="1">
        <f t="shared" si="37"/>
        <v>1321.58658291641</v>
      </c>
    </row>
    <row r="51" s="1" customFormat="1" spans="1:47">
      <c r="A51" s="13"/>
      <c r="B51" s="13"/>
      <c r="C51" s="16">
        <v>9</v>
      </c>
      <c r="D51" s="19">
        <v>20.603976995</v>
      </c>
      <c r="E51" s="20">
        <f t="shared" si="38"/>
        <v>25.6991462693548</v>
      </c>
      <c r="F51" s="16" t="s">
        <v>73</v>
      </c>
      <c r="G51" s="13">
        <v>10</v>
      </c>
      <c r="H51" s="18">
        <f t="shared" si="21"/>
        <v>20.603976995</v>
      </c>
      <c r="I51" s="18">
        <f t="shared" si="22"/>
        <v>293.753976995</v>
      </c>
      <c r="J51" s="18">
        <f t="shared" si="23"/>
        <v>0.212347860543648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0.192376772245871</v>
      </c>
      <c r="P51" s="18">
        <f t="shared" si="26"/>
        <v>0.0408507960047033</v>
      </c>
      <c r="Q51" s="24">
        <f t="shared" si="27"/>
        <v>0.00531060348061143</v>
      </c>
      <c r="R51" s="18">
        <f t="shared" si="28"/>
        <v>0.0100218354166667</v>
      </c>
      <c r="S51" s="25">
        <f t="shared" si="29"/>
        <v>0.529903282165232</v>
      </c>
      <c r="T51" s="3">
        <v>0.01</v>
      </c>
      <c r="U51" s="26">
        <f t="shared" si="30"/>
        <v>0.00529903282165232</v>
      </c>
      <c r="V51" s="25"/>
      <c r="W51" s="3"/>
      <c r="X51" s="26"/>
      <c r="Y51" s="28">
        <v>0.02</v>
      </c>
      <c r="Z51" s="3">
        <v>0.17</v>
      </c>
      <c r="AA51" s="27">
        <f t="shared" si="31"/>
        <v>0.0034</v>
      </c>
      <c r="AB51" s="3">
        <v>0.01</v>
      </c>
      <c r="AC51" s="3">
        <v>0.03</v>
      </c>
      <c r="AD51" s="27">
        <f t="shared" si="32"/>
        <v>0.0003</v>
      </c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</v>
      </c>
      <c r="AO51" s="3">
        <v>0.79</v>
      </c>
      <c r="AP51" s="3">
        <f t="shared" si="33"/>
        <v>0.0079</v>
      </c>
      <c r="AQ51" s="1">
        <f t="shared" si="34"/>
        <v>0.0168990328216523</v>
      </c>
      <c r="AR51" s="29">
        <f t="shared" si="35"/>
        <v>7.70910416666667</v>
      </c>
      <c r="AS51" s="1">
        <f t="shared" si="36"/>
        <v>0.13</v>
      </c>
      <c r="AT51" s="2">
        <f t="shared" si="40"/>
        <v>7.02397260273973</v>
      </c>
      <c r="AU51" s="1">
        <f t="shared" si="37"/>
        <v>797.01542641767</v>
      </c>
    </row>
    <row r="52" s="1" customFormat="1" spans="1:47">
      <c r="A52" s="13"/>
      <c r="B52" s="13"/>
      <c r="C52" s="16">
        <v>10</v>
      </c>
      <c r="D52" s="19">
        <v>13.159389161</v>
      </c>
      <c r="E52" s="20">
        <f t="shared" si="38"/>
        <v>20.603976995</v>
      </c>
      <c r="F52" s="16" t="s">
        <v>73</v>
      </c>
      <c r="G52" s="13">
        <v>11</v>
      </c>
      <c r="H52" s="18">
        <f t="shared" si="21"/>
        <v>13.159389161</v>
      </c>
      <c r="I52" s="18">
        <f t="shared" si="22"/>
        <v>286.309389161</v>
      </c>
      <c r="J52" s="18">
        <f t="shared" si="23"/>
        <v>0.0896905204024564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0.143949677429109</v>
      </c>
      <c r="O52" s="18">
        <f t="shared" si="39"/>
        <v>0.084667340478725</v>
      </c>
      <c r="P52" s="18">
        <f t="shared" si="26"/>
        <v>0.00759385782862881</v>
      </c>
      <c r="Q52" s="24">
        <f t="shared" si="27"/>
        <v>0.000987201517721745</v>
      </c>
      <c r="R52" s="18">
        <f t="shared" si="28"/>
        <v>0.0100218354166667</v>
      </c>
      <c r="S52" s="25">
        <f t="shared" si="29"/>
        <v>0.0985050618652142</v>
      </c>
      <c r="T52" s="3">
        <v>0.01</v>
      </c>
      <c r="U52" s="26">
        <f t="shared" si="30"/>
        <v>0.000985050618652142</v>
      </c>
      <c r="V52" s="25"/>
      <c r="W52" s="3"/>
      <c r="X52" s="26"/>
      <c r="Y52" s="28">
        <v>0.02</v>
      </c>
      <c r="Z52" s="3">
        <v>0.17</v>
      </c>
      <c r="AA52" s="27">
        <f t="shared" si="31"/>
        <v>0.0034</v>
      </c>
      <c r="AB52" s="3">
        <v>0.01</v>
      </c>
      <c r="AC52" s="3">
        <v>0.03</v>
      </c>
      <c r="AD52" s="27">
        <f t="shared" si="32"/>
        <v>0.0003</v>
      </c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0.79</v>
      </c>
      <c r="AP52" s="3">
        <f t="shared" si="33"/>
        <v>0.0079</v>
      </c>
      <c r="AQ52" s="1">
        <f t="shared" si="34"/>
        <v>0.0125850506186521</v>
      </c>
      <c r="AR52" s="29">
        <f t="shared" si="35"/>
        <v>7.70910416666667</v>
      </c>
      <c r="AS52" s="1">
        <f t="shared" si="36"/>
        <v>0.13</v>
      </c>
      <c r="AT52" s="2">
        <f t="shared" si="40"/>
        <v>7.02397260273973</v>
      </c>
      <c r="AU52" s="1">
        <f t="shared" si="37"/>
        <v>593.553464933283</v>
      </c>
    </row>
    <row r="53" s="1" customFormat="1" spans="1:48">
      <c r="A53" s="13"/>
      <c r="B53" s="13"/>
      <c r="C53" s="16">
        <v>11</v>
      </c>
      <c r="D53" s="19">
        <v>5.290103964</v>
      </c>
      <c r="E53" s="20">
        <f t="shared" si="38"/>
        <v>13.159389161</v>
      </c>
      <c r="F53" s="16" t="s">
        <v>75</v>
      </c>
      <c r="G53" s="13">
        <v>12</v>
      </c>
      <c r="H53" s="18">
        <f t="shared" si="21"/>
        <v>5.290103964</v>
      </c>
      <c r="I53" s="18">
        <f t="shared" si="22"/>
        <v>278.440103964</v>
      </c>
      <c r="J53" s="18">
        <f t="shared" si="23"/>
        <v>0.0343029609884325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0.154164524316763</v>
      </c>
      <c r="P53" s="18">
        <f t="shared" si="26"/>
        <v>0.00528829966343817</v>
      </c>
      <c r="Q53" s="24">
        <f t="shared" si="27"/>
        <v>0.000687478956246962</v>
      </c>
      <c r="R53" s="18">
        <f t="shared" si="28"/>
        <v>0.0100218354166667</v>
      </c>
      <c r="S53" s="25">
        <f t="shared" si="29"/>
        <v>0.0685981087958859</v>
      </c>
      <c r="T53" s="3">
        <v>0.01</v>
      </c>
      <c r="U53" s="26">
        <f t="shared" si="30"/>
        <v>0.000685981087958859</v>
      </c>
      <c r="V53" s="25"/>
      <c r="W53" s="3"/>
      <c r="X53" s="26"/>
      <c r="Y53" s="28">
        <v>0.02</v>
      </c>
      <c r="Z53" s="3">
        <v>0.17</v>
      </c>
      <c r="AA53" s="27">
        <f t="shared" si="31"/>
        <v>0.0034</v>
      </c>
      <c r="AB53" s="3">
        <v>0.01</v>
      </c>
      <c r="AC53" s="3">
        <v>0.03</v>
      </c>
      <c r="AD53" s="27">
        <f t="shared" si="32"/>
        <v>0.0003</v>
      </c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0.79</v>
      </c>
      <c r="AP53" s="3">
        <f t="shared" si="33"/>
        <v>0.0079</v>
      </c>
      <c r="AQ53" s="1">
        <f t="shared" si="34"/>
        <v>0.0122859810879589</v>
      </c>
      <c r="AR53" s="29">
        <f t="shared" si="35"/>
        <v>7.70910416666667</v>
      </c>
      <c r="AS53" s="1">
        <f t="shared" si="36"/>
        <v>0.13</v>
      </c>
      <c r="AT53" s="2">
        <f t="shared" si="40"/>
        <v>7.02397260273973</v>
      </c>
      <c r="AU53" s="1">
        <f t="shared" si="37"/>
        <v>579.448336429797</v>
      </c>
      <c r="AV53" s="1">
        <f>SUM(AU42:AU53)</f>
        <v>10492.2848562002</v>
      </c>
    </row>
    <row r="54" s="1" customFormat="1" spans="1:46">
      <c r="A54" s="13"/>
      <c r="B54" s="13"/>
      <c r="C54" s="16">
        <v>12</v>
      </c>
      <c r="D54" s="19">
        <v>-1.89226385035484</v>
      </c>
      <c r="E54" s="20">
        <f t="shared" si="38"/>
        <v>5.290103964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19:27">
      <c r="S55" s="23" t="s">
        <v>45</v>
      </c>
      <c r="T55" s="23"/>
      <c r="U55" s="23"/>
      <c r="V55" s="23" t="s">
        <v>46</v>
      </c>
      <c r="W55" s="23" t="s">
        <v>47</v>
      </c>
      <c r="X55" s="23" t="s">
        <v>48</v>
      </c>
      <c r="Y55" s="23" t="s">
        <v>49</v>
      </c>
      <c r="Z55" s="23" t="s">
        <v>50</v>
      </c>
      <c r="AA55" s="23" t="s">
        <v>51</v>
      </c>
    </row>
    <row r="56" s="1" customFormat="1" spans="1:32">
      <c r="A56" s="15" t="s">
        <v>5</v>
      </c>
      <c r="B56" s="15"/>
      <c r="C56" s="16" t="s">
        <v>53</v>
      </c>
      <c r="D56" s="16" t="s">
        <v>54</v>
      </c>
      <c r="E56" s="16" t="s">
        <v>55</v>
      </c>
      <c r="F56" s="16" t="s">
        <v>56</v>
      </c>
      <c r="G56" s="13" t="s">
        <v>53</v>
      </c>
      <c r="H56" s="13" t="s">
        <v>55</v>
      </c>
      <c r="I56" s="13" t="s">
        <v>57</v>
      </c>
      <c r="J56" s="13" t="s">
        <v>58</v>
      </c>
      <c r="K56" s="22" t="s">
        <v>59</v>
      </c>
      <c r="L56" s="22" t="s">
        <v>60</v>
      </c>
      <c r="M56" s="13" t="s">
        <v>61</v>
      </c>
      <c r="N56" s="22" t="s">
        <v>62</v>
      </c>
      <c r="O56" s="13" t="s">
        <v>63</v>
      </c>
      <c r="P56" s="13" t="s">
        <v>64</v>
      </c>
      <c r="Q56" s="22" t="s">
        <v>65</v>
      </c>
      <c r="R56" s="22" t="s">
        <v>66</v>
      </c>
      <c r="S56" s="4" t="s">
        <v>12</v>
      </c>
      <c r="T56" s="3" t="s">
        <v>13</v>
      </c>
      <c r="U56" s="3"/>
      <c r="V56" s="3" t="s">
        <v>76</v>
      </c>
      <c r="W56" s="3" t="s">
        <v>76</v>
      </c>
      <c r="X56" s="3" t="s">
        <v>76</v>
      </c>
      <c r="Y56" s="3" t="s">
        <v>76</v>
      </c>
      <c r="Z56" s="3" t="s">
        <v>76</v>
      </c>
      <c r="AA56" s="3" t="s">
        <v>76</v>
      </c>
      <c r="AB56" s="2" t="s">
        <v>77</v>
      </c>
      <c r="AC56" s="1" t="s">
        <v>68</v>
      </c>
      <c r="AD56" s="1" t="s">
        <v>38</v>
      </c>
      <c r="AE56" s="1" t="s">
        <v>69</v>
      </c>
      <c r="AF56" s="1" t="s">
        <v>70</v>
      </c>
    </row>
    <row r="57" s="1" customFormat="1" spans="1:32">
      <c r="A57" s="13" t="s">
        <v>71</v>
      </c>
      <c r="B57" s="13">
        <v>134.758</v>
      </c>
      <c r="C57" s="16" t="s">
        <v>72</v>
      </c>
      <c r="D57" s="17">
        <v>-4</v>
      </c>
      <c r="E57" s="16"/>
      <c r="F57" s="16"/>
      <c r="G57" s="13">
        <v>1</v>
      </c>
      <c r="H57" s="18">
        <f t="shared" ref="H57:H68" si="41">E58</f>
        <v>-4</v>
      </c>
      <c r="I57" s="18">
        <f t="shared" ref="I57:I68" si="42">H57+273.15</f>
        <v>269.15</v>
      </c>
      <c r="J57" s="18">
        <f t="shared" ref="J57:J68" si="43">EXP(($C$16*(I57-$C$14))/($C$17*I57*$C$14))</f>
        <v>0.0102597002578668</v>
      </c>
      <c r="K57" s="18">
        <f t="shared" ref="K57:K68" si="44">$B$57/12</f>
        <v>11.2298333333333</v>
      </c>
      <c r="L57" s="18">
        <f t="shared" ref="L57:L68" si="45">K57*$B$58/100</f>
        <v>3.032055</v>
      </c>
      <c r="M57" s="13" t="s">
        <v>73</v>
      </c>
      <c r="N57" s="13"/>
      <c r="O57" s="18">
        <f>L57</f>
        <v>3.032055</v>
      </c>
      <c r="P57" s="18">
        <f t="shared" ref="P57:P68" si="46">O57*J57</f>
        <v>0.0311079754653662</v>
      </c>
      <c r="Q57" s="24">
        <f t="shared" ref="Q57:Q68" si="47">P57*$B$59</f>
        <v>0.00902131288495619</v>
      </c>
      <c r="R57" s="18">
        <f t="shared" ref="R57:R68" si="48">L57*$B$59</f>
        <v>0.87929595</v>
      </c>
      <c r="S57" s="25">
        <f t="shared" ref="S57:S68" si="49">Q57/R57</f>
        <v>0.0102597002578668</v>
      </c>
      <c r="T57" s="3">
        <v>0.27</v>
      </c>
      <c r="U57" s="26">
        <f t="shared" ref="U57:U68" si="50">S57*T57</f>
        <v>0.00277011906962402</v>
      </c>
      <c r="V57" s="3">
        <v>180.9</v>
      </c>
      <c r="W57" s="27">
        <v>6</v>
      </c>
      <c r="X57" s="27">
        <v>3</v>
      </c>
      <c r="Y57" s="27">
        <v>0.3</v>
      </c>
      <c r="Z57" s="27">
        <v>6</v>
      </c>
      <c r="AA57" s="3">
        <v>30.2</v>
      </c>
      <c r="AB57" s="2">
        <f t="shared" ref="AB57:AB68" si="51">U57*0.67*AD57+(V57+W57+X57+Y57+Z57+AA57)/1000</f>
        <v>0.226938234135228</v>
      </c>
      <c r="AC57" s="29">
        <f t="shared" ref="AC57:AC68" si="52">$B$57/12</f>
        <v>11.2298333333333</v>
      </c>
      <c r="AD57" s="1">
        <f t="shared" ref="AD57:AD68" si="53">$B$59</f>
        <v>0.29</v>
      </c>
      <c r="AE57" s="30">
        <f>$E$7/12</f>
        <v>27.8216712328767</v>
      </c>
      <c r="AF57" s="1">
        <f t="shared" ref="AF57:AF68" si="54">AE57*10000*AC57*AB57</f>
        <v>709029.322591866</v>
      </c>
    </row>
    <row r="58" s="1" customFormat="1" spans="1:32">
      <c r="A58" s="13" t="s">
        <v>74</v>
      </c>
      <c r="B58" s="13">
        <v>27</v>
      </c>
      <c r="C58" s="16">
        <v>1</v>
      </c>
      <c r="D58" s="19">
        <v>-5.47730869416129</v>
      </c>
      <c r="E58" s="20">
        <f t="shared" ref="E58:E69" si="55">D57</f>
        <v>-4</v>
      </c>
      <c r="F58" s="16" t="s">
        <v>73</v>
      </c>
      <c r="G58" s="13">
        <v>2</v>
      </c>
      <c r="H58" s="18">
        <f t="shared" si="41"/>
        <v>-5.47730869416129</v>
      </c>
      <c r="I58" s="18">
        <f t="shared" si="42"/>
        <v>267.672691305839</v>
      </c>
      <c r="J58" s="18">
        <f t="shared" si="43"/>
        <v>0.00840279823165821</v>
      </c>
      <c r="K58" s="18">
        <f t="shared" si="44"/>
        <v>11.2298333333333</v>
      </c>
      <c r="L58" s="18">
        <f t="shared" si="45"/>
        <v>3.032055</v>
      </c>
      <c r="M58" s="13" t="s">
        <v>73</v>
      </c>
      <c r="N58" s="13"/>
      <c r="O58" s="18">
        <f t="shared" ref="O58:O68" si="56">L58+O57-P57-N58</f>
        <v>6.03300202453463</v>
      </c>
      <c r="P58" s="18">
        <f t="shared" si="46"/>
        <v>0.05069409874335</v>
      </c>
      <c r="Q58" s="24">
        <f t="shared" si="47"/>
        <v>0.0147012886355715</v>
      </c>
      <c r="R58" s="18">
        <f t="shared" si="48"/>
        <v>0.87929595</v>
      </c>
      <c r="S58" s="25">
        <f t="shared" si="49"/>
        <v>0.0167193862721323</v>
      </c>
      <c r="T58" s="3">
        <v>0.27</v>
      </c>
      <c r="U58" s="26">
        <f t="shared" si="50"/>
        <v>0.00451423429347571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si="51"/>
        <v>0.227277115723222</v>
      </c>
      <c r="AC58" s="29">
        <f t="shared" si="52"/>
        <v>11.2298333333333</v>
      </c>
      <c r="AD58" s="1">
        <f t="shared" si="53"/>
        <v>0.29</v>
      </c>
      <c r="AE58" s="30">
        <f t="shared" ref="AE58:AE68" si="57">$E$7/12</f>
        <v>27.8216712328767</v>
      </c>
      <c r="AF58" s="1">
        <f t="shared" si="54"/>
        <v>710088.099592092</v>
      </c>
    </row>
    <row r="59" s="1" customFormat="1" spans="1:32">
      <c r="A59" s="13" t="s">
        <v>38</v>
      </c>
      <c r="B59" s="13">
        <v>0.29</v>
      </c>
      <c r="C59" s="16">
        <v>2</v>
      </c>
      <c r="D59" s="19">
        <v>-1.21969316614286</v>
      </c>
      <c r="E59" s="20">
        <f t="shared" si="55"/>
        <v>-5.47730869416129</v>
      </c>
      <c r="F59" s="16" t="s">
        <v>73</v>
      </c>
      <c r="G59" s="13">
        <v>3</v>
      </c>
      <c r="H59" s="18">
        <f t="shared" si="41"/>
        <v>-1.21969316614286</v>
      </c>
      <c r="I59" s="18">
        <f t="shared" si="42"/>
        <v>271.930306833857</v>
      </c>
      <c r="J59" s="18">
        <f t="shared" si="43"/>
        <v>0.0148514858337968</v>
      </c>
      <c r="K59" s="18">
        <f t="shared" si="44"/>
        <v>11.2298333333333</v>
      </c>
      <c r="L59" s="18">
        <f t="shared" si="45"/>
        <v>3.032055</v>
      </c>
      <c r="M59" s="13" t="s">
        <v>73</v>
      </c>
      <c r="N59" s="13"/>
      <c r="O59" s="18">
        <f t="shared" si="56"/>
        <v>9.01436292579129</v>
      </c>
      <c r="P59" s="18">
        <f t="shared" si="46"/>
        <v>0.133876683293092</v>
      </c>
      <c r="Q59" s="24">
        <f t="shared" si="47"/>
        <v>0.0388242381549968</v>
      </c>
      <c r="R59" s="18">
        <f t="shared" si="48"/>
        <v>0.87929595</v>
      </c>
      <c r="S59" s="25">
        <f t="shared" si="49"/>
        <v>0.0441537779799813</v>
      </c>
      <c r="T59" s="3">
        <v>0.27</v>
      </c>
      <c r="U59" s="26">
        <f t="shared" si="50"/>
        <v>0.011921520054595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1"/>
        <v>0.228716351346608</v>
      </c>
      <c r="AC59" s="29">
        <f t="shared" si="52"/>
        <v>11.2298333333333</v>
      </c>
      <c r="AD59" s="1">
        <f t="shared" si="53"/>
        <v>0.29</v>
      </c>
      <c r="AE59" s="30">
        <f t="shared" si="57"/>
        <v>27.8216712328767</v>
      </c>
      <c r="AF59" s="1">
        <f t="shared" si="54"/>
        <v>714584.742755761</v>
      </c>
    </row>
    <row r="60" s="1" customFormat="1" spans="1:32">
      <c r="A60" s="13"/>
      <c r="B60" s="13"/>
      <c r="C60" s="16">
        <v>3</v>
      </c>
      <c r="D60" s="19">
        <v>3.90855430832258</v>
      </c>
      <c r="E60" s="20">
        <f t="shared" si="55"/>
        <v>-1.21969316614286</v>
      </c>
      <c r="F60" s="16" t="s">
        <v>73</v>
      </c>
      <c r="G60" s="13">
        <v>4</v>
      </c>
      <c r="H60" s="18">
        <f t="shared" si="41"/>
        <v>3.90855430832258</v>
      </c>
      <c r="I60" s="18">
        <f t="shared" si="42"/>
        <v>277.058554308323</v>
      </c>
      <c r="J60" s="18">
        <f t="shared" si="43"/>
        <v>0.0288139258836368</v>
      </c>
      <c r="K60" s="18">
        <f t="shared" si="44"/>
        <v>11.2298333333333</v>
      </c>
      <c r="L60" s="18">
        <f t="shared" si="45"/>
        <v>3.032055</v>
      </c>
      <c r="M60" s="13" t="s">
        <v>73</v>
      </c>
      <c r="N60" s="13"/>
      <c r="O60" s="18">
        <f t="shared" si="56"/>
        <v>11.9125412424982</v>
      </c>
      <c r="P60" s="18">
        <f t="shared" si="46"/>
        <v>0.34324708044711</v>
      </c>
      <c r="Q60" s="24">
        <f t="shared" si="47"/>
        <v>0.0995416533296619</v>
      </c>
      <c r="R60" s="18">
        <f t="shared" si="48"/>
        <v>0.87929595</v>
      </c>
      <c r="S60" s="25">
        <f t="shared" si="49"/>
        <v>0.113206086448666</v>
      </c>
      <c r="T60" s="3">
        <v>0.27</v>
      </c>
      <c r="U60" s="26">
        <f t="shared" si="50"/>
        <v>0.0305656433411398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1"/>
        <v>0.232338904501183</v>
      </c>
      <c r="AC60" s="29">
        <f t="shared" si="52"/>
        <v>11.2298333333333</v>
      </c>
      <c r="AD60" s="1">
        <f t="shared" si="53"/>
        <v>0.29</v>
      </c>
      <c r="AE60" s="30">
        <f t="shared" si="57"/>
        <v>27.8216712328767</v>
      </c>
      <c r="AF60" s="1">
        <f t="shared" si="54"/>
        <v>725902.784508527</v>
      </c>
    </row>
    <row r="61" s="1" customFormat="1" spans="1:32">
      <c r="A61" s="13"/>
      <c r="B61" s="13"/>
      <c r="C61" s="16">
        <v>4</v>
      </c>
      <c r="D61" s="19">
        <v>11.3078801511</v>
      </c>
      <c r="E61" s="20">
        <f t="shared" si="55"/>
        <v>3.90855430832258</v>
      </c>
      <c r="F61" s="16" t="s">
        <v>73</v>
      </c>
      <c r="G61" s="13">
        <v>5</v>
      </c>
      <c r="H61" s="18">
        <f t="shared" si="41"/>
        <v>11.3078801511</v>
      </c>
      <c r="I61" s="18">
        <f t="shared" si="42"/>
        <v>284.4578801511</v>
      </c>
      <c r="J61" s="18">
        <f t="shared" si="43"/>
        <v>0.0718809117227089</v>
      </c>
      <c r="K61" s="18">
        <f t="shared" si="44"/>
        <v>11.2298333333333</v>
      </c>
      <c r="L61" s="18">
        <f t="shared" si="45"/>
        <v>3.032055</v>
      </c>
      <c r="M61" s="13" t="s">
        <v>75</v>
      </c>
      <c r="N61" s="18">
        <f>(O60-P60)*$C$22/100</f>
        <v>10.9908294539485</v>
      </c>
      <c r="O61" s="18">
        <f t="shared" si="56"/>
        <v>3.61051970810255</v>
      </c>
      <c r="P61" s="18">
        <f t="shared" si="46"/>
        <v>0.25952744841122</v>
      </c>
      <c r="Q61" s="24">
        <f t="shared" si="47"/>
        <v>0.0752629600392539</v>
      </c>
      <c r="R61" s="18">
        <f t="shared" si="48"/>
        <v>0.87929595</v>
      </c>
      <c r="S61" s="25">
        <f t="shared" si="49"/>
        <v>0.0855945714742049</v>
      </c>
      <c r="T61" s="3">
        <v>0.27</v>
      </c>
      <c r="U61" s="26">
        <f t="shared" si="50"/>
        <v>0.0231105342980353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1"/>
        <v>0.279690376814108</v>
      </c>
      <c r="AC61" s="29">
        <f t="shared" si="52"/>
        <v>11.2298333333333</v>
      </c>
      <c r="AD61" s="1">
        <f t="shared" si="53"/>
        <v>0.29</v>
      </c>
      <c r="AE61" s="30">
        <f t="shared" si="57"/>
        <v>27.8216712328767</v>
      </c>
      <c r="AF61" s="1">
        <f t="shared" si="54"/>
        <v>873844.282624507</v>
      </c>
    </row>
    <row r="62" s="1" customFormat="1" spans="1:32">
      <c r="A62" s="13"/>
      <c r="B62" s="13"/>
      <c r="C62" s="16">
        <v>5</v>
      </c>
      <c r="D62" s="19">
        <v>21.4430044077419</v>
      </c>
      <c r="E62" s="20">
        <f t="shared" si="55"/>
        <v>11.3078801511</v>
      </c>
      <c r="F62" s="16" t="s">
        <v>75</v>
      </c>
      <c r="G62" s="13">
        <v>6</v>
      </c>
      <c r="H62" s="18">
        <f t="shared" si="41"/>
        <v>21.4430044077419</v>
      </c>
      <c r="I62" s="18">
        <f t="shared" si="42"/>
        <v>294.593004407742</v>
      </c>
      <c r="J62" s="18">
        <f t="shared" si="43"/>
        <v>0.233370837901182</v>
      </c>
      <c r="K62" s="18">
        <f t="shared" si="44"/>
        <v>11.2298333333333</v>
      </c>
      <c r="L62" s="18">
        <f t="shared" si="45"/>
        <v>3.032055</v>
      </c>
      <c r="M62" s="13" t="s">
        <v>73</v>
      </c>
      <c r="N62" s="13"/>
      <c r="O62" s="18">
        <f t="shared" si="56"/>
        <v>6.38304725969133</v>
      </c>
      <c r="P62" s="18">
        <f t="shared" si="46"/>
        <v>1.48961708735701</v>
      </c>
      <c r="Q62" s="24">
        <f t="shared" si="47"/>
        <v>0.431988955333532</v>
      </c>
      <c r="R62" s="18">
        <f t="shared" si="48"/>
        <v>0.87929595</v>
      </c>
      <c r="S62" s="25">
        <f t="shared" si="49"/>
        <v>0.49128959974572</v>
      </c>
      <c r="T62" s="3">
        <v>0.27</v>
      </c>
      <c r="U62" s="26">
        <f t="shared" si="50"/>
        <v>0.132648191931344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1"/>
        <v>0.30097354369226</v>
      </c>
      <c r="AC62" s="29">
        <f t="shared" si="52"/>
        <v>11.2298333333333</v>
      </c>
      <c r="AD62" s="1">
        <f t="shared" si="53"/>
        <v>0.29</v>
      </c>
      <c r="AE62" s="30">
        <f t="shared" si="57"/>
        <v>27.8216712328767</v>
      </c>
      <c r="AF62" s="1">
        <f t="shared" si="54"/>
        <v>940339.862145205</v>
      </c>
    </row>
    <row r="63" s="1" customFormat="1" spans="1:32">
      <c r="A63" s="13"/>
      <c r="B63" s="13"/>
      <c r="C63" s="16">
        <v>6</v>
      </c>
      <c r="D63" s="19">
        <v>24.867753272</v>
      </c>
      <c r="E63" s="20">
        <f t="shared" si="55"/>
        <v>21.4430044077419</v>
      </c>
      <c r="F63" s="16" t="s">
        <v>73</v>
      </c>
      <c r="G63" s="13">
        <v>7</v>
      </c>
      <c r="H63" s="18">
        <f t="shared" si="41"/>
        <v>24.867753272</v>
      </c>
      <c r="I63" s="18">
        <f t="shared" si="42"/>
        <v>298.017753272</v>
      </c>
      <c r="J63" s="18">
        <f t="shared" si="43"/>
        <v>0.341193786088968</v>
      </c>
      <c r="K63" s="18">
        <f t="shared" si="44"/>
        <v>11.2298333333333</v>
      </c>
      <c r="L63" s="18">
        <f t="shared" si="45"/>
        <v>3.032055</v>
      </c>
      <c r="M63" s="13" t="s">
        <v>73</v>
      </c>
      <c r="N63" s="13"/>
      <c r="O63" s="18">
        <f t="shared" si="56"/>
        <v>7.92548517233433</v>
      </c>
      <c r="P63" s="18">
        <f t="shared" si="46"/>
        <v>2.70412629254073</v>
      </c>
      <c r="Q63" s="24">
        <f t="shared" si="47"/>
        <v>0.784196624836811</v>
      </c>
      <c r="R63" s="18">
        <f t="shared" si="48"/>
        <v>0.87929595</v>
      </c>
      <c r="S63" s="25">
        <f t="shared" si="49"/>
        <v>0.891846055741313</v>
      </c>
      <c r="T63" s="3">
        <v>0.27</v>
      </c>
      <c r="U63" s="26">
        <f t="shared" si="50"/>
        <v>0.240798435050155</v>
      </c>
      <c r="V63" s="3">
        <v>220.1</v>
      </c>
      <c r="W63" s="27">
        <v>12.1</v>
      </c>
      <c r="X63" s="27">
        <v>4.5</v>
      </c>
      <c r="Y63" s="27">
        <v>1.5</v>
      </c>
      <c r="Z63" s="27">
        <v>6.8</v>
      </c>
      <c r="AA63" s="3">
        <v>30.2</v>
      </c>
      <c r="AB63" s="2">
        <f t="shared" si="51"/>
        <v>0.321987135930245</v>
      </c>
      <c r="AC63" s="29">
        <f t="shared" si="52"/>
        <v>11.2298333333333</v>
      </c>
      <c r="AD63" s="1">
        <f t="shared" si="53"/>
        <v>0.29</v>
      </c>
      <c r="AE63" s="30">
        <f t="shared" si="57"/>
        <v>27.8216712328767</v>
      </c>
      <c r="AF63" s="1">
        <f t="shared" si="54"/>
        <v>1005993.20225555</v>
      </c>
    </row>
    <row r="64" s="1" customFormat="1" spans="1:32">
      <c r="A64" s="13"/>
      <c r="B64" s="13"/>
      <c r="C64" s="16">
        <v>7</v>
      </c>
      <c r="D64" s="19">
        <v>28.2108850596774</v>
      </c>
      <c r="E64" s="20">
        <f t="shared" si="55"/>
        <v>24.867753272</v>
      </c>
      <c r="F64" s="16" t="s">
        <v>73</v>
      </c>
      <c r="G64" s="13">
        <v>8</v>
      </c>
      <c r="H64" s="18">
        <f t="shared" si="41"/>
        <v>28.2108850596774</v>
      </c>
      <c r="I64" s="18">
        <f t="shared" si="42"/>
        <v>301.360885059677</v>
      </c>
      <c r="J64" s="18">
        <f t="shared" si="43"/>
        <v>0.490239497743684</v>
      </c>
      <c r="K64" s="18">
        <f t="shared" si="44"/>
        <v>11.2298333333333</v>
      </c>
      <c r="L64" s="18">
        <f t="shared" si="45"/>
        <v>3.032055</v>
      </c>
      <c r="M64" s="13" t="s">
        <v>73</v>
      </c>
      <c r="N64" s="13"/>
      <c r="O64" s="18">
        <f t="shared" si="56"/>
        <v>8.2534138797936</v>
      </c>
      <c r="P64" s="18">
        <f t="shared" si="46"/>
        <v>4.04614947510076</v>
      </c>
      <c r="Q64" s="24">
        <f t="shared" si="47"/>
        <v>1.17338334777922</v>
      </c>
      <c r="R64" s="18">
        <f t="shared" si="48"/>
        <v>0.87929595</v>
      </c>
      <c r="S64" s="25">
        <f t="shared" si="49"/>
        <v>1.3344578100004</v>
      </c>
      <c r="T64" s="3">
        <v>0.27</v>
      </c>
      <c r="U64" s="26">
        <f t="shared" si="50"/>
        <v>0.360303608700108</v>
      </c>
      <c r="V64" s="3">
        <v>220.1</v>
      </c>
      <c r="W64" s="27">
        <v>12.1</v>
      </c>
      <c r="X64" s="27">
        <v>4.5</v>
      </c>
      <c r="Y64" s="27">
        <v>1.5</v>
      </c>
      <c r="Z64" s="27">
        <v>6.8</v>
      </c>
      <c r="AA64" s="3">
        <v>30.2</v>
      </c>
      <c r="AB64" s="2">
        <f t="shared" si="51"/>
        <v>0.345206991170431</v>
      </c>
      <c r="AC64" s="29">
        <f t="shared" si="52"/>
        <v>11.2298333333333</v>
      </c>
      <c r="AD64" s="1">
        <f t="shared" si="53"/>
        <v>0.29</v>
      </c>
      <c r="AE64" s="30">
        <f t="shared" si="57"/>
        <v>27.8216712328767</v>
      </c>
      <c r="AF64" s="1">
        <f t="shared" si="54"/>
        <v>1078539.6301167</v>
      </c>
    </row>
    <row r="65" s="1" customFormat="1" spans="1:32">
      <c r="A65" s="13"/>
      <c r="B65" s="13"/>
      <c r="C65" s="16">
        <v>8</v>
      </c>
      <c r="D65" s="19">
        <v>25.6991462693548</v>
      </c>
      <c r="E65" s="20">
        <f t="shared" si="55"/>
        <v>28.2108850596774</v>
      </c>
      <c r="F65" s="16" t="s">
        <v>73</v>
      </c>
      <c r="G65" s="13">
        <v>9</v>
      </c>
      <c r="H65" s="18">
        <f t="shared" si="41"/>
        <v>25.6991462693548</v>
      </c>
      <c r="I65" s="18">
        <f t="shared" si="42"/>
        <v>298.849146269355</v>
      </c>
      <c r="J65" s="18">
        <f t="shared" si="43"/>
        <v>0.373658802117211</v>
      </c>
      <c r="K65" s="18">
        <f t="shared" si="44"/>
        <v>11.2298333333333</v>
      </c>
      <c r="L65" s="18">
        <f t="shared" si="45"/>
        <v>3.032055</v>
      </c>
      <c r="M65" s="13" t="s">
        <v>73</v>
      </c>
      <c r="N65" s="13"/>
      <c r="O65" s="18">
        <f t="shared" si="56"/>
        <v>7.23931940469283</v>
      </c>
      <c r="P65" s="18">
        <f t="shared" si="46"/>
        <v>2.70503541690141</v>
      </c>
      <c r="Q65" s="24">
        <f t="shared" si="47"/>
        <v>0.784460270901408</v>
      </c>
      <c r="R65" s="18">
        <f t="shared" si="48"/>
        <v>0.87929595</v>
      </c>
      <c r="S65" s="25">
        <f t="shared" si="49"/>
        <v>0.892145893429178</v>
      </c>
      <c r="T65" s="3">
        <v>0.27</v>
      </c>
      <c r="U65" s="26">
        <f t="shared" si="50"/>
        <v>0.240879391225878</v>
      </c>
      <c r="V65" s="3">
        <v>220.1</v>
      </c>
      <c r="W65" s="27">
        <v>12.1</v>
      </c>
      <c r="X65" s="27">
        <v>4.5</v>
      </c>
      <c r="Y65" s="27">
        <v>1.5</v>
      </c>
      <c r="Z65" s="27">
        <v>6.8</v>
      </c>
      <c r="AA65" s="3">
        <v>30.2</v>
      </c>
      <c r="AB65" s="2">
        <f t="shared" si="51"/>
        <v>0.322002865715188</v>
      </c>
      <c r="AC65" s="29">
        <f t="shared" si="52"/>
        <v>11.2298333333333</v>
      </c>
      <c r="AD65" s="1">
        <f t="shared" si="53"/>
        <v>0.29</v>
      </c>
      <c r="AE65" s="30">
        <f t="shared" si="57"/>
        <v>27.8216712328767</v>
      </c>
      <c r="AF65" s="1">
        <f t="shared" si="54"/>
        <v>1006042.34725222</v>
      </c>
    </row>
    <row r="66" s="1" customFormat="1" spans="1:32">
      <c r="A66" s="13"/>
      <c r="B66" s="13"/>
      <c r="C66" s="16">
        <v>9</v>
      </c>
      <c r="D66" s="19">
        <v>20.603976995</v>
      </c>
      <c r="E66" s="20">
        <f t="shared" si="55"/>
        <v>25.6991462693548</v>
      </c>
      <c r="F66" s="16" t="s">
        <v>73</v>
      </c>
      <c r="G66" s="13">
        <v>10</v>
      </c>
      <c r="H66" s="18">
        <f t="shared" si="41"/>
        <v>20.603976995</v>
      </c>
      <c r="I66" s="18">
        <f t="shared" si="42"/>
        <v>293.753976995</v>
      </c>
      <c r="J66" s="18">
        <f t="shared" si="43"/>
        <v>0.212347860543648</v>
      </c>
      <c r="K66" s="18">
        <f t="shared" si="44"/>
        <v>11.2298333333333</v>
      </c>
      <c r="L66" s="18">
        <f t="shared" si="45"/>
        <v>3.032055</v>
      </c>
      <c r="M66" s="13" t="s">
        <v>73</v>
      </c>
      <c r="N66" s="13"/>
      <c r="O66" s="18">
        <f t="shared" si="56"/>
        <v>7.56633898779143</v>
      </c>
      <c r="P66" s="18">
        <f t="shared" si="46"/>
        <v>1.6066958962055</v>
      </c>
      <c r="Q66" s="24">
        <f t="shared" si="47"/>
        <v>0.465941809899595</v>
      </c>
      <c r="R66" s="18">
        <f t="shared" si="48"/>
        <v>0.87929595</v>
      </c>
      <c r="S66" s="25">
        <f t="shared" si="49"/>
        <v>0.529903282165231</v>
      </c>
      <c r="T66" s="3">
        <v>0.27</v>
      </c>
      <c r="U66" s="26">
        <f t="shared" si="50"/>
        <v>0.143073886184613</v>
      </c>
      <c r="V66" s="3">
        <v>180.9</v>
      </c>
      <c r="W66" s="27">
        <v>6</v>
      </c>
      <c r="X66" s="27">
        <v>3</v>
      </c>
      <c r="Y66" s="27">
        <v>0.3</v>
      </c>
      <c r="Z66" s="27">
        <v>6</v>
      </c>
      <c r="AA66" s="3">
        <v>30.2</v>
      </c>
      <c r="AB66" s="2">
        <f t="shared" si="51"/>
        <v>0.25419925608567</v>
      </c>
      <c r="AC66" s="29">
        <f t="shared" si="52"/>
        <v>11.2298333333333</v>
      </c>
      <c r="AD66" s="1">
        <f t="shared" si="53"/>
        <v>0.29</v>
      </c>
      <c r="AE66" s="30">
        <f t="shared" si="57"/>
        <v>27.8216712328767</v>
      </c>
      <c r="AF66" s="1">
        <f t="shared" si="54"/>
        <v>794201.677970141</v>
      </c>
    </row>
    <row r="67" s="1" customFormat="1" spans="1:32">
      <c r="A67" s="13"/>
      <c r="B67" s="13"/>
      <c r="C67" s="16">
        <v>10</v>
      </c>
      <c r="D67" s="19">
        <v>13.159389161</v>
      </c>
      <c r="E67" s="20">
        <f t="shared" si="55"/>
        <v>20.603976995</v>
      </c>
      <c r="F67" s="16" t="s">
        <v>73</v>
      </c>
      <c r="G67" s="13">
        <v>11</v>
      </c>
      <c r="H67" s="18">
        <f t="shared" si="41"/>
        <v>13.159389161</v>
      </c>
      <c r="I67" s="18">
        <f t="shared" si="42"/>
        <v>286.309389161</v>
      </c>
      <c r="J67" s="18">
        <f t="shared" si="43"/>
        <v>0.0896905204024564</v>
      </c>
      <c r="K67" s="18">
        <f t="shared" si="44"/>
        <v>11.2298333333333</v>
      </c>
      <c r="L67" s="18">
        <f t="shared" si="45"/>
        <v>3.032055</v>
      </c>
      <c r="M67" s="13" t="s">
        <v>75</v>
      </c>
      <c r="N67" s="18">
        <f>(O66-P66)*$C$22/100</f>
        <v>5.66166093700663</v>
      </c>
      <c r="O67" s="18">
        <f t="shared" si="56"/>
        <v>3.3300371545793</v>
      </c>
      <c r="P67" s="18">
        <f t="shared" si="46"/>
        <v>0.298672765353732</v>
      </c>
      <c r="Q67" s="24">
        <f t="shared" si="47"/>
        <v>0.0866151019525824</v>
      </c>
      <c r="R67" s="18">
        <f t="shared" si="48"/>
        <v>0.87929595</v>
      </c>
      <c r="S67" s="25">
        <f t="shared" si="49"/>
        <v>0.0985050618652143</v>
      </c>
      <c r="T67" s="3">
        <v>0.27</v>
      </c>
      <c r="U67" s="26">
        <f t="shared" si="50"/>
        <v>0.0265963667036079</v>
      </c>
      <c r="V67" s="3">
        <v>180.9</v>
      </c>
      <c r="W67" s="27">
        <v>6</v>
      </c>
      <c r="X67" s="27">
        <v>3</v>
      </c>
      <c r="Y67" s="27">
        <v>0.3</v>
      </c>
      <c r="Z67" s="27">
        <v>6</v>
      </c>
      <c r="AA67" s="3">
        <v>30.2</v>
      </c>
      <c r="AB67" s="2">
        <f t="shared" si="51"/>
        <v>0.231567674050511</v>
      </c>
      <c r="AC67" s="29">
        <f t="shared" si="52"/>
        <v>11.2298333333333</v>
      </c>
      <c r="AD67" s="1">
        <f t="shared" si="53"/>
        <v>0.29</v>
      </c>
      <c r="AE67" s="30">
        <f t="shared" si="57"/>
        <v>27.8216712328767</v>
      </c>
      <c r="AF67" s="1">
        <f t="shared" si="54"/>
        <v>723493.208149189</v>
      </c>
    </row>
    <row r="68" s="1" customFormat="1" spans="1:33">
      <c r="A68" s="13"/>
      <c r="B68" s="13"/>
      <c r="C68" s="16">
        <v>11</v>
      </c>
      <c r="D68" s="19">
        <v>5.290103964</v>
      </c>
      <c r="E68" s="20">
        <f t="shared" si="55"/>
        <v>13.159389161</v>
      </c>
      <c r="F68" s="16" t="s">
        <v>75</v>
      </c>
      <c r="G68" s="13">
        <v>12</v>
      </c>
      <c r="H68" s="18">
        <f t="shared" si="41"/>
        <v>5.290103964</v>
      </c>
      <c r="I68" s="18">
        <f t="shared" si="42"/>
        <v>278.440103964</v>
      </c>
      <c r="J68" s="18">
        <f t="shared" si="43"/>
        <v>0.0343029609884325</v>
      </c>
      <c r="K68" s="18">
        <f t="shared" si="44"/>
        <v>11.2298333333333</v>
      </c>
      <c r="L68" s="18">
        <f t="shared" si="45"/>
        <v>3.032055</v>
      </c>
      <c r="M68" s="13" t="s">
        <v>73</v>
      </c>
      <c r="N68" s="13"/>
      <c r="O68" s="18">
        <f t="shared" si="56"/>
        <v>6.06341938922557</v>
      </c>
      <c r="P68" s="18">
        <f t="shared" si="46"/>
        <v>0.20799323876511</v>
      </c>
      <c r="Q68" s="24">
        <f t="shared" si="47"/>
        <v>0.0603180392418819</v>
      </c>
      <c r="R68" s="18">
        <f t="shared" si="48"/>
        <v>0.87929595</v>
      </c>
      <c r="S68" s="25">
        <f t="shared" si="49"/>
        <v>0.0685981087958859</v>
      </c>
      <c r="T68" s="3">
        <v>0.27</v>
      </c>
      <c r="U68" s="26">
        <f t="shared" si="50"/>
        <v>0.0185214893748892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1"/>
        <v>0.229998725385541</v>
      </c>
      <c r="AC68" s="29">
        <f t="shared" si="52"/>
        <v>11.2298333333333</v>
      </c>
      <c r="AD68" s="1">
        <f t="shared" si="53"/>
        <v>0.29</v>
      </c>
      <c r="AE68" s="30">
        <f t="shared" si="57"/>
        <v>27.8216712328767</v>
      </c>
      <c r="AF68" s="1">
        <f t="shared" si="54"/>
        <v>718591.298987235</v>
      </c>
      <c r="AG68" s="1">
        <f>SUM(AF57:AF68)</f>
        <v>10000650.458949</v>
      </c>
    </row>
    <row r="69" s="1" customFormat="1" spans="1:46">
      <c r="A69" s="13"/>
      <c r="B69" s="13"/>
      <c r="C69" s="16">
        <v>12</v>
      </c>
      <c r="D69" s="19">
        <v>-1.89226385035484</v>
      </c>
      <c r="E69" s="20">
        <f t="shared" si="55"/>
        <v>5.290103964</v>
      </c>
      <c r="F69" s="16" t="s">
        <v>73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AT69" s="2"/>
    </row>
    <row r="70" s="1" customFormat="1" spans="4:46">
      <c r="D70" s="19"/>
      <c r="AT70" s="2"/>
    </row>
    <row r="71" s="1" customFormat="1" spans="19:46">
      <c r="S71" s="23" t="s">
        <v>45</v>
      </c>
      <c r="T71" s="23"/>
      <c r="U71" s="23"/>
      <c r="V71" s="23" t="s">
        <v>46</v>
      </c>
      <c r="W71" s="23"/>
      <c r="X71" s="23"/>
      <c r="Y71" s="23" t="s">
        <v>47</v>
      </c>
      <c r="Z71" s="23"/>
      <c r="AA71" s="23"/>
      <c r="AB71" s="23" t="s">
        <v>48</v>
      </c>
      <c r="AC71" s="23"/>
      <c r="AD71" s="23"/>
      <c r="AE71" s="23" t="s">
        <v>49</v>
      </c>
      <c r="AF71" s="23"/>
      <c r="AG71" s="23"/>
      <c r="AH71" s="23" t="s">
        <v>50</v>
      </c>
      <c r="AI71" s="23"/>
      <c r="AJ71" s="23"/>
      <c r="AK71" s="31" t="s">
        <v>78</v>
      </c>
      <c r="AL71" s="32"/>
      <c r="AM71" s="33"/>
      <c r="AN71" s="32" t="s">
        <v>79</v>
      </c>
      <c r="AO71" s="32"/>
      <c r="AP71" s="33"/>
      <c r="AQ71" s="23" t="s">
        <v>52</v>
      </c>
      <c r="AR71" s="23"/>
      <c r="AS71" s="23"/>
      <c r="AT71" s="2"/>
    </row>
    <row r="72" s="1" customFormat="1" spans="1:50">
      <c r="A72" s="15" t="s">
        <v>6</v>
      </c>
      <c r="B72" s="15"/>
      <c r="C72" s="16" t="s">
        <v>53</v>
      </c>
      <c r="D72" s="16" t="s">
        <v>54</v>
      </c>
      <c r="E72" s="16" t="s">
        <v>55</v>
      </c>
      <c r="F72" s="16" t="s">
        <v>56</v>
      </c>
      <c r="G72" s="13" t="s">
        <v>53</v>
      </c>
      <c r="H72" s="13" t="s">
        <v>55</v>
      </c>
      <c r="I72" s="13" t="s">
        <v>57</v>
      </c>
      <c r="J72" s="13" t="s">
        <v>58</v>
      </c>
      <c r="K72" s="22" t="s">
        <v>59</v>
      </c>
      <c r="L72" s="22" t="s">
        <v>60</v>
      </c>
      <c r="M72" s="13" t="s">
        <v>61</v>
      </c>
      <c r="N72" s="22" t="s">
        <v>62</v>
      </c>
      <c r="O72" s="13" t="s">
        <v>63</v>
      </c>
      <c r="P72" s="13" t="s">
        <v>64</v>
      </c>
      <c r="Q72" s="22" t="s">
        <v>65</v>
      </c>
      <c r="R72" s="22" t="s">
        <v>66</v>
      </c>
      <c r="S72" s="4" t="s">
        <v>12</v>
      </c>
      <c r="T72" s="3" t="s">
        <v>13</v>
      </c>
      <c r="U72" s="3"/>
      <c r="V72" s="4" t="s">
        <v>12</v>
      </c>
      <c r="W72" s="3" t="s">
        <v>13</v>
      </c>
      <c r="X72" s="3"/>
      <c r="Y72" s="4" t="s">
        <v>12</v>
      </c>
      <c r="Z72" s="3" t="s">
        <v>13</v>
      </c>
      <c r="AA72" s="3"/>
      <c r="AB72" s="4" t="s">
        <v>12</v>
      </c>
      <c r="AC72" s="3" t="s">
        <v>13</v>
      </c>
      <c r="AD72" s="3"/>
      <c r="AE72" s="4" t="s">
        <v>12</v>
      </c>
      <c r="AF72" s="3" t="s">
        <v>13</v>
      </c>
      <c r="AG72" s="3"/>
      <c r="AH72" s="4" t="s">
        <v>12</v>
      </c>
      <c r="AI72" s="3" t="s">
        <v>13</v>
      </c>
      <c r="AJ72" s="3"/>
      <c r="AK72" s="4" t="s">
        <v>12</v>
      </c>
      <c r="AL72" s="3" t="s">
        <v>13</v>
      </c>
      <c r="AM72" s="3"/>
      <c r="AN72" s="4" t="s">
        <v>12</v>
      </c>
      <c r="AO72" s="3" t="s">
        <v>13</v>
      </c>
      <c r="AP72" s="3"/>
      <c r="AQ72" s="34" t="s">
        <v>12</v>
      </c>
      <c r="AR72" s="34" t="s">
        <v>13</v>
      </c>
      <c r="AS72" s="34"/>
      <c r="AT72" s="2" t="s">
        <v>67</v>
      </c>
      <c r="AU72" s="1" t="s">
        <v>68</v>
      </c>
      <c r="AV72" s="1" t="s">
        <v>38</v>
      </c>
      <c r="AW72" s="1" t="s">
        <v>69</v>
      </c>
      <c r="AX72" s="1" t="s">
        <v>70</v>
      </c>
    </row>
    <row r="73" s="1" customFormat="1" spans="1:50">
      <c r="A73" s="13" t="s">
        <v>71</v>
      </c>
      <c r="B73" s="13">
        <v>625.464</v>
      </c>
      <c r="C73" s="16" t="s">
        <v>72</v>
      </c>
      <c r="D73" s="17">
        <v>-4</v>
      </c>
      <c r="E73" s="16"/>
      <c r="F73" s="16"/>
      <c r="G73" s="13">
        <v>1</v>
      </c>
      <c r="H73" s="18">
        <f t="shared" ref="H73:H84" si="58">E74</f>
        <v>-4</v>
      </c>
      <c r="I73" s="18">
        <f t="shared" ref="I73:I84" si="59">H73+273.15</f>
        <v>269.15</v>
      </c>
      <c r="J73" s="18">
        <f t="shared" ref="J73:J84" si="60">EXP(($C$16*(I73-$C$14))/($C$17*I73*$C$14))</f>
        <v>0.0102597002578668</v>
      </c>
      <c r="K73" s="18">
        <f t="shared" ref="K73:K84" si="61">$B$73/12</f>
        <v>52.122</v>
      </c>
      <c r="L73" s="18">
        <f t="shared" ref="L73:L84" si="62">K73*$B$74/100</f>
        <v>0.52122</v>
      </c>
      <c r="M73" s="13" t="s">
        <v>73</v>
      </c>
      <c r="N73" s="13"/>
      <c r="O73" s="18">
        <f>L73</f>
        <v>0.52122</v>
      </c>
      <c r="P73" s="18">
        <f t="shared" ref="P73:P84" si="63">O73*J73</f>
        <v>0.00534756096840531</v>
      </c>
      <c r="Q73" s="24">
        <f t="shared" ref="Q73:Q84" si="64">P73*$B$75</f>
        <v>0.00139036585178538</v>
      </c>
      <c r="R73" s="18">
        <f t="shared" ref="R73:R84" si="65">L73*$B$75</f>
        <v>0.1355172</v>
      </c>
      <c r="S73" s="25">
        <f t="shared" ref="S73:S84" si="66">Q73/R73</f>
        <v>0.0102597002578668</v>
      </c>
      <c r="T73" s="3">
        <v>0.01</v>
      </c>
      <c r="U73" s="26">
        <f t="shared" ref="U73:U84" si="67">S73*T73</f>
        <v>0.000102597002578668</v>
      </c>
      <c r="V73" s="25"/>
      <c r="W73" s="3"/>
      <c r="X73" s="3"/>
      <c r="Y73" s="28"/>
      <c r="Z73" s="3"/>
      <c r="AA73" s="27"/>
      <c r="AB73" s="3"/>
      <c r="AC73" s="3"/>
      <c r="AD73" s="27"/>
      <c r="AE73" s="25">
        <v>0.001</v>
      </c>
      <c r="AF73" s="3">
        <v>0.49</v>
      </c>
      <c r="AG73" s="26">
        <f t="shared" ref="AG73:AG84" si="68">AF73*AE73</f>
        <v>0.00049</v>
      </c>
      <c r="AH73" s="35"/>
      <c r="AI73" s="3"/>
      <c r="AJ73" s="26"/>
      <c r="AK73" s="36"/>
      <c r="AL73" s="27"/>
      <c r="AM73" s="27"/>
      <c r="AN73" s="36"/>
      <c r="AO73" s="27"/>
      <c r="AP73" s="26"/>
      <c r="AQ73" s="3">
        <v>0.01</v>
      </c>
      <c r="AR73" s="3">
        <v>0.5</v>
      </c>
      <c r="AS73" s="3">
        <f t="shared" ref="AS73:AS84" si="69">AR73*AQ73</f>
        <v>0.005</v>
      </c>
      <c r="AT73" s="2">
        <f t="shared" ref="AT73:AT84" si="70">(AS73+AM73+AD73+AA73+U73+X73+AG73+AJ73+AP73)</f>
        <v>0.00559259700257867</v>
      </c>
      <c r="AU73" s="29">
        <f t="shared" ref="AU73:AU84" si="71">$B$73/12</f>
        <v>52.122</v>
      </c>
      <c r="AV73" s="1">
        <f t="shared" ref="AV73:AV84" si="72">$B$75</f>
        <v>0.26</v>
      </c>
      <c r="AW73" s="2">
        <f>$E$8/12</f>
        <v>0.00916666666666667</v>
      </c>
      <c r="AX73" s="1">
        <f t="shared" ref="AX73:AX84" si="73">AW73*10000*AV73*0.67*AU73*AT73</f>
        <v>4.65472670636382</v>
      </c>
    </row>
    <row r="74" s="1" customFormat="1" spans="1:50">
      <c r="A74" s="13" t="s">
        <v>74</v>
      </c>
      <c r="B74" s="13">
        <v>1</v>
      </c>
      <c r="C74" s="16">
        <v>1</v>
      </c>
      <c r="D74" s="19">
        <v>-5.47730869416129</v>
      </c>
      <c r="E74" s="20">
        <f t="shared" ref="E74:E85" si="74">D73</f>
        <v>-4</v>
      </c>
      <c r="F74" s="16" t="s">
        <v>73</v>
      </c>
      <c r="G74" s="13">
        <v>2</v>
      </c>
      <c r="H74" s="18">
        <f t="shared" si="58"/>
        <v>-5.47730869416129</v>
      </c>
      <c r="I74" s="18">
        <f t="shared" si="59"/>
        <v>267.672691305839</v>
      </c>
      <c r="J74" s="18">
        <f t="shared" si="60"/>
        <v>0.00840279823165821</v>
      </c>
      <c r="K74" s="18">
        <f t="shared" si="61"/>
        <v>52.122</v>
      </c>
      <c r="L74" s="18">
        <f t="shared" si="62"/>
        <v>0.52122</v>
      </c>
      <c r="M74" s="13" t="s">
        <v>73</v>
      </c>
      <c r="N74" s="13"/>
      <c r="O74" s="18">
        <f t="shared" ref="O74:O84" si="75">L74+O73-P73-N74</f>
        <v>1.03709243903159</v>
      </c>
      <c r="P74" s="18">
        <f t="shared" si="63"/>
        <v>0.00871447851276079</v>
      </c>
      <c r="Q74" s="24">
        <f t="shared" si="64"/>
        <v>0.0022657644133178</v>
      </c>
      <c r="R74" s="18">
        <f t="shared" si="65"/>
        <v>0.1355172</v>
      </c>
      <c r="S74" s="25">
        <f t="shared" si="66"/>
        <v>0.0167193862721323</v>
      </c>
      <c r="T74" s="3">
        <v>0.01</v>
      </c>
      <c r="U74" s="26">
        <f t="shared" si="67"/>
        <v>0.000167193862721323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si="68"/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si="69"/>
        <v>0.005</v>
      </c>
      <c r="AT74" s="2">
        <f t="shared" si="70"/>
        <v>0.00565719386272132</v>
      </c>
      <c r="AU74" s="29">
        <f t="shared" si="71"/>
        <v>52.122</v>
      </c>
      <c r="AV74" s="1">
        <f t="shared" si="72"/>
        <v>0.26</v>
      </c>
      <c r="AW74" s="2">
        <f t="shared" ref="AW74:AW84" si="76">$E$8/12</f>
        <v>0.00916666666666667</v>
      </c>
      <c r="AX74" s="1">
        <f t="shared" si="73"/>
        <v>4.70849076801793</v>
      </c>
    </row>
    <row r="75" s="1" customFormat="1" spans="1:50">
      <c r="A75" s="13" t="s">
        <v>38</v>
      </c>
      <c r="B75" s="13">
        <v>0.26</v>
      </c>
      <c r="C75" s="16">
        <v>2</v>
      </c>
      <c r="D75" s="19">
        <v>-1.21969316614286</v>
      </c>
      <c r="E75" s="20">
        <f t="shared" si="74"/>
        <v>-5.47730869416129</v>
      </c>
      <c r="F75" s="16" t="s">
        <v>73</v>
      </c>
      <c r="G75" s="13">
        <v>3</v>
      </c>
      <c r="H75" s="18">
        <f t="shared" si="58"/>
        <v>-1.21969316614286</v>
      </c>
      <c r="I75" s="18">
        <f t="shared" si="59"/>
        <v>271.930306833857</v>
      </c>
      <c r="J75" s="18">
        <f t="shared" si="60"/>
        <v>0.0148514858337968</v>
      </c>
      <c r="K75" s="18">
        <f t="shared" si="61"/>
        <v>52.122</v>
      </c>
      <c r="L75" s="18">
        <f t="shared" si="62"/>
        <v>0.52122</v>
      </c>
      <c r="M75" s="13" t="s">
        <v>73</v>
      </c>
      <c r="N75" s="13"/>
      <c r="O75" s="18">
        <f t="shared" si="75"/>
        <v>1.54959796051883</v>
      </c>
      <c r="P75" s="18">
        <f t="shared" si="63"/>
        <v>0.0230138321587259</v>
      </c>
      <c r="Q75" s="24">
        <f t="shared" si="64"/>
        <v>0.00598359636126873</v>
      </c>
      <c r="R75" s="18">
        <f t="shared" si="65"/>
        <v>0.1355172</v>
      </c>
      <c r="S75" s="25">
        <f t="shared" si="66"/>
        <v>0.0441537779799813</v>
      </c>
      <c r="T75" s="3">
        <v>0.01</v>
      </c>
      <c r="U75" s="26">
        <f t="shared" si="67"/>
        <v>0.000441537779799813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8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9"/>
        <v>0.005</v>
      </c>
      <c r="AT75" s="2">
        <f t="shared" si="70"/>
        <v>0.00593153777979981</v>
      </c>
      <c r="AU75" s="29">
        <f t="shared" si="71"/>
        <v>52.122</v>
      </c>
      <c r="AV75" s="1">
        <f t="shared" si="72"/>
        <v>0.26</v>
      </c>
      <c r="AW75" s="2">
        <f t="shared" si="76"/>
        <v>0.00916666666666667</v>
      </c>
      <c r="AX75" s="1">
        <f t="shared" si="73"/>
        <v>4.93682761348792</v>
      </c>
    </row>
    <row r="76" s="1" customFormat="1" spans="1:50">
      <c r="A76" s="13"/>
      <c r="B76" s="13"/>
      <c r="C76" s="16">
        <v>3</v>
      </c>
      <c r="D76" s="19">
        <v>3.90855430832258</v>
      </c>
      <c r="E76" s="20">
        <f t="shared" si="74"/>
        <v>-1.21969316614286</v>
      </c>
      <c r="F76" s="16" t="s">
        <v>73</v>
      </c>
      <c r="G76" s="13">
        <v>4</v>
      </c>
      <c r="H76" s="18">
        <f t="shared" si="58"/>
        <v>3.90855430832258</v>
      </c>
      <c r="I76" s="18">
        <f t="shared" si="59"/>
        <v>277.058554308323</v>
      </c>
      <c r="J76" s="18">
        <f t="shared" si="60"/>
        <v>0.0288139258836368</v>
      </c>
      <c r="K76" s="18">
        <f t="shared" si="61"/>
        <v>52.122</v>
      </c>
      <c r="L76" s="18">
        <f t="shared" si="62"/>
        <v>0.52122</v>
      </c>
      <c r="M76" s="13" t="s">
        <v>73</v>
      </c>
      <c r="N76" s="13"/>
      <c r="O76" s="18">
        <f t="shared" si="75"/>
        <v>2.04780412836011</v>
      </c>
      <c r="P76" s="18">
        <f t="shared" si="63"/>
        <v>0.0590052763787737</v>
      </c>
      <c r="Q76" s="24">
        <f t="shared" si="64"/>
        <v>0.0153413718584812</v>
      </c>
      <c r="R76" s="18">
        <f t="shared" si="65"/>
        <v>0.1355172</v>
      </c>
      <c r="S76" s="25">
        <f t="shared" si="66"/>
        <v>0.113206086448666</v>
      </c>
      <c r="T76" s="3">
        <v>0.01</v>
      </c>
      <c r="U76" s="26">
        <f t="shared" si="67"/>
        <v>0.00113206086448666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8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9"/>
        <v>0.005</v>
      </c>
      <c r="AT76" s="2">
        <f t="shared" si="70"/>
        <v>0.00662206086448666</v>
      </c>
      <c r="AU76" s="29">
        <f t="shared" si="71"/>
        <v>52.122</v>
      </c>
      <c r="AV76" s="1">
        <f t="shared" si="72"/>
        <v>0.26</v>
      </c>
      <c r="AW76" s="2">
        <f t="shared" si="76"/>
        <v>0.00916666666666667</v>
      </c>
      <c r="AX76" s="1">
        <f t="shared" si="73"/>
        <v>5.51155099194172</v>
      </c>
    </row>
    <row r="77" s="1" customFormat="1" spans="1:50">
      <c r="A77" s="13"/>
      <c r="B77" s="13"/>
      <c r="C77" s="16">
        <v>4</v>
      </c>
      <c r="D77" s="19">
        <v>11.3078801511</v>
      </c>
      <c r="E77" s="20">
        <f t="shared" si="74"/>
        <v>3.90855430832258</v>
      </c>
      <c r="F77" s="16" t="s">
        <v>73</v>
      </c>
      <c r="G77" s="13">
        <v>5</v>
      </c>
      <c r="H77" s="18">
        <f t="shared" si="58"/>
        <v>11.3078801511</v>
      </c>
      <c r="I77" s="18">
        <f t="shared" si="59"/>
        <v>284.4578801511</v>
      </c>
      <c r="J77" s="18">
        <f t="shared" si="60"/>
        <v>0.0718809117227089</v>
      </c>
      <c r="K77" s="18">
        <f t="shared" si="61"/>
        <v>52.122</v>
      </c>
      <c r="L77" s="18">
        <f t="shared" si="62"/>
        <v>0.52122</v>
      </c>
      <c r="M77" s="13" t="s">
        <v>75</v>
      </c>
      <c r="N77" s="18">
        <f>(O76-P76)*$C$22/100</f>
        <v>1.88935890938227</v>
      </c>
      <c r="O77" s="18">
        <f t="shared" si="75"/>
        <v>0.620659942599067</v>
      </c>
      <c r="P77" s="18">
        <f t="shared" si="63"/>
        <v>0.0446136025437851</v>
      </c>
      <c r="Q77" s="24">
        <f t="shared" si="64"/>
        <v>0.0115995366613841</v>
      </c>
      <c r="R77" s="18">
        <f t="shared" si="65"/>
        <v>0.1355172</v>
      </c>
      <c r="S77" s="25">
        <f t="shared" si="66"/>
        <v>0.0855945714742049</v>
      </c>
      <c r="T77" s="3">
        <v>0.01</v>
      </c>
      <c r="U77" s="26">
        <f t="shared" si="67"/>
        <v>0.000855945714742049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0.005</v>
      </c>
      <c r="AF77" s="3">
        <v>0.49</v>
      </c>
      <c r="AG77" s="26">
        <f t="shared" si="68"/>
        <v>0.00245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0.015</v>
      </c>
      <c r="AR77" s="3">
        <v>0.5</v>
      </c>
      <c r="AS77" s="3">
        <f t="shared" si="69"/>
        <v>0.0075</v>
      </c>
      <c r="AT77" s="2">
        <f t="shared" si="70"/>
        <v>0.010805945714742</v>
      </c>
      <c r="AU77" s="29">
        <f t="shared" si="71"/>
        <v>52.122</v>
      </c>
      <c r="AV77" s="1">
        <f t="shared" si="72"/>
        <v>0.26</v>
      </c>
      <c r="AW77" s="2">
        <f t="shared" si="76"/>
        <v>0.00916666666666667</v>
      </c>
      <c r="AX77" s="1">
        <f t="shared" si="73"/>
        <v>8.99380450311997</v>
      </c>
    </row>
    <row r="78" s="1" customFormat="1" spans="1:50">
      <c r="A78" s="13"/>
      <c r="B78" s="13"/>
      <c r="C78" s="16">
        <v>5</v>
      </c>
      <c r="D78" s="19">
        <v>21.4430044077419</v>
      </c>
      <c r="E78" s="20">
        <f t="shared" si="74"/>
        <v>11.3078801511</v>
      </c>
      <c r="F78" s="16" t="s">
        <v>75</v>
      </c>
      <c r="G78" s="13">
        <v>6</v>
      </c>
      <c r="H78" s="18">
        <f t="shared" si="58"/>
        <v>21.4430044077419</v>
      </c>
      <c r="I78" s="18">
        <f t="shared" si="59"/>
        <v>294.593004407742</v>
      </c>
      <c r="J78" s="18">
        <f t="shared" si="60"/>
        <v>0.233370837901182</v>
      </c>
      <c r="K78" s="18">
        <f t="shared" si="61"/>
        <v>52.122</v>
      </c>
      <c r="L78" s="18">
        <f t="shared" si="62"/>
        <v>0.52122</v>
      </c>
      <c r="M78" s="13" t="s">
        <v>73</v>
      </c>
      <c r="N78" s="13"/>
      <c r="O78" s="18">
        <f t="shared" si="75"/>
        <v>1.09726634005528</v>
      </c>
      <c r="P78" s="18">
        <f t="shared" si="63"/>
        <v>0.256069965179464</v>
      </c>
      <c r="Q78" s="24">
        <f t="shared" si="64"/>
        <v>0.0665781909466607</v>
      </c>
      <c r="R78" s="18">
        <f t="shared" si="65"/>
        <v>0.1355172</v>
      </c>
      <c r="S78" s="25">
        <f t="shared" si="66"/>
        <v>0.49128959974572</v>
      </c>
      <c r="T78" s="3">
        <v>0.01</v>
      </c>
      <c r="U78" s="26">
        <f t="shared" si="67"/>
        <v>0.0049128959974572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8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9"/>
        <v>0.0075</v>
      </c>
      <c r="AT78" s="2">
        <f t="shared" si="70"/>
        <v>0.0148628959974572</v>
      </c>
      <c r="AU78" s="29">
        <f t="shared" si="71"/>
        <v>52.122</v>
      </c>
      <c r="AV78" s="1">
        <f t="shared" si="72"/>
        <v>0.26</v>
      </c>
      <c r="AW78" s="2">
        <f t="shared" si="76"/>
        <v>0.00916666666666667</v>
      </c>
      <c r="AX78" s="1">
        <f t="shared" si="73"/>
        <v>12.3704101871407</v>
      </c>
    </row>
    <row r="79" s="1" customFormat="1" spans="1:50">
      <c r="A79" s="13"/>
      <c r="B79" s="13"/>
      <c r="C79" s="16">
        <v>6</v>
      </c>
      <c r="D79" s="19">
        <v>24.867753272</v>
      </c>
      <c r="E79" s="20">
        <f t="shared" si="74"/>
        <v>21.4430044077419</v>
      </c>
      <c r="F79" s="16" t="s">
        <v>73</v>
      </c>
      <c r="G79" s="13">
        <v>7</v>
      </c>
      <c r="H79" s="18">
        <f t="shared" si="58"/>
        <v>24.867753272</v>
      </c>
      <c r="I79" s="18">
        <f t="shared" si="59"/>
        <v>298.017753272</v>
      </c>
      <c r="J79" s="18">
        <f t="shared" si="60"/>
        <v>0.341193786088968</v>
      </c>
      <c r="K79" s="18">
        <f t="shared" si="61"/>
        <v>52.122</v>
      </c>
      <c r="L79" s="18">
        <f t="shared" si="62"/>
        <v>0.52122</v>
      </c>
      <c r="M79" s="13" t="s">
        <v>73</v>
      </c>
      <c r="N79" s="13"/>
      <c r="O79" s="18">
        <f t="shared" si="75"/>
        <v>1.36241637487582</v>
      </c>
      <c r="P79" s="18">
        <f t="shared" si="63"/>
        <v>0.464848001173487</v>
      </c>
      <c r="Q79" s="24">
        <f t="shared" si="64"/>
        <v>0.120860480305107</v>
      </c>
      <c r="R79" s="18">
        <f t="shared" si="65"/>
        <v>0.1355172</v>
      </c>
      <c r="S79" s="25">
        <f t="shared" si="66"/>
        <v>0.891846055741313</v>
      </c>
      <c r="T79" s="3">
        <v>0.01</v>
      </c>
      <c r="U79" s="26">
        <f t="shared" si="67"/>
        <v>0.00891846055741313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8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9"/>
        <v>0.0075</v>
      </c>
      <c r="AT79" s="2">
        <f t="shared" si="70"/>
        <v>0.0188684605574131</v>
      </c>
      <c r="AU79" s="29">
        <f t="shared" si="71"/>
        <v>52.122</v>
      </c>
      <c r="AV79" s="1">
        <f t="shared" si="72"/>
        <v>0.26</v>
      </c>
      <c r="AW79" s="2">
        <f t="shared" si="76"/>
        <v>0.00916666666666667</v>
      </c>
      <c r="AX79" s="1">
        <f t="shared" si="73"/>
        <v>15.7042474585719</v>
      </c>
    </row>
    <row r="80" s="1" customFormat="1" spans="1:50">
      <c r="A80" s="13"/>
      <c r="B80" s="13"/>
      <c r="C80" s="16">
        <v>7</v>
      </c>
      <c r="D80" s="19">
        <v>28.2108850596774</v>
      </c>
      <c r="E80" s="20">
        <f t="shared" si="74"/>
        <v>24.867753272</v>
      </c>
      <c r="F80" s="16" t="s">
        <v>73</v>
      </c>
      <c r="G80" s="13">
        <v>8</v>
      </c>
      <c r="H80" s="18">
        <f t="shared" si="58"/>
        <v>28.2108850596774</v>
      </c>
      <c r="I80" s="18">
        <f t="shared" si="59"/>
        <v>301.360885059677</v>
      </c>
      <c r="J80" s="18">
        <f t="shared" si="60"/>
        <v>0.490239497743684</v>
      </c>
      <c r="K80" s="18">
        <f t="shared" si="61"/>
        <v>52.122</v>
      </c>
      <c r="L80" s="18">
        <f t="shared" si="62"/>
        <v>0.52122</v>
      </c>
      <c r="M80" s="13" t="s">
        <v>73</v>
      </c>
      <c r="N80" s="13"/>
      <c r="O80" s="18">
        <f t="shared" si="75"/>
        <v>1.41878837370233</v>
      </c>
      <c r="P80" s="18">
        <f t="shared" si="63"/>
        <v>0.695546099728409</v>
      </c>
      <c r="Q80" s="24">
        <f t="shared" si="64"/>
        <v>0.180841985929386</v>
      </c>
      <c r="R80" s="18">
        <f t="shared" si="65"/>
        <v>0.1355172</v>
      </c>
      <c r="S80" s="25">
        <f t="shared" si="66"/>
        <v>1.3344578100004</v>
      </c>
      <c r="T80" s="3">
        <v>0.01</v>
      </c>
      <c r="U80" s="26">
        <f t="shared" si="67"/>
        <v>0.013344578100004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8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9"/>
        <v>0.0075</v>
      </c>
      <c r="AT80" s="2">
        <f t="shared" si="70"/>
        <v>0.023294578100004</v>
      </c>
      <c r="AU80" s="29">
        <f t="shared" si="71"/>
        <v>52.122</v>
      </c>
      <c r="AV80" s="1">
        <f t="shared" si="72"/>
        <v>0.26</v>
      </c>
      <c r="AW80" s="2">
        <f t="shared" si="76"/>
        <v>0.00916666666666667</v>
      </c>
      <c r="AX80" s="1">
        <f t="shared" si="73"/>
        <v>19.3881115956631</v>
      </c>
    </row>
    <row r="81" s="1" customFormat="1" spans="1:50">
      <c r="A81" s="13"/>
      <c r="B81" s="13"/>
      <c r="C81" s="16">
        <v>8</v>
      </c>
      <c r="D81" s="19">
        <v>25.6991462693548</v>
      </c>
      <c r="E81" s="20">
        <f t="shared" si="74"/>
        <v>28.2108850596774</v>
      </c>
      <c r="F81" s="16" t="s">
        <v>73</v>
      </c>
      <c r="G81" s="13">
        <v>9</v>
      </c>
      <c r="H81" s="18">
        <f t="shared" si="58"/>
        <v>25.6991462693548</v>
      </c>
      <c r="I81" s="18">
        <f t="shared" si="59"/>
        <v>298.849146269355</v>
      </c>
      <c r="J81" s="18">
        <f t="shared" si="60"/>
        <v>0.373658802117211</v>
      </c>
      <c r="K81" s="18">
        <f t="shared" si="61"/>
        <v>52.122</v>
      </c>
      <c r="L81" s="18">
        <f t="shared" si="62"/>
        <v>0.52122</v>
      </c>
      <c r="M81" s="13" t="s">
        <v>73</v>
      </c>
      <c r="N81" s="13"/>
      <c r="O81" s="18">
        <f t="shared" si="75"/>
        <v>1.24446227397392</v>
      </c>
      <c r="P81" s="18">
        <f t="shared" si="63"/>
        <v>0.465004282573157</v>
      </c>
      <c r="Q81" s="24">
        <f t="shared" si="64"/>
        <v>0.120901113469021</v>
      </c>
      <c r="R81" s="18">
        <f t="shared" si="65"/>
        <v>0.1355172</v>
      </c>
      <c r="S81" s="25">
        <f t="shared" si="66"/>
        <v>0.892145893429179</v>
      </c>
      <c r="T81" s="3">
        <v>0.01</v>
      </c>
      <c r="U81" s="26">
        <f t="shared" si="67"/>
        <v>0.00892145893429179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8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0.015</v>
      </c>
      <c r="AR81" s="3">
        <v>0.5</v>
      </c>
      <c r="AS81" s="3">
        <f t="shared" si="69"/>
        <v>0.0075</v>
      </c>
      <c r="AT81" s="2">
        <f t="shared" si="70"/>
        <v>0.0188714589342918</v>
      </c>
      <c r="AU81" s="29">
        <f t="shared" si="71"/>
        <v>52.122</v>
      </c>
      <c r="AV81" s="1">
        <f t="shared" si="72"/>
        <v>0.26</v>
      </c>
      <c r="AW81" s="2">
        <f t="shared" si="76"/>
        <v>0.00916666666666667</v>
      </c>
      <c r="AX81" s="1">
        <f t="shared" si="73"/>
        <v>15.7067430120557</v>
      </c>
    </row>
    <row r="82" s="1" customFormat="1" spans="1:50">
      <c r="A82" s="13"/>
      <c r="B82" s="13"/>
      <c r="C82" s="16">
        <v>9</v>
      </c>
      <c r="D82" s="19">
        <v>20.603976995</v>
      </c>
      <c r="E82" s="20">
        <f t="shared" si="74"/>
        <v>25.6991462693548</v>
      </c>
      <c r="F82" s="16" t="s">
        <v>73</v>
      </c>
      <c r="G82" s="13">
        <v>10</v>
      </c>
      <c r="H82" s="18">
        <f t="shared" si="58"/>
        <v>20.603976995</v>
      </c>
      <c r="I82" s="18">
        <f t="shared" si="59"/>
        <v>293.753976995</v>
      </c>
      <c r="J82" s="18">
        <f t="shared" si="60"/>
        <v>0.212347860543648</v>
      </c>
      <c r="K82" s="18">
        <f t="shared" si="61"/>
        <v>52.122</v>
      </c>
      <c r="L82" s="18">
        <f t="shared" si="62"/>
        <v>0.52122</v>
      </c>
      <c r="M82" s="13" t="s">
        <v>73</v>
      </c>
      <c r="N82" s="13"/>
      <c r="O82" s="18">
        <f t="shared" si="75"/>
        <v>1.30067799140077</v>
      </c>
      <c r="P82" s="18">
        <f t="shared" si="63"/>
        <v>0.276196188730162</v>
      </c>
      <c r="Q82" s="24">
        <f t="shared" si="64"/>
        <v>0.0718110090698421</v>
      </c>
      <c r="R82" s="18">
        <f t="shared" si="65"/>
        <v>0.1355172</v>
      </c>
      <c r="S82" s="25">
        <f t="shared" si="66"/>
        <v>0.529903282165232</v>
      </c>
      <c r="T82" s="3">
        <v>0.01</v>
      </c>
      <c r="U82" s="26">
        <f t="shared" si="67"/>
        <v>0.00529903282165232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0.001</v>
      </c>
      <c r="AF82" s="3">
        <v>0.49</v>
      </c>
      <c r="AG82" s="26">
        <f t="shared" si="68"/>
        <v>0.00049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</v>
      </c>
      <c r="AR82" s="3">
        <v>0.5</v>
      </c>
      <c r="AS82" s="3">
        <f t="shared" si="69"/>
        <v>0.005</v>
      </c>
      <c r="AT82" s="2">
        <f t="shared" si="70"/>
        <v>0.0107890328216523</v>
      </c>
      <c r="AU82" s="29">
        <f t="shared" si="71"/>
        <v>52.122</v>
      </c>
      <c r="AV82" s="1">
        <f t="shared" si="72"/>
        <v>0.26</v>
      </c>
      <c r="AW82" s="2">
        <f t="shared" si="76"/>
        <v>0.00916666666666667</v>
      </c>
      <c r="AX82" s="1">
        <f t="shared" si="73"/>
        <v>8.97972787733946</v>
      </c>
    </row>
    <row r="83" s="1" customFormat="1" spans="1:50">
      <c r="A83" s="13"/>
      <c r="B83" s="13"/>
      <c r="C83" s="16">
        <v>10</v>
      </c>
      <c r="D83" s="19">
        <v>13.159389161</v>
      </c>
      <c r="E83" s="20">
        <f t="shared" si="74"/>
        <v>20.603976995</v>
      </c>
      <c r="F83" s="16" t="s">
        <v>73</v>
      </c>
      <c r="G83" s="13">
        <v>11</v>
      </c>
      <c r="H83" s="18">
        <f t="shared" si="58"/>
        <v>13.159389161</v>
      </c>
      <c r="I83" s="18">
        <f t="shared" si="59"/>
        <v>286.309389161</v>
      </c>
      <c r="J83" s="18">
        <f t="shared" si="60"/>
        <v>0.0896905204024564</v>
      </c>
      <c r="K83" s="18">
        <f t="shared" si="61"/>
        <v>52.122</v>
      </c>
      <c r="L83" s="18">
        <f t="shared" si="62"/>
        <v>0.52122</v>
      </c>
      <c r="M83" s="13" t="s">
        <v>75</v>
      </c>
      <c r="N83" s="18">
        <f>(O82-P82)*$C$22/100</f>
        <v>0.973257712537073</v>
      </c>
      <c r="O83" s="18">
        <f t="shared" si="75"/>
        <v>0.57244409013353</v>
      </c>
      <c r="P83" s="18">
        <f t="shared" si="63"/>
        <v>0.051342808345387</v>
      </c>
      <c r="Q83" s="24">
        <f t="shared" si="64"/>
        <v>0.0133491301698006</v>
      </c>
      <c r="R83" s="18">
        <f t="shared" si="65"/>
        <v>0.1355172</v>
      </c>
      <c r="S83" s="25">
        <f t="shared" si="66"/>
        <v>0.0985050618652143</v>
      </c>
      <c r="T83" s="3">
        <v>0.01</v>
      </c>
      <c r="U83" s="26">
        <f t="shared" si="67"/>
        <v>0.000985050618652143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0.001</v>
      </c>
      <c r="AF83" s="3">
        <v>0.49</v>
      </c>
      <c r="AG83" s="26">
        <f t="shared" si="68"/>
        <v>0.00049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</v>
      </c>
      <c r="AR83" s="3">
        <v>0.5</v>
      </c>
      <c r="AS83" s="3">
        <f t="shared" si="69"/>
        <v>0.005</v>
      </c>
      <c r="AT83" s="2">
        <f t="shared" si="70"/>
        <v>0.00647505061865214</v>
      </c>
      <c r="AU83" s="29">
        <f t="shared" si="71"/>
        <v>52.122</v>
      </c>
      <c r="AV83" s="1">
        <f t="shared" si="72"/>
        <v>0.26</v>
      </c>
      <c r="AW83" s="2">
        <f t="shared" si="76"/>
        <v>0.00916666666666667</v>
      </c>
      <c r="AX83" s="1">
        <f t="shared" si="73"/>
        <v>5.38919414822859</v>
      </c>
    </row>
    <row r="84" s="1" customFormat="1" spans="1:51">
      <c r="A84" s="13"/>
      <c r="B84" s="13"/>
      <c r="C84" s="16">
        <v>11</v>
      </c>
      <c r="D84" s="19">
        <v>5.290103964</v>
      </c>
      <c r="E84" s="20">
        <f t="shared" si="74"/>
        <v>13.159389161</v>
      </c>
      <c r="F84" s="16" t="s">
        <v>75</v>
      </c>
      <c r="G84" s="13">
        <v>12</v>
      </c>
      <c r="H84" s="18">
        <f t="shared" si="58"/>
        <v>5.290103964</v>
      </c>
      <c r="I84" s="18">
        <f t="shared" si="59"/>
        <v>278.440103964</v>
      </c>
      <c r="J84" s="18">
        <f t="shared" si="60"/>
        <v>0.0343029609884325</v>
      </c>
      <c r="K84" s="18">
        <f t="shared" si="61"/>
        <v>52.122</v>
      </c>
      <c r="L84" s="18">
        <f t="shared" si="62"/>
        <v>0.52122</v>
      </c>
      <c r="M84" s="13" t="s">
        <v>73</v>
      </c>
      <c r="N84" s="13"/>
      <c r="O84" s="18">
        <f t="shared" si="75"/>
        <v>1.04232128178814</v>
      </c>
      <c r="P84" s="18">
        <f t="shared" si="63"/>
        <v>0.0357547062665917</v>
      </c>
      <c r="Q84" s="24">
        <f t="shared" si="64"/>
        <v>0.00929622362931383</v>
      </c>
      <c r="R84" s="18">
        <f t="shared" si="65"/>
        <v>0.1355172</v>
      </c>
      <c r="S84" s="25">
        <f t="shared" si="66"/>
        <v>0.0685981087958859</v>
      </c>
      <c r="T84" s="3">
        <v>0.01</v>
      </c>
      <c r="U84" s="26">
        <f t="shared" si="67"/>
        <v>0.000685981087958859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8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9"/>
        <v>0.005</v>
      </c>
      <c r="AT84" s="2">
        <f t="shared" si="70"/>
        <v>0.00617598108795886</v>
      </c>
      <c r="AU84" s="29">
        <f t="shared" si="71"/>
        <v>52.122</v>
      </c>
      <c r="AV84" s="1">
        <f t="shared" si="72"/>
        <v>0.26</v>
      </c>
      <c r="AW84" s="2">
        <f t="shared" si="76"/>
        <v>0.00916666666666667</v>
      </c>
      <c r="AX84" s="1">
        <f t="shared" si="73"/>
        <v>5.14027813820036</v>
      </c>
      <c r="AY84" s="1">
        <f>SUM(AX73:AX84)</f>
        <v>111.484113000131</v>
      </c>
    </row>
    <row r="85" s="1" customFormat="1" spans="1:46">
      <c r="A85" s="13"/>
      <c r="B85" s="13"/>
      <c r="C85" s="16">
        <v>12</v>
      </c>
      <c r="D85" s="19">
        <v>-1.89226385035484</v>
      </c>
      <c r="E85" s="20">
        <f t="shared" si="74"/>
        <v>5.290103964</v>
      </c>
      <c r="F85" s="16" t="s">
        <v>73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AT85" s="2"/>
    </row>
    <row r="86" s="1" customFormat="1" spans="46:46">
      <c r="AT86" s="2"/>
    </row>
    <row r="87" s="1" customFormat="1" spans="19:46">
      <c r="S87" s="23" t="s">
        <v>45</v>
      </c>
      <c r="T87" s="23"/>
      <c r="U87" s="23"/>
      <c r="V87" s="23" t="s">
        <v>46</v>
      </c>
      <c r="W87" s="23"/>
      <c r="X87" s="23"/>
      <c r="Y87" s="23" t="s">
        <v>47</v>
      </c>
      <c r="Z87" s="23"/>
      <c r="AA87" s="23"/>
      <c r="AB87" s="23" t="s">
        <v>48</v>
      </c>
      <c r="AC87" s="23"/>
      <c r="AD87" s="23"/>
      <c r="AE87" s="23" t="s">
        <v>49</v>
      </c>
      <c r="AF87" s="23"/>
      <c r="AG87" s="23"/>
      <c r="AH87" s="23" t="s">
        <v>50</v>
      </c>
      <c r="AI87" s="23"/>
      <c r="AJ87" s="23"/>
      <c r="AK87" s="31" t="s">
        <v>78</v>
      </c>
      <c r="AL87" s="32"/>
      <c r="AM87" s="33"/>
      <c r="AN87" s="32" t="s">
        <v>79</v>
      </c>
      <c r="AO87" s="32"/>
      <c r="AP87" s="33"/>
      <c r="AQ87" s="23" t="s">
        <v>52</v>
      </c>
      <c r="AR87" s="23"/>
      <c r="AS87" s="23"/>
      <c r="AT87" s="2"/>
    </row>
    <row r="88" s="1" customFormat="1" spans="1:53">
      <c r="A88" s="15" t="s">
        <v>80</v>
      </c>
      <c r="B88" s="15"/>
      <c r="C88" s="16" t="s">
        <v>53</v>
      </c>
      <c r="D88" s="16" t="s">
        <v>54</v>
      </c>
      <c r="E88" s="16" t="s">
        <v>55</v>
      </c>
      <c r="F88" s="16" t="s">
        <v>56</v>
      </c>
      <c r="G88" s="13" t="s">
        <v>53</v>
      </c>
      <c r="H88" s="13" t="s">
        <v>55</v>
      </c>
      <c r="I88" s="13" t="s">
        <v>57</v>
      </c>
      <c r="J88" s="13" t="s">
        <v>58</v>
      </c>
      <c r="K88" s="22" t="s">
        <v>59</v>
      </c>
      <c r="L88" s="22" t="s">
        <v>60</v>
      </c>
      <c r="M88" s="13" t="s">
        <v>61</v>
      </c>
      <c r="N88" s="22" t="s">
        <v>62</v>
      </c>
      <c r="O88" s="13" t="s">
        <v>63</v>
      </c>
      <c r="P88" s="13" t="s">
        <v>64</v>
      </c>
      <c r="Q88" s="22" t="s">
        <v>65</v>
      </c>
      <c r="R88" s="22" t="s">
        <v>66</v>
      </c>
      <c r="S88" s="4" t="s">
        <v>12</v>
      </c>
      <c r="T88" s="3" t="s">
        <v>13</v>
      </c>
      <c r="U88" s="3"/>
      <c r="V88" s="4" t="s">
        <v>12</v>
      </c>
      <c r="W88" s="3" t="s">
        <v>13</v>
      </c>
      <c r="X88" s="3"/>
      <c r="Y88" s="4" t="s">
        <v>12</v>
      </c>
      <c r="Z88" s="3" t="s">
        <v>13</v>
      </c>
      <c r="AA88" s="3"/>
      <c r="AB88" s="4" t="s">
        <v>12</v>
      </c>
      <c r="AC88" s="3" t="s">
        <v>13</v>
      </c>
      <c r="AD88" s="3"/>
      <c r="AE88" s="4" t="s">
        <v>12</v>
      </c>
      <c r="AF88" s="3" t="s">
        <v>13</v>
      </c>
      <c r="AG88" s="3"/>
      <c r="AH88" s="4" t="s">
        <v>12</v>
      </c>
      <c r="AI88" s="3" t="s">
        <v>13</v>
      </c>
      <c r="AJ88" s="3"/>
      <c r="AK88" s="4" t="s">
        <v>12</v>
      </c>
      <c r="AL88" s="3" t="s">
        <v>13</v>
      </c>
      <c r="AM88" s="3"/>
      <c r="AN88" s="4" t="s">
        <v>12</v>
      </c>
      <c r="AO88" s="3" t="s">
        <v>13</v>
      </c>
      <c r="AP88" s="3"/>
      <c r="AQ88" s="34" t="s">
        <v>12</v>
      </c>
      <c r="AR88" s="34" t="s">
        <v>13</v>
      </c>
      <c r="AS88" s="34"/>
      <c r="AT88" s="2" t="s">
        <v>67</v>
      </c>
      <c r="AU88" s="1" t="s">
        <v>68</v>
      </c>
      <c r="AV88" s="1" t="s">
        <v>38</v>
      </c>
      <c r="AW88" s="1" t="s">
        <v>81</v>
      </c>
      <c r="AX88" s="1" t="s">
        <v>82</v>
      </c>
      <c r="AZ88" s="1" t="s">
        <v>83</v>
      </c>
      <c r="BA88" s="1" t="s">
        <v>84</v>
      </c>
    </row>
    <row r="89" s="1" customFormat="1" spans="1:53">
      <c r="A89" s="13" t="s">
        <v>71</v>
      </c>
      <c r="B89" s="13">
        <v>341.64</v>
      </c>
      <c r="C89" s="16" t="s">
        <v>72</v>
      </c>
      <c r="D89" s="17">
        <v>-4</v>
      </c>
      <c r="E89" s="16"/>
      <c r="F89" s="16"/>
      <c r="G89" s="13">
        <v>1</v>
      </c>
      <c r="H89" s="18">
        <f t="shared" ref="H89:H100" si="77">E90</f>
        <v>-4</v>
      </c>
      <c r="I89" s="18">
        <f t="shared" ref="I89:I100" si="78">H89+273.15</f>
        <v>269.15</v>
      </c>
      <c r="J89" s="18">
        <f t="shared" ref="J89:J100" si="79">EXP(($C$16*(I89-$C$14))/($C$17*I89*$C$14))</f>
        <v>0.0102597002578668</v>
      </c>
      <c r="K89" s="18">
        <f t="shared" ref="K89:K100" si="80">$B$89/12</f>
        <v>28.47</v>
      </c>
      <c r="L89" s="18">
        <f t="shared" ref="L89:L100" si="81">K89*$B$74/100</f>
        <v>0.2847</v>
      </c>
      <c r="M89" s="13" t="s">
        <v>73</v>
      </c>
      <c r="N89" s="13"/>
      <c r="O89" s="18">
        <f>L89</f>
        <v>0.2847</v>
      </c>
      <c r="P89" s="18">
        <f t="shared" ref="P89:P100" si="82">O89*J89</f>
        <v>0.00292093666341466</v>
      </c>
      <c r="Q89" s="24">
        <f t="shared" ref="Q89:Q100" si="83">P89*$B$75</f>
        <v>0.000759443532487813</v>
      </c>
      <c r="R89" s="18">
        <f t="shared" ref="R89:R100" si="84">L89*$B$75</f>
        <v>0.074022</v>
      </c>
      <c r="S89" s="25">
        <f t="shared" ref="S89:S100" si="85">Q89/R89</f>
        <v>0.0102597002578668</v>
      </c>
      <c r="T89" s="3">
        <v>0.01</v>
      </c>
      <c r="U89" s="26">
        <f t="shared" ref="U89:U100" si="86">S89*T89</f>
        <v>0.000102597002578668</v>
      </c>
      <c r="V89" s="25"/>
      <c r="W89" s="3"/>
      <c r="X89" s="3"/>
      <c r="Y89" s="28"/>
      <c r="Z89" s="3"/>
      <c r="AA89" s="27"/>
      <c r="AB89" s="3"/>
      <c r="AC89" s="3"/>
      <c r="AD89" s="27"/>
      <c r="AE89" s="25">
        <v>0.001</v>
      </c>
      <c r="AF89" s="3">
        <v>0.49</v>
      </c>
      <c r="AG89" s="26">
        <f t="shared" ref="AG89:AG100" si="87">AF89*AE89</f>
        <v>0.00049</v>
      </c>
      <c r="AH89" s="35"/>
      <c r="AI89" s="3"/>
      <c r="AJ89" s="26"/>
      <c r="AK89" s="36"/>
      <c r="AL89" s="27"/>
      <c r="AM89" s="27"/>
      <c r="AN89" s="36"/>
      <c r="AO89" s="27"/>
      <c r="AP89" s="26"/>
      <c r="AQ89" s="3">
        <v>0.01</v>
      </c>
      <c r="AR89" s="3">
        <v>0.5</v>
      </c>
      <c r="AS89" s="3">
        <f t="shared" ref="AS89:AS100" si="88">AR89*AQ89</f>
        <v>0.005</v>
      </c>
      <c r="AT89" s="2">
        <f t="shared" ref="AT89:AT100" si="89">(AS89+AM89+AD89+AA89+U89+X89+AG89+AJ89+AP89)</f>
        <v>0.00559259700257867</v>
      </c>
      <c r="AU89" s="29">
        <f t="shared" ref="AU89:AU100" si="90">$B$89/12</f>
        <v>28.47</v>
      </c>
      <c r="AV89" s="1">
        <f t="shared" ref="AV89:AV100" si="91">$B$75</f>
        <v>0.26</v>
      </c>
      <c r="AW89" s="2">
        <f>$E$9/12</f>
        <v>0.0391666666666667</v>
      </c>
      <c r="AX89" s="1">
        <f t="shared" ref="AX89:AX100" si="92">AW89*10000*AV89*0.67*AU89*AT89</f>
        <v>10.863399608817</v>
      </c>
      <c r="AZ89" s="2">
        <f t="shared" ref="AZ89:AZ100" si="93">$E$10/12</f>
        <v>0.0166666666666667</v>
      </c>
      <c r="BA89" s="1">
        <f t="shared" ref="BA89:BA100" si="94">AZ89*10000*AV89*0.67*AU89*AT89</f>
        <v>4.62272323779448</v>
      </c>
    </row>
    <row r="90" s="1" customFormat="1" spans="1:53">
      <c r="A90" s="13" t="s">
        <v>74</v>
      </c>
      <c r="B90" s="13">
        <v>1</v>
      </c>
      <c r="C90" s="16">
        <v>1</v>
      </c>
      <c r="D90" s="19">
        <v>-5.47730869416129</v>
      </c>
      <c r="E90" s="20">
        <f t="shared" ref="E90:E101" si="95">D89</f>
        <v>-4</v>
      </c>
      <c r="F90" s="16" t="s">
        <v>73</v>
      </c>
      <c r="G90" s="13">
        <v>2</v>
      </c>
      <c r="H90" s="18">
        <f t="shared" si="77"/>
        <v>-5.47730869416129</v>
      </c>
      <c r="I90" s="18">
        <f t="shared" si="78"/>
        <v>267.672691305839</v>
      </c>
      <c r="J90" s="18">
        <f t="shared" si="79"/>
        <v>0.00840279823165821</v>
      </c>
      <c r="K90" s="18">
        <f t="shared" si="80"/>
        <v>28.47</v>
      </c>
      <c r="L90" s="18">
        <f t="shared" si="81"/>
        <v>0.2847</v>
      </c>
      <c r="M90" s="13" t="s">
        <v>73</v>
      </c>
      <c r="N90" s="13"/>
      <c r="O90" s="18">
        <f t="shared" ref="O90:O100" si="96">L90+O89-P89-N90</f>
        <v>0.566479063336585</v>
      </c>
      <c r="P90" s="18">
        <f t="shared" si="82"/>
        <v>0.00476000927167606</v>
      </c>
      <c r="Q90" s="24">
        <f t="shared" si="83"/>
        <v>0.00123760241063578</v>
      </c>
      <c r="R90" s="18">
        <f t="shared" si="84"/>
        <v>0.074022</v>
      </c>
      <c r="S90" s="25">
        <f t="shared" si="85"/>
        <v>0.0167193862721323</v>
      </c>
      <c r="T90" s="3">
        <v>0.01</v>
      </c>
      <c r="U90" s="26">
        <f t="shared" si="86"/>
        <v>0.000167193862721323</v>
      </c>
      <c r="V90" s="25"/>
      <c r="W90" s="3"/>
      <c r="X90" s="3"/>
      <c r="Y90" s="28"/>
      <c r="Z90" s="3"/>
      <c r="AA90" s="27"/>
      <c r="AB90" s="3"/>
      <c r="AC90" s="3"/>
      <c r="AD90" s="27"/>
      <c r="AE90" s="25">
        <v>0.001</v>
      </c>
      <c r="AF90" s="3">
        <v>0.49</v>
      </c>
      <c r="AG90" s="26">
        <f t="shared" si="87"/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si="88"/>
        <v>0.005</v>
      </c>
      <c r="AT90" s="2">
        <f t="shared" si="89"/>
        <v>0.00565719386272132</v>
      </c>
      <c r="AU90" s="29">
        <f t="shared" si="90"/>
        <v>28.47</v>
      </c>
      <c r="AV90" s="1">
        <f t="shared" si="91"/>
        <v>0.26</v>
      </c>
      <c r="AW90" s="2">
        <f t="shared" ref="AW90:AW100" si="97">$E$9/12</f>
        <v>0.0391666666666667</v>
      </c>
      <c r="AX90" s="1">
        <f t="shared" si="92"/>
        <v>10.9888764677577</v>
      </c>
      <c r="AZ90" s="2">
        <f t="shared" si="93"/>
        <v>0.0166666666666667</v>
      </c>
      <c r="BA90" s="1">
        <f t="shared" si="94"/>
        <v>4.67611764585433</v>
      </c>
    </row>
    <row r="91" s="1" customFormat="1" spans="1:53">
      <c r="A91" s="13" t="s">
        <v>38</v>
      </c>
      <c r="B91" s="13">
        <v>0.26</v>
      </c>
      <c r="C91" s="16">
        <v>2</v>
      </c>
      <c r="D91" s="19">
        <v>-1.21969316614286</v>
      </c>
      <c r="E91" s="20">
        <f t="shared" si="95"/>
        <v>-5.47730869416129</v>
      </c>
      <c r="F91" s="16" t="s">
        <v>73</v>
      </c>
      <c r="G91" s="13">
        <v>3</v>
      </c>
      <c r="H91" s="18">
        <f t="shared" si="77"/>
        <v>-1.21969316614286</v>
      </c>
      <c r="I91" s="18">
        <f t="shared" si="78"/>
        <v>271.930306833857</v>
      </c>
      <c r="J91" s="18">
        <f t="shared" si="79"/>
        <v>0.0148514858337968</v>
      </c>
      <c r="K91" s="18">
        <f t="shared" si="80"/>
        <v>28.47</v>
      </c>
      <c r="L91" s="18">
        <f t="shared" si="81"/>
        <v>0.2847</v>
      </c>
      <c r="M91" s="13" t="s">
        <v>73</v>
      </c>
      <c r="N91" s="13"/>
      <c r="O91" s="18">
        <f t="shared" si="96"/>
        <v>0.846419054064909</v>
      </c>
      <c r="P91" s="18">
        <f t="shared" si="82"/>
        <v>0.0125705805909007</v>
      </c>
      <c r="Q91" s="24">
        <f t="shared" si="83"/>
        <v>0.00326835095363418</v>
      </c>
      <c r="R91" s="18">
        <f t="shared" si="84"/>
        <v>0.074022</v>
      </c>
      <c r="S91" s="25">
        <f t="shared" si="85"/>
        <v>0.0441537779799813</v>
      </c>
      <c r="T91" s="3">
        <v>0.01</v>
      </c>
      <c r="U91" s="26">
        <f t="shared" si="86"/>
        <v>0.000441537779799813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si="87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8"/>
        <v>0.005</v>
      </c>
      <c r="AT91" s="2">
        <f t="shared" si="89"/>
        <v>0.00593153777979981</v>
      </c>
      <c r="AU91" s="29">
        <f t="shared" si="90"/>
        <v>28.47</v>
      </c>
      <c r="AV91" s="1">
        <f t="shared" si="91"/>
        <v>0.26</v>
      </c>
      <c r="AW91" s="2">
        <f t="shared" si="97"/>
        <v>0.0391666666666667</v>
      </c>
      <c r="AX91" s="1">
        <f t="shared" si="92"/>
        <v>11.5217787312495</v>
      </c>
      <c r="AZ91" s="2">
        <f t="shared" si="93"/>
        <v>0.0166666666666667</v>
      </c>
      <c r="BA91" s="1">
        <f t="shared" si="94"/>
        <v>4.90288456648915</v>
      </c>
    </row>
    <row r="92" s="1" customFormat="1" spans="1:53">
      <c r="A92" s="13"/>
      <c r="B92" s="13"/>
      <c r="C92" s="16">
        <v>3</v>
      </c>
      <c r="D92" s="19">
        <v>3.90855430832258</v>
      </c>
      <c r="E92" s="20">
        <f t="shared" si="95"/>
        <v>-1.21969316614286</v>
      </c>
      <c r="F92" s="16" t="s">
        <v>73</v>
      </c>
      <c r="G92" s="13">
        <v>4</v>
      </c>
      <c r="H92" s="18">
        <f t="shared" si="77"/>
        <v>3.90855430832258</v>
      </c>
      <c r="I92" s="18">
        <f t="shared" si="78"/>
        <v>277.058554308323</v>
      </c>
      <c r="J92" s="18">
        <f t="shared" si="79"/>
        <v>0.0288139258836368</v>
      </c>
      <c r="K92" s="18">
        <f t="shared" si="80"/>
        <v>28.47</v>
      </c>
      <c r="L92" s="18">
        <f t="shared" si="81"/>
        <v>0.2847</v>
      </c>
      <c r="M92" s="13" t="s">
        <v>73</v>
      </c>
      <c r="N92" s="13"/>
      <c r="O92" s="18">
        <f t="shared" si="96"/>
        <v>1.11854847347401</v>
      </c>
      <c r="P92" s="18">
        <f t="shared" si="82"/>
        <v>0.0322297728119352</v>
      </c>
      <c r="Q92" s="24">
        <f t="shared" si="83"/>
        <v>0.00837974093110315</v>
      </c>
      <c r="R92" s="18">
        <f t="shared" si="84"/>
        <v>0.074022</v>
      </c>
      <c r="S92" s="25">
        <f t="shared" si="85"/>
        <v>0.113206086448666</v>
      </c>
      <c r="T92" s="3">
        <v>0.01</v>
      </c>
      <c r="U92" s="26">
        <f t="shared" si="86"/>
        <v>0.00113206086448666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7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8"/>
        <v>0.005</v>
      </c>
      <c r="AT92" s="2">
        <f t="shared" si="89"/>
        <v>0.00662206086448666</v>
      </c>
      <c r="AU92" s="29">
        <f t="shared" si="90"/>
        <v>28.47</v>
      </c>
      <c r="AV92" s="1">
        <f t="shared" si="91"/>
        <v>0.26</v>
      </c>
      <c r="AW92" s="2">
        <f t="shared" si="97"/>
        <v>0.0391666666666667</v>
      </c>
      <c r="AX92" s="1">
        <f t="shared" si="92"/>
        <v>12.8630926511703</v>
      </c>
      <c r="AZ92" s="2">
        <f t="shared" si="93"/>
        <v>0.0166666666666667</v>
      </c>
      <c r="BA92" s="1">
        <f t="shared" si="94"/>
        <v>5.47365644730652</v>
      </c>
    </row>
    <row r="93" s="1" customFormat="1" spans="1:53">
      <c r="A93" s="13"/>
      <c r="B93" s="13"/>
      <c r="C93" s="16">
        <v>4</v>
      </c>
      <c r="D93" s="19">
        <v>11.3078801511</v>
      </c>
      <c r="E93" s="20">
        <f t="shared" si="95"/>
        <v>3.90855430832258</v>
      </c>
      <c r="F93" s="16" t="s">
        <v>73</v>
      </c>
      <c r="G93" s="13">
        <v>5</v>
      </c>
      <c r="H93" s="18">
        <f t="shared" si="77"/>
        <v>11.3078801511</v>
      </c>
      <c r="I93" s="18">
        <f t="shared" si="78"/>
        <v>284.4578801511</v>
      </c>
      <c r="J93" s="18">
        <f t="shared" si="79"/>
        <v>0.0718809117227089</v>
      </c>
      <c r="K93" s="18">
        <f t="shared" si="80"/>
        <v>28.47</v>
      </c>
      <c r="L93" s="18">
        <f t="shared" si="81"/>
        <v>0.2847</v>
      </c>
      <c r="M93" s="13" t="s">
        <v>75</v>
      </c>
      <c r="N93" s="18">
        <f>(O92-P92)*$C$22/100</f>
        <v>1.03200276562897</v>
      </c>
      <c r="O93" s="18">
        <f t="shared" si="96"/>
        <v>0.339015935033104</v>
      </c>
      <c r="P93" s="18">
        <f t="shared" si="82"/>
        <v>0.0243687744987061</v>
      </c>
      <c r="Q93" s="24">
        <f t="shared" si="83"/>
        <v>0.0063358813696636</v>
      </c>
      <c r="R93" s="18">
        <f t="shared" si="84"/>
        <v>0.074022</v>
      </c>
      <c r="S93" s="25">
        <f t="shared" si="85"/>
        <v>0.0855945714742049</v>
      </c>
      <c r="T93" s="3">
        <v>0.01</v>
      </c>
      <c r="U93" s="26">
        <f t="shared" si="86"/>
        <v>0.000855945714742049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0.005</v>
      </c>
      <c r="AF93" s="3">
        <v>0.49</v>
      </c>
      <c r="AG93" s="26">
        <f t="shared" si="87"/>
        <v>0.00245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0.015</v>
      </c>
      <c r="AR93" s="3">
        <v>0.5</v>
      </c>
      <c r="AS93" s="3">
        <f t="shared" si="88"/>
        <v>0.0075</v>
      </c>
      <c r="AT93" s="2">
        <f t="shared" si="89"/>
        <v>0.010805945714742</v>
      </c>
      <c r="AU93" s="29">
        <f t="shared" si="90"/>
        <v>28.47</v>
      </c>
      <c r="AV93" s="1">
        <f t="shared" si="91"/>
        <v>0.26</v>
      </c>
      <c r="AW93" s="2">
        <f t="shared" si="97"/>
        <v>0.0391666666666667</v>
      </c>
      <c r="AX93" s="1">
        <f t="shared" si="92"/>
        <v>20.9901243369225</v>
      </c>
      <c r="AZ93" s="2">
        <f t="shared" si="93"/>
        <v>0.0166666666666667</v>
      </c>
      <c r="BA93" s="1">
        <f t="shared" si="94"/>
        <v>8.93196780294573</v>
      </c>
    </row>
    <row r="94" s="1" customFormat="1" spans="1:53">
      <c r="A94" s="13"/>
      <c r="B94" s="13"/>
      <c r="C94" s="16">
        <v>5</v>
      </c>
      <c r="D94" s="19">
        <v>21.4430044077419</v>
      </c>
      <c r="E94" s="20">
        <f t="shared" si="95"/>
        <v>11.3078801511</v>
      </c>
      <c r="F94" s="16" t="s">
        <v>75</v>
      </c>
      <c r="G94" s="13">
        <v>6</v>
      </c>
      <c r="H94" s="18">
        <f t="shared" si="77"/>
        <v>21.4430044077419</v>
      </c>
      <c r="I94" s="18">
        <f t="shared" si="78"/>
        <v>294.593004407742</v>
      </c>
      <c r="J94" s="18">
        <f t="shared" si="79"/>
        <v>0.233370837901182</v>
      </c>
      <c r="K94" s="18">
        <f t="shared" si="80"/>
        <v>28.47</v>
      </c>
      <c r="L94" s="18">
        <f t="shared" si="81"/>
        <v>0.2847</v>
      </c>
      <c r="M94" s="13" t="s">
        <v>73</v>
      </c>
      <c r="N94" s="13"/>
      <c r="O94" s="18">
        <f t="shared" si="96"/>
        <v>0.599347160534398</v>
      </c>
      <c r="P94" s="18">
        <f t="shared" si="82"/>
        <v>0.139870149047606</v>
      </c>
      <c r="Q94" s="24">
        <f t="shared" si="83"/>
        <v>0.0363662387523777</v>
      </c>
      <c r="R94" s="18">
        <f t="shared" si="84"/>
        <v>0.074022</v>
      </c>
      <c r="S94" s="25">
        <f t="shared" si="85"/>
        <v>0.49128959974572</v>
      </c>
      <c r="T94" s="3">
        <v>0.01</v>
      </c>
      <c r="U94" s="26">
        <f t="shared" si="86"/>
        <v>0.0049128959974572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0.005</v>
      </c>
      <c r="AF94" s="3">
        <v>0.49</v>
      </c>
      <c r="AG94" s="26">
        <f t="shared" si="87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8"/>
        <v>0.0075</v>
      </c>
      <c r="AT94" s="2">
        <f t="shared" si="89"/>
        <v>0.0148628959974572</v>
      </c>
      <c r="AU94" s="29">
        <f t="shared" si="90"/>
        <v>28.47</v>
      </c>
      <c r="AV94" s="1">
        <f t="shared" si="91"/>
        <v>0.26</v>
      </c>
      <c r="AW94" s="2">
        <f t="shared" si="97"/>
        <v>0.0391666666666667</v>
      </c>
      <c r="AX94" s="1">
        <f t="shared" si="92"/>
        <v>28.8705906201031</v>
      </c>
      <c r="AZ94" s="2">
        <f t="shared" si="93"/>
        <v>0.0166666666666667</v>
      </c>
      <c r="BA94" s="1">
        <f t="shared" si="94"/>
        <v>12.2853577106822</v>
      </c>
    </row>
    <row r="95" s="1" customFormat="1" spans="1:53">
      <c r="A95" s="13"/>
      <c r="B95" s="13"/>
      <c r="C95" s="16">
        <v>6</v>
      </c>
      <c r="D95" s="19">
        <v>24.867753272</v>
      </c>
      <c r="E95" s="20">
        <f t="shared" si="95"/>
        <v>21.4430044077419</v>
      </c>
      <c r="F95" s="16" t="s">
        <v>73</v>
      </c>
      <c r="G95" s="13">
        <v>7</v>
      </c>
      <c r="H95" s="18">
        <f t="shared" si="77"/>
        <v>24.867753272</v>
      </c>
      <c r="I95" s="18">
        <f t="shared" si="78"/>
        <v>298.017753272</v>
      </c>
      <c r="J95" s="18">
        <f t="shared" si="79"/>
        <v>0.341193786088968</v>
      </c>
      <c r="K95" s="18">
        <f t="shared" si="80"/>
        <v>28.47</v>
      </c>
      <c r="L95" s="18">
        <f t="shared" si="81"/>
        <v>0.2847</v>
      </c>
      <c r="M95" s="13" t="s">
        <v>73</v>
      </c>
      <c r="N95" s="13"/>
      <c r="O95" s="18">
        <f t="shared" si="96"/>
        <v>0.744177011486791</v>
      </c>
      <c r="P95" s="18">
        <f t="shared" si="82"/>
        <v>0.253908572069552</v>
      </c>
      <c r="Q95" s="24">
        <f t="shared" si="83"/>
        <v>0.0660162287380835</v>
      </c>
      <c r="R95" s="18">
        <f t="shared" si="84"/>
        <v>0.074022</v>
      </c>
      <c r="S95" s="25">
        <f t="shared" si="85"/>
        <v>0.891846055741313</v>
      </c>
      <c r="T95" s="3">
        <v>0.01</v>
      </c>
      <c r="U95" s="26">
        <f t="shared" si="86"/>
        <v>0.00891846055741313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0.005</v>
      </c>
      <c r="AF95" s="3">
        <v>0.49</v>
      </c>
      <c r="AG95" s="26">
        <f t="shared" si="87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8"/>
        <v>0.0075</v>
      </c>
      <c r="AT95" s="2">
        <f t="shared" si="89"/>
        <v>0.0188684605574131</v>
      </c>
      <c r="AU95" s="29">
        <f t="shared" si="90"/>
        <v>28.47</v>
      </c>
      <c r="AV95" s="1">
        <f t="shared" si="91"/>
        <v>0.26</v>
      </c>
      <c r="AW95" s="2">
        <f t="shared" si="97"/>
        <v>0.0391666666666667</v>
      </c>
      <c r="AX95" s="1">
        <f t="shared" si="92"/>
        <v>36.651242158852</v>
      </c>
      <c r="AZ95" s="2">
        <f t="shared" si="93"/>
        <v>0.0166666666666667</v>
      </c>
      <c r="BA95" s="1">
        <f t="shared" si="94"/>
        <v>15.596273259086</v>
      </c>
    </row>
    <row r="96" s="1" customFormat="1" spans="1:53">
      <c r="A96" s="13"/>
      <c r="B96" s="13"/>
      <c r="C96" s="16">
        <v>7</v>
      </c>
      <c r="D96" s="19">
        <v>28.2108850596774</v>
      </c>
      <c r="E96" s="20">
        <f t="shared" si="95"/>
        <v>24.867753272</v>
      </c>
      <c r="F96" s="16" t="s">
        <v>73</v>
      </c>
      <c r="G96" s="13">
        <v>8</v>
      </c>
      <c r="H96" s="18">
        <f t="shared" si="77"/>
        <v>28.2108850596774</v>
      </c>
      <c r="I96" s="18">
        <f t="shared" si="78"/>
        <v>301.360885059677</v>
      </c>
      <c r="J96" s="18">
        <f t="shared" si="79"/>
        <v>0.490239497743684</v>
      </c>
      <c r="K96" s="18">
        <f t="shared" si="80"/>
        <v>28.47</v>
      </c>
      <c r="L96" s="18">
        <f t="shared" si="81"/>
        <v>0.2847</v>
      </c>
      <c r="M96" s="13" t="s">
        <v>73</v>
      </c>
      <c r="N96" s="13"/>
      <c r="O96" s="18">
        <f t="shared" si="96"/>
        <v>0.774968439417239</v>
      </c>
      <c r="P96" s="18">
        <f t="shared" si="82"/>
        <v>0.379920138507114</v>
      </c>
      <c r="Q96" s="24">
        <f t="shared" si="83"/>
        <v>0.0987792360118496</v>
      </c>
      <c r="R96" s="18">
        <f t="shared" si="84"/>
        <v>0.074022</v>
      </c>
      <c r="S96" s="25">
        <f t="shared" si="85"/>
        <v>1.3344578100004</v>
      </c>
      <c r="T96" s="3">
        <v>0.01</v>
      </c>
      <c r="U96" s="26">
        <f t="shared" si="86"/>
        <v>0.013344578100004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0.005</v>
      </c>
      <c r="AF96" s="3">
        <v>0.49</v>
      </c>
      <c r="AG96" s="26">
        <f t="shared" si="87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8"/>
        <v>0.0075</v>
      </c>
      <c r="AT96" s="2">
        <f t="shared" si="89"/>
        <v>0.023294578100004</v>
      </c>
      <c r="AU96" s="29">
        <f t="shared" si="90"/>
        <v>28.47</v>
      </c>
      <c r="AV96" s="1">
        <f t="shared" si="91"/>
        <v>0.26</v>
      </c>
      <c r="AW96" s="2">
        <f t="shared" si="97"/>
        <v>0.0391666666666667</v>
      </c>
      <c r="AX96" s="1">
        <f t="shared" si="92"/>
        <v>45.2488013176095</v>
      </c>
      <c r="AZ96" s="2">
        <f t="shared" si="93"/>
        <v>0.0166666666666667</v>
      </c>
      <c r="BA96" s="1">
        <f t="shared" si="94"/>
        <v>19.2548090713232</v>
      </c>
    </row>
    <row r="97" s="1" customFormat="1" spans="1:53">
      <c r="A97" s="13"/>
      <c r="B97" s="13"/>
      <c r="C97" s="16">
        <v>8</v>
      </c>
      <c r="D97" s="19">
        <v>25.6991462693548</v>
      </c>
      <c r="E97" s="20">
        <f t="shared" si="95"/>
        <v>28.2108850596774</v>
      </c>
      <c r="F97" s="16" t="s">
        <v>73</v>
      </c>
      <c r="G97" s="13">
        <v>9</v>
      </c>
      <c r="H97" s="18">
        <f t="shared" si="77"/>
        <v>25.6991462693548</v>
      </c>
      <c r="I97" s="18">
        <f t="shared" si="78"/>
        <v>298.849146269355</v>
      </c>
      <c r="J97" s="18">
        <f t="shared" si="79"/>
        <v>0.373658802117211</v>
      </c>
      <c r="K97" s="18">
        <f t="shared" si="80"/>
        <v>28.47</v>
      </c>
      <c r="L97" s="18">
        <f t="shared" si="81"/>
        <v>0.2847</v>
      </c>
      <c r="M97" s="13" t="s">
        <v>73</v>
      </c>
      <c r="N97" s="13"/>
      <c r="O97" s="18">
        <f t="shared" si="96"/>
        <v>0.679748300910125</v>
      </c>
      <c r="P97" s="18">
        <f t="shared" si="82"/>
        <v>0.253993935859287</v>
      </c>
      <c r="Q97" s="24">
        <f t="shared" si="83"/>
        <v>0.0660384233234147</v>
      </c>
      <c r="R97" s="18">
        <f t="shared" si="84"/>
        <v>0.074022</v>
      </c>
      <c r="S97" s="25">
        <f t="shared" si="85"/>
        <v>0.892145893429178</v>
      </c>
      <c r="T97" s="3">
        <v>0.01</v>
      </c>
      <c r="U97" s="26">
        <f t="shared" si="86"/>
        <v>0.00892145893429178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0.005</v>
      </c>
      <c r="AF97" s="3">
        <v>0.49</v>
      </c>
      <c r="AG97" s="26">
        <f t="shared" si="87"/>
        <v>0.00245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0.015</v>
      </c>
      <c r="AR97" s="3">
        <v>0.5</v>
      </c>
      <c r="AS97" s="3">
        <f t="shared" si="88"/>
        <v>0.0075</v>
      </c>
      <c r="AT97" s="2">
        <f t="shared" si="89"/>
        <v>0.0188714589342918</v>
      </c>
      <c r="AU97" s="29">
        <f t="shared" si="90"/>
        <v>28.47</v>
      </c>
      <c r="AV97" s="1">
        <f t="shared" si="91"/>
        <v>0.26</v>
      </c>
      <c r="AW97" s="2">
        <f t="shared" si="97"/>
        <v>0.0391666666666667</v>
      </c>
      <c r="AX97" s="1">
        <f t="shared" si="92"/>
        <v>36.6570663879528</v>
      </c>
      <c r="AZ97" s="2">
        <f t="shared" si="93"/>
        <v>0.0166666666666667</v>
      </c>
      <c r="BA97" s="1">
        <f t="shared" si="94"/>
        <v>15.598751654448</v>
      </c>
    </row>
    <row r="98" s="1" customFormat="1" spans="1:53">
      <c r="A98" s="13"/>
      <c r="B98" s="13"/>
      <c r="C98" s="16">
        <v>9</v>
      </c>
      <c r="D98" s="19">
        <v>20.603976995</v>
      </c>
      <c r="E98" s="20">
        <f t="shared" si="95"/>
        <v>25.6991462693548</v>
      </c>
      <c r="F98" s="16" t="s">
        <v>73</v>
      </c>
      <c r="G98" s="13">
        <v>10</v>
      </c>
      <c r="H98" s="18">
        <f t="shared" si="77"/>
        <v>20.603976995</v>
      </c>
      <c r="I98" s="18">
        <f t="shared" si="78"/>
        <v>293.753976995</v>
      </c>
      <c r="J98" s="18">
        <f t="shared" si="79"/>
        <v>0.212347860543648</v>
      </c>
      <c r="K98" s="18">
        <f t="shared" si="80"/>
        <v>28.47</v>
      </c>
      <c r="L98" s="18">
        <f t="shared" si="81"/>
        <v>0.2847</v>
      </c>
      <c r="M98" s="13" t="s">
        <v>73</v>
      </c>
      <c r="N98" s="13"/>
      <c r="O98" s="18">
        <f t="shared" si="96"/>
        <v>0.710454365050838</v>
      </c>
      <c r="P98" s="18">
        <f t="shared" si="82"/>
        <v>0.150863464432441</v>
      </c>
      <c r="Q98" s="24">
        <f t="shared" si="83"/>
        <v>0.0392245007524348</v>
      </c>
      <c r="R98" s="18">
        <f t="shared" si="84"/>
        <v>0.074022</v>
      </c>
      <c r="S98" s="25">
        <f t="shared" si="85"/>
        <v>0.529903282165231</v>
      </c>
      <c r="T98" s="3">
        <v>0.01</v>
      </c>
      <c r="U98" s="26">
        <f t="shared" si="86"/>
        <v>0.00529903282165231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0.005</v>
      </c>
      <c r="AF98" s="3">
        <v>0.49</v>
      </c>
      <c r="AG98" s="26">
        <f t="shared" si="87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</v>
      </c>
      <c r="AR98" s="3">
        <v>0.5</v>
      </c>
      <c r="AS98" s="3">
        <f t="shared" si="88"/>
        <v>0.005</v>
      </c>
      <c r="AT98" s="2">
        <f t="shared" si="89"/>
        <v>0.0127490328216523</v>
      </c>
      <c r="AU98" s="29">
        <f t="shared" si="90"/>
        <v>28.47</v>
      </c>
      <c r="AV98" s="1">
        <f t="shared" si="91"/>
        <v>0.26</v>
      </c>
      <c r="AW98" s="2">
        <f t="shared" si="97"/>
        <v>0.0391666666666667</v>
      </c>
      <c r="AX98" s="1">
        <f t="shared" si="92"/>
        <v>24.7644945816181</v>
      </c>
      <c r="AZ98" s="2">
        <f t="shared" si="93"/>
        <v>0.0166666666666667</v>
      </c>
      <c r="BA98" s="1">
        <f t="shared" si="94"/>
        <v>10.5380828006885</v>
      </c>
    </row>
    <row r="99" s="1" customFormat="1" spans="1:53">
      <c r="A99" s="13"/>
      <c r="B99" s="13"/>
      <c r="C99" s="16">
        <v>10</v>
      </c>
      <c r="D99" s="19">
        <v>13.159389161</v>
      </c>
      <c r="E99" s="20">
        <f t="shared" si="95"/>
        <v>20.603976995</v>
      </c>
      <c r="F99" s="16" t="s">
        <v>73</v>
      </c>
      <c r="G99" s="13">
        <v>11</v>
      </c>
      <c r="H99" s="18">
        <f t="shared" si="77"/>
        <v>13.159389161</v>
      </c>
      <c r="I99" s="18">
        <f t="shared" si="78"/>
        <v>286.309389161</v>
      </c>
      <c r="J99" s="18">
        <f t="shared" si="79"/>
        <v>0.0896905204024564</v>
      </c>
      <c r="K99" s="18">
        <f t="shared" si="80"/>
        <v>28.47</v>
      </c>
      <c r="L99" s="18">
        <f t="shared" si="81"/>
        <v>0.2847</v>
      </c>
      <c r="M99" s="13" t="s">
        <v>75</v>
      </c>
      <c r="N99" s="18">
        <f>(O98-P98)*$C$22/100</f>
        <v>0.531611355587477</v>
      </c>
      <c r="O99" s="18">
        <f t="shared" si="96"/>
        <v>0.31267954503092</v>
      </c>
      <c r="P99" s="18">
        <f t="shared" si="82"/>
        <v>0.0280443911130265</v>
      </c>
      <c r="Q99" s="24">
        <f t="shared" si="83"/>
        <v>0.00729154168938689</v>
      </c>
      <c r="R99" s="18">
        <f t="shared" si="84"/>
        <v>0.074022</v>
      </c>
      <c r="S99" s="25">
        <f t="shared" si="85"/>
        <v>0.0985050618652143</v>
      </c>
      <c r="T99" s="3">
        <v>0.01</v>
      </c>
      <c r="U99" s="26">
        <f t="shared" si="86"/>
        <v>0.000985050618652143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0.005</v>
      </c>
      <c r="AF99" s="3">
        <v>0.49</v>
      </c>
      <c r="AG99" s="26">
        <f t="shared" si="87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</v>
      </c>
      <c r="AR99" s="3">
        <v>0.5</v>
      </c>
      <c r="AS99" s="3">
        <f t="shared" si="88"/>
        <v>0.005</v>
      </c>
      <c r="AT99" s="2">
        <f t="shared" si="89"/>
        <v>0.00843505061865214</v>
      </c>
      <c r="AU99" s="29">
        <f t="shared" si="90"/>
        <v>28.47</v>
      </c>
      <c r="AV99" s="1">
        <f t="shared" si="91"/>
        <v>0.26</v>
      </c>
      <c r="AW99" s="2">
        <f t="shared" si="97"/>
        <v>0.0391666666666667</v>
      </c>
      <c r="AX99" s="1">
        <f t="shared" si="92"/>
        <v>16.3847539074899</v>
      </c>
      <c r="AZ99" s="2">
        <f t="shared" si="93"/>
        <v>0.0166666666666667</v>
      </c>
      <c r="BA99" s="1">
        <f t="shared" si="94"/>
        <v>6.97223570531487</v>
      </c>
    </row>
    <row r="100" s="1" customFormat="1" spans="1:54">
      <c r="A100" s="13"/>
      <c r="B100" s="13"/>
      <c r="C100" s="16">
        <v>11</v>
      </c>
      <c r="D100" s="19">
        <v>5.290103964</v>
      </c>
      <c r="E100" s="20">
        <f t="shared" si="95"/>
        <v>13.159389161</v>
      </c>
      <c r="F100" s="16" t="s">
        <v>75</v>
      </c>
      <c r="G100" s="13">
        <v>12</v>
      </c>
      <c r="H100" s="18">
        <f t="shared" si="77"/>
        <v>5.290103964</v>
      </c>
      <c r="I100" s="18">
        <f t="shared" si="78"/>
        <v>278.440103964</v>
      </c>
      <c r="J100" s="18">
        <f t="shared" si="79"/>
        <v>0.0343029609884325</v>
      </c>
      <c r="K100" s="18">
        <f t="shared" si="80"/>
        <v>28.47</v>
      </c>
      <c r="L100" s="18">
        <f t="shared" si="81"/>
        <v>0.2847</v>
      </c>
      <c r="M100" s="13" t="s">
        <v>73</v>
      </c>
      <c r="N100" s="13"/>
      <c r="O100" s="18">
        <f t="shared" si="96"/>
        <v>0.569335153917893</v>
      </c>
      <c r="P100" s="18">
        <f t="shared" si="82"/>
        <v>0.0195298815741887</v>
      </c>
      <c r="Q100" s="24">
        <f t="shared" si="83"/>
        <v>0.00507776920928907</v>
      </c>
      <c r="R100" s="18">
        <f t="shared" si="84"/>
        <v>0.074022</v>
      </c>
      <c r="S100" s="25">
        <f t="shared" si="85"/>
        <v>0.0685981087958859</v>
      </c>
      <c r="T100" s="3">
        <v>0.01</v>
      </c>
      <c r="U100" s="26">
        <f t="shared" si="86"/>
        <v>0.000685981087958859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0.005</v>
      </c>
      <c r="AF100" s="3">
        <v>0.49</v>
      </c>
      <c r="AG100" s="26">
        <f t="shared" si="87"/>
        <v>0.00245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8"/>
        <v>0.005</v>
      </c>
      <c r="AT100" s="2">
        <f t="shared" si="89"/>
        <v>0.00813598108795886</v>
      </c>
      <c r="AU100" s="29">
        <f t="shared" si="90"/>
        <v>28.47</v>
      </c>
      <c r="AV100" s="1">
        <f t="shared" si="91"/>
        <v>0.26</v>
      </c>
      <c r="AW100" s="2">
        <f t="shared" si="97"/>
        <v>0.0391666666666667</v>
      </c>
      <c r="AX100" s="1">
        <f t="shared" si="92"/>
        <v>15.8038231125043</v>
      </c>
      <c r="AY100" s="1">
        <f>SUM(AX89:AX100)</f>
        <v>271.608043882047</v>
      </c>
      <c r="AZ100" s="2">
        <f t="shared" si="93"/>
        <v>0.0166666666666667</v>
      </c>
      <c r="BA100" s="1">
        <f t="shared" si="94"/>
        <v>6.72503111170395</v>
      </c>
      <c r="BB100" s="1">
        <f>SUM(BA89:BA100)</f>
        <v>115.577891013637</v>
      </c>
    </row>
    <row r="101" s="1" customFormat="1" spans="1:46">
      <c r="A101" s="13"/>
      <c r="B101" s="13"/>
      <c r="C101" s="16">
        <v>12</v>
      </c>
      <c r="D101" s="19">
        <v>-1.89226385035484</v>
      </c>
      <c r="E101" s="20">
        <f t="shared" si="95"/>
        <v>5.290103964</v>
      </c>
      <c r="F101" s="16" t="s">
        <v>73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AT101" s="2"/>
    </row>
  </sheetData>
  <mergeCells count="52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5:U55"/>
    <mergeCell ref="A56:B56"/>
    <mergeCell ref="S71:U71"/>
    <mergeCell ref="V71:X71"/>
    <mergeCell ref="Y71:AA71"/>
    <mergeCell ref="AB71:AD71"/>
    <mergeCell ref="AE71:AG71"/>
    <mergeCell ref="AH71:AJ71"/>
    <mergeCell ref="AK71:AM71"/>
    <mergeCell ref="AN71:AP71"/>
    <mergeCell ref="AQ71:AS71"/>
    <mergeCell ref="A72:B72"/>
    <mergeCell ref="S87:U87"/>
    <mergeCell ref="V87:X87"/>
    <mergeCell ref="Y87:AA87"/>
    <mergeCell ref="AB87:AD87"/>
    <mergeCell ref="AE87:AG87"/>
    <mergeCell ref="AH87:AJ87"/>
    <mergeCell ref="AK87:AM87"/>
    <mergeCell ref="AN87:AP87"/>
    <mergeCell ref="AQ87:AS87"/>
    <mergeCell ref="A88:B88"/>
    <mergeCell ref="A2:A4"/>
    <mergeCell ref="A5:A6"/>
    <mergeCell ref="E2:E4"/>
    <mergeCell ref="E5:E6"/>
    <mergeCell ref="G2:G4"/>
    <mergeCell ref="G5:G6"/>
    <mergeCell ref="G14:G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01"/>
  <sheetViews>
    <sheetView workbookViewId="0">
      <selection activeCell="H7" sqref="H7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 customWidth="1"/>
    <col min="29" max="29" width="8.88888888888889" style="1"/>
    <col min="30" max="30" width="10.2222222222222" style="1" customWidth="1"/>
    <col min="31" max="31" width="8.88888888888889" style="1"/>
    <col min="32" max="32" width="23.1111111111111" style="1" customWidth="1"/>
    <col min="33" max="33" width="15.6666666666667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48" width="15.6666666666667" style="1"/>
    <col min="49" max="49" width="11.4444444444444" style="1"/>
    <col min="50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46">
      <c r="C1" s="3" t="s">
        <v>0</v>
      </c>
      <c r="D1" s="3" t="s">
        <v>1</v>
      </c>
      <c r="E1" s="3" t="s">
        <v>2</v>
      </c>
      <c r="F1" s="3" t="s">
        <v>3</v>
      </c>
      <c r="H1"/>
      <c r="I1"/>
      <c r="J1"/>
      <c r="K1"/>
      <c r="L1"/>
      <c r="M1"/>
      <c r="N1"/>
      <c r="O1"/>
      <c r="P1"/>
      <c r="Q1"/>
      <c r="R1" s="5" t="s">
        <v>4</v>
      </c>
      <c r="S1" s="40"/>
      <c r="T1" s="40"/>
      <c r="U1" s="40"/>
      <c r="V1" s="40"/>
      <c r="W1" s="41"/>
      <c r="X1" s="42" t="s">
        <v>5</v>
      </c>
      <c r="Y1" s="45"/>
      <c r="Z1" s="46"/>
      <c r="AA1" s="42" t="s">
        <v>6</v>
      </c>
      <c r="AB1" s="45"/>
      <c r="AC1" s="46"/>
      <c r="AD1" s="42" t="s">
        <v>7</v>
      </c>
      <c r="AE1" s="45"/>
      <c r="AF1" s="46"/>
      <c r="AG1" s="42" t="s">
        <v>8</v>
      </c>
      <c r="AH1" s="45"/>
      <c r="AI1" s="46"/>
      <c r="AJ1" s="4" t="s">
        <v>9</v>
      </c>
      <c r="AK1" s="4"/>
      <c r="AL1" s="4"/>
      <c r="AM1" s="4"/>
      <c r="AN1" s="4"/>
      <c r="AO1" s="4"/>
      <c r="AT1" s="2"/>
    </row>
    <row r="2" s="1" customFormat="1" spans="1:46">
      <c r="A2" s="4" t="s">
        <v>10</v>
      </c>
      <c r="B2" s="5" t="s">
        <v>11</v>
      </c>
      <c r="C2" s="3"/>
      <c r="D2" s="3"/>
      <c r="E2" s="7">
        <v>809.41</v>
      </c>
      <c r="F2" s="3">
        <v>1108.87</v>
      </c>
      <c r="G2" s="21">
        <f>(F2+F3+F4)/3</f>
        <v>1399.47083333333</v>
      </c>
      <c r="H2"/>
      <c r="I2"/>
      <c r="J2"/>
      <c r="K2"/>
      <c r="L2"/>
      <c r="M2"/>
      <c r="N2"/>
      <c r="O2"/>
      <c r="P2"/>
      <c r="Q2"/>
      <c r="R2" s="43" t="s">
        <v>12</v>
      </c>
      <c r="S2" s="43" t="s">
        <v>13</v>
      </c>
      <c r="T2" s="43"/>
      <c r="U2" s="43" t="s">
        <v>12</v>
      </c>
      <c r="V2" s="43" t="s">
        <v>13</v>
      </c>
      <c r="W2" s="43"/>
      <c r="X2" s="43" t="s">
        <v>12</v>
      </c>
      <c r="Y2" s="43" t="s">
        <v>13</v>
      </c>
      <c r="Z2" s="43"/>
      <c r="AA2" s="43" t="s">
        <v>12</v>
      </c>
      <c r="AB2" s="43" t="s">
        <v>13</v>
      </c>
      <c r="AC2" s="43"/>
      <c r="AD2" s="43" t="s">
        <v>12</v>
      </c>
      <c r="AE2" s="43" t="s">
        <v>13</v>
      </c>
      <c r="AF2" s="43"/>
      <c r="AG2" s="43" t="s">
        <v>12</v>
      </c>
      <c r="AH2" s="43" t="s">
        <v>13</v>
      </c>
      <c r="AI2" s="43"/>
      <c r="AJ2" s="43" t="s">
        <v>12</v>
      </c>
      <c r="AK2" s="43"/>
      <c r="AL2" s="43"/>
      <c r="AM2" s="43"/>
      <c r="AN2" s="43" t="s">
        <v>13</v>
      </c>
      <c r="AO2" s="43"/>
      <c r="AT2" s="2"/>
    </row>
    <row r="3" s="1" customFormat="1" spans="1:46">
      <c r="A3" s="4"/>
      <c r="B3" s="5" t="s">
        <v>14</v>
      </c>
      <c r="C3" s="3"/>
      <c r="D3" s="3"/>
      <c r="E3" s="9"/>
      <c r="F3" s="3">
        <v>1433.9025</v>
      </c>
      <c r="G3" s="21"/>
      <c r="H3"/>
      <c r="I3"/>
      <c r="J3"/>
      <c r="K3"/>
      <c r="L3"/>
      <c r="M3"/>
      <c r="N3"/>
      <c r="O3"/>
      <c r="P3"/>
      <c r="Q3"/>
      <c r="R3" s="4"/>
      <c r="S3" s="4">
        <v>0</v>
      </c>
      <c r="T3" s="4"/>
      <c r="U3" s="4"/>
      <c r="V3" s="4">
        <v>0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T3" s="2"/>
    </row>
    <row r="4" s="1" customFormat="1" spans="1:46">
      <c r="A4" s="4"/>
      <c r="B4" s="5" t="s">
        <v>15</v>
      </c>
      <c r="C4" s="3"/>
      <c r="D4" s="3"/>
      <c r="E4" s="11"/>
      <c r="F4" s="3">
        <v>1655.64</v>
      </c>
      <c r="G4" s="21"/>
      <c r="H4"/>
      <c r="I4"/>
      <c r="J4"/>
      <c r="K4"/>
      <c r="L4"/>
      <c r="M4"/>
      <c r="N4"/>
      <c r="O4"/>
      <c r="P4"/>
      <c r="Q4"/>
      <c r="R4" s="44"/>
      <c r="S4" s="44">
        <v>0</v>
      </c>
      <c r="T4" s="44"/>
      <c r="U4" s="44"/>
      <c r="V4" s="44">
        <v>0</v>
      </c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T4" s="2"/>
    </row>
    <row r="5" s="1" customFormat="1" spans="1:46">
      <c r="A5" s="4" t="s">
        <v>4</v>
      </c>
      <c r="B5" s="5" t="s">
        <v>16</v>
      </c>
      <c r="C5" s="3"/>
      <c r="D5" s="3"/>
      <c r="E5" s="7">
        <v>3302.90926027397</v>
      </c>
      <c r="F5" s="3">
        <v>91.104</v>
      </c>
      <c r="G5" s="21">
        <f>(F5+F6)/2</f>
        <v>92.50925</v>
      </c>
      <c r="H5"/>
      <c r="I5"/>
      <c r="J5"/>
      <c r="K5"/>
      <c r="L5"/>
      <c r="M5"/>
      <c r="N5"/>
      <c r="O5"/>
      <c r="P5"/>
      <c r="Q5"/>
      <c r="R5" s="4"/>
      <c r="S5" s="4">
        <v>3</v>
      </c>
      <c r="T5" s="4"/>
      <c r="U5" s="4"/>
      <c r="V5" s="4">
        <v>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T5" s="2"/>
    </row>
    <row r="6" s="1" customFormat="1" spans="1:46">
      <c r="A6" s="4"/>
      <c r="B6" s="5" t="s">
        <v>17</v>
      </c>
      <c r="C6" s="3"/>
      <c r="D6" s="3"/>
      <c r="E6" s="11"/>
      <c r="F6" s="3">
        <v>93.9145</v>
      </c>
      <c r="G6" s="21"/>
      <c r="H6"/>
      <c r="I6"/>
      <c r="J6"/>
      <c r="K6"/>
      <c r="L6"/>
      <c r="M6"/>
      <c r="N6"/>
      <c r="O6"/>
      <c r="P6"/>
      <c r="Q6"/>
      <c r="R6" s="4"/>
      <c r="S6" s="4">
        <v>80</v>
      </c>
      <c r="T6" s="4"/>
      <c r="U6" s="4"/>
      <c r="V6" s="4">
        <v>50</v>
      </c>
      <c r="W6" s="4"/>
      <c r="X6" s="4"/>
      <c r="Y6" s="4"/>
      <c r="Z6" s="4"/>
      <c r="AA6" s="4"/>
      <c r="AB6" s="4">
        <v>50</v>
      </c>
      <c r="AC6" s="4"/>
      <c r="AD6" s="4"/>
      <c r="AE6" s="4">
        <v>50</v>
      </c>
      <c r="AF6" s="4"/>
      <c r="AG6" s="4"/>
      <c r="AH6" s="4">
        <v>50</v>
      </c>
      <c r="AI6" s="4"/>
      <c r="AJ6" s="4"/>
      <c r="AK6" s="4"/>
      <c r="AL6" s="4"/>
      <c r="AM6" s="4"/>
      <c r="AN6" s="4">
        <v>50</v>
      </c>
      <c r="AO6" s="4"/>
      <c r="AT6" s="2"/>
    </row>
    <row r="7" s="1" customFormat="1" spans="1:46">
      <c r="A7" s="4" t="s">
        <v>5</v>
      </c>
      <c r="B7" s="5"/>
      <c r="C7" s="3"/>
      <c r="D7" s="3"/>
      <c r="E7" s="3">
        <v>5106.19542397175</v>
      </c>
      <c r="F7" s="3">
        <v>122.786</v>
      </c>
      <c r="H7"/>
      <c r="I7"/>
      <c r="J7"/>
      <c r="K7"/>
      <c r="L7"/>
      <c r="M7"/>
      <c r="N7"/>
      <c r="O7"/>
      <c r="P7"/>
      <c r="Q7"/>
      <c r="R7" s="4"/>
      <c r="S7" s="4">
        <v>0</v>
      </c>
      <c r="T7" s="4"/>
      <c r="U7" s="4"/>
      <c r="V7" s="4">
        <v>0</v>
      </c>
      <c r="W7" s="4"/>
      <c r="X7" s="4"/>
      <c r="Y7" s="4"/>
      <c r="Z7" s="4"/>
      <c r="AA7" s="4"/>
      <c r="AB7" s="4">
        <v>50</v>
      </c>
      <c r="AC7" s="4"/>
      <c r="AD7" s="4"/>
      <c r="AE7" s="4">
        <v>50</v>
      </c>
      <c r="AF7" s="4"/>
      <c r="AG7" s="4"/>
      <c r="AH7" s="4">
        <v>50</v>
      </c>
      <c r="AI7" s="4"/>
      <c r="AJ7" s="4"/>
      <c r="AK7" s="4"/>
      <c r="AL7" s="4"/>
      <c r="AM7" s="4"/>
      <c r="AN7" s="4">
        <v>50</v>
      </c>
      <c r="AO7" s="4"/>
      <c r="AT7" s="2"/>
    </row>
    <row r="8" s="1" customFormat="1" spans="1:46">
      <c r="A8" s="4" t="s">
        <v>6</v>
      </c>
      <c r="B8" s="5"/>
      <c r="C8" s="3"/>
      <c r="D8" s="3"/>
      <c r="E8" s="3">
        <v>7.5084</v>
      </c>
      <c r="F8" s="3">
        <v>625.464</v>
      </c>
      <c r="H8"/>
      <c r="I8"/>
      <c r="J8"/>
      <c r="K8"/>
      <c r="L8"/>
      <c r="M8"/>
      <c r="N8"/>
      <c r="O8"/>
      <c r="P8"/>
      <c r="Q8"/>
      <c r="R8" s="4"/>
      <c r="S8" s="4">
        <v>0</v>
      </c>
      <c r="T8" s="4"/>
      <c r="U8" s="4"/>
      <c r="V8" s="4">
        <v>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T8" s="2"/>
    </row>
    <row r="9" s="1" customFormat="1" spans="1:46">
      <c r="A9" s="4" t="s">
        <v>7</v>
      </c>
      <c r="B9" s="5"/>
      <c r="C9" s="3"/>
      <c r="D9" s="3"/>
      <c r="E9" s="3">
        <v>20.3982702192274</v>
      </c>
      <c r="F9" s="3">
        <v>341.64</v>
      </c>
      <c r="H9"/>
      <c r="I9"/>
      <c r="J9"/>
      <c r="K9"/>
      <c r="L9"/>
      <c r="M9"/>
      <c r="N9"/>
      <c r="O9"/>
      <c r="P9"/>
      <c r="Q9"/>
      <c r="R9" s="4"/>
      <c r="S9" s="4">
        <v>0</v>
      </c>
      <c r="T9" s="4"/>
      <c r="U9" s="4"/>
      <c r="V9" s="4">
        <v>0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T9" s="2"/>
    </row>
    <row r="10" s="1" customFormat="1" spans="1:46">
      <c r="A10" s="4" t="s">
        <v>8</v>
      </c>
      <c r="B10" s="5"/>
      <c r="C10" s="3"/>
      <c r="D10" s="3"/>
      <c r="E10" s="3">
        <v>6.93214444736063</v>
      </c>
      <c r="F10" s="3">
        <v>341.64</v>
      </c>
      <c r="H10"/>
      <c r="I10"/>
      <c r="J10"/>
      <c r="K10"/>
      <c r="L10"/>
      <c r="M10"/>
      <c r="N10"/>
      <c r="O10"/>
      <c r="P10"/>
      <c r="Q10"/>
      <c r="R10" s="5"/>
      <c r="S10" s="41"/>
      <c r="T10" s="4"/>
      <c r="U10" s="5"/>
      <c r="V10" s="41"/>
      <c r="W10" s="4"/>
      <c r="X10" s="5"/>
      <c r="Y10" s="41"/>
      <c r="Z10" s="4"/>
      <c r="AA10" s="5"/>
      <c r="AB10" s="41"/>
      <c r="AC10" s="4"/>
      <c r="AD10" s="5"/>
      <c r="AE10" s="41"/>
      <c r="AF10" s="4"/>
      <c r="AG10" s="5"/>
      <c r="AH10" s="41"/>
      <c r="AI10" s="4"/>
      <c r="AJ10" s="5"/>
      <c r="AK10" s="40"/>
      <c r="AL10" s="40"/>
      <c r="AM10" s="40"/>
      <c r="AN10" s="41"/>
      <c r="AO10" s="4"/>
      <c r="AT10" s="2"/>
    </row>
    <row r="11" s="1" customFormat="1" spans="1:46">
      <c r="A11" s="4" t="s">
        <v>9</v>
      </c>
      <c r="B11" s="5"/>
      <c r="C11" s="3"/>
      <c r="D11" s="3"/>
      <c r="E11" s="3">
        <v>0</v>
      </c>
      <c r="F11" s="3">
        <v>910.8575</v>
      </c>
      <c r="AT11" s="2"/>
    </row>
    <row r="12" s="1" customFormat="1" spans="46:46">
      <c r="AT12" s="2"/>
    </row>
    <row r="13" s="1" customFormat="1" spans="46:46">
      <c r="AT13" s="2"/>
    </row>
    <row r="14" s="1" customFormat="1" spans="1:46">
      <c r="A14" s="13" t="s">
        <v>18</v>
      </c>
      <c r="B14" s="13" t="s">
        <v>19</v>
      </c>
      <c r="C14" s="13">
        <v>308.16</v>
      </c>
      <c r="D14" s="13"/>
      <c r="E14" s="13"/>
      <c r="F14" s="13"/>
      <c r="G14" s="14" t="s">
        <v>20</v>
      </c>
      <c r="H14" s="14" t="s">
        <v>21</v>
      </c>
      <c r="I14" s="14">
        <f>AV38+AV53+AG68+AY84+AY100+BB100</f>
        <v>146927617.458251</v>
      </c>
      <c r="J14" s="14" t="s">
        <v>22</v>
      </c>
      <c r="K14" s="14">
        <f>I14/(10000*1000)</f>
        <v>14.6927617458251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13" t="s">
        <v>24</v>
      </c>
      <c r="B15" s="13" t="s">
        <v>19</v>
      </c>
      <c r="C15" s="13"/>
      <c r="D15" s="13"/>
      <c r="E15" s="13"/>
      <c r="F15" s="13"/>
      <c r="G15" s="14"/>
      <c r="H15" s="14" t="s">
        <v>25</v>
      </c>
      <c r="I15" s="14">
        <v>92667514.9089777</v>
      </c>
      <c r="J15" s="14" t="s">
        <v>22</v>
      </c>
      <c r="K15" s="14">
        <f>I15/(10000*1000)</f>
        <v>9.26675149089777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13" t="s">
        <v>26</v>
      </c>
      <c r="B16" s="13" t="s">
        <v>27</v>
      </c>
      <c r="C16" s="13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13" t="s">
        <v>28</v>
      </c>
      <c r="B17" s="13" t="s">
        <v>29</v>
      </c>
      <c r="C17" s="13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13" t="s">
        <v>32</v>
      </c>
      <c r="B18" s="13" t="s">
        <v>33</v>
      </c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13" t="s">
        <v>35</v>
      </c>
      <c r="B19" s="13" t="s">
        <v>33</v>
      </c>
      <c r="C19" s="13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13" t="s">
        <v>38</v>
      </c>
      <c r="B20" s="13" t="s">
        <v>39</v>
      </c>
      <c r="C20" s="13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13" t="s">
        <v>40</v>
      </c>
      <c r="B21" s="13" t="s">
        <v>41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13" t="s">
        <v>42</v>
      </c>
      <c r="B22" s="13" t="s">
        <v>37</v>
      </c>
      <c r="C22" s="13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13" t="s">
        <v>43</v>
      </c>
      <c r="B23" s="13" t="s">
        <v>44</v>
      </c>
      <c r="C23" s="13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1399.47083333333</v>
      </c>
      <c r="C27" s="16" t="s">
        <v>72</v>
      </c>
      <c r="D27" s="17">
        <v>-6</v>
      </c>
      <c r="E27" s="16"/>
      <c r="F27" s="16"/>
      <c r="G27" s="13">
        <v>1</v>
      </c>
      <c r="H27" s="18">
        <f t="shared" ref="H27:H38" si="0">E28</f>
        <v>-6</v>
      </c>
      <c r="I27" s="18">
        <f t="shared" ref="I27:I38" si="1">H27+273.15</f>
        <v>267.15</v>
      </c>
      <c r="J27" s="18">
        <f t="shared" ref="J27:J38" si="2">EXP(($C$16*(I27-$C$14))/($C$17*I27*$C$14))</f>
        <v>0.00782554968707708</v>
      </c>
      <c r="K27" s="18">
        <f t="shared" ref="K27:K38" si="3">$B$27/12</f>
        <v>116.622569444444</v>
      </c>
      <c r="L27" s="18">
        <f t="shared" ref="L27:L38" si="4">K27*$B$28/100</f>
        <v>1.16622569444444</v>
      </c>
      <c r="M27" s="13" t="s">
        <v>73</v>
      </c>
      <c r="N27" s="13"/>
      <c r="O27" s="18">
        <f>L27</f>
        <v>1.16622569444444</v>
      </c>
      <c r="P27" s="18">
        <f t="shared" ref="P27:P38" si="5">O27*J27</f>
        <v>0.00912635711822097</v>
      </c>
      <c r="Q27" s="24">
        <f t="shared" ref="Q27:Q38" si="6">P27*$B$29</f>
        <v>0.00219032570837303</v>
      </c>
      <c r="R27" s="18">
        <f t="shared" ref="R27:R38" si="7">L27*$B$29</f>
        <v>0.279894166666667</v>
      </c>
      <c r="S27" s="25">
        <f t="shared" ref="S27:S38" si="8">Q27/R27</f>
        <v>0.00782554968707708</v>
      </c>
      <c r="T27" s="3">
        <v>0.01</v>
      </c>
      <c r="U27" s="26">
        <f t="shared" ref="U27:U38" si="9">S27*T27</f>
        <v>7.82554968707708e-5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0.0219782554968708</v>
      </c>
      <c r="AR27" s="29">
        <f t="shared" ref="AR27:AR38" si="15">$B$27/12</f>
        <v>116.622569444444</v>
      </c>
      <c r="AS27" s="1">
        <f t="shared" ref="AS27:AS38" si="16">$B$29</f>
        <v>0.24</v>
      </c>
      <c r="AT27" s="2">
        <f>$E$2/12</f>
        <v>67.4508333333333</v>
      </c>
      <c r="AU27" s="1">
        <f t="shared" ref="AU27:AU38" si="17">AT27*10000*AS27*0.67*AR27*AQ27</f>
        <v>278002.811078616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-9.16180762912903</v>
      </c>
      <c r="E28" s="20">
        <f t="shared" ref="E28:E39" si="18">D27</f>
        <v>-6</v>
      </c>
      <c r="F28" s="16" t="s">
        <v>73</v>
      </c>
      <c r="G28" s="13">
        <v>2</v>
      </c>
      <c r="H28" s="18">
        <f t="shared" si="0"/>
        <v>-9.16180762912903</v>
      </c>
      <c r="I28" s="18">
        <f t="shared" si="1"/>
        <v>263.988192370871</v>
      </c>
      <c r="J28" s="18">
        <f t="shared" si="2"/>
        <v>0.00505747103717159</v>
      </c>
      <c r="K28" s="18">
        <f t="shared" si="3"/>
        <v>116.622569444444</v>
      </c>
      <c r="L28" s="18">
        <f t="shared" si="4"/>
        <v>1.16622569444444</v>
      </c>
      <c r="M28" s="13" t="s">
        <v>73</v>
      </c>
      <c r="N28" s="13"/>
      <c r="O28" s="18">
        <f t="shared" ref="O28:O38" si="19">L28+O27-P27-N28</f>
        <v>2.32332503177067</v>
      </c>
      <c r="P28" s="18">
        <f t="shared" si="5"/>
        <v>0.0117501490581159</v>
      </c>
      <c r="Q28" s="24">
        <f t="shared" si="6"/>
        <v>0.00282003577394782</v>
      </c>
      <c r="R28" s="18">
        <f t="shared" si="7"/>
        <v>0.279894166666667</v>
      </c>
      <c r="S28" s="25">
        <f t="shared" si="8"/>
        <v>0.0100753645834508</v>
      </c>
      <c r="T28" s="3">
        <v>0.01</v>
      </c>
      <c r="U28" s="26">
        <f t="shared" si="9"/>
        <v>0.000100753645834508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0.0220007536458345</v>
      </c>
      <c r="AR28" s="29">
        <f t="shared" si="15"/>
        <v>116.622569444444</v>
      </c>
      <c r="AS28" s="1">
        <f t="shared" si="16"/>
        <v>0.24</v>
      </c>
      <c r="AT28" s="2">
        <f t="shared" ref="AT28:AT38" si="20">$E$2/12</f>
        <v>67.4508333333333</v>
      </c>
      <c r="AU28" s="1">
        <f t="shared" si="17"/>
        <v>278287.390018781</v>
      </c>
    </row>
    <row r="29" s="1" customFormat="1" spans="1:47">
      <c r="A29" s="13" t="s">
        <v>38</v>
      </c>
      <c r="B29" s="13">
        <v>0.24</v>
      </c>
      <c r="C29" s="16">
        <v>2</v>
      </c>
      <c r="D29" s="19">
        <v>-4.404250085</v>
      </c>
      <c r="E29" s="20">
        <f t="shared" si="18"/>
        <v>-9.16180762912903</v>
      </c>
      <c r="F29" s="16" t="s">
        <v>73</v>
      </c>
      <c r="G29" s="13">
        <v>3</v>
      </c>
      <c r="H29" s="18">
        <f t="shared" si="0"/>
        <v>-4.404250085</v>
      </c>
      <c r="I29" s="18">
        <f t="shared" si="1"/>
        <v>268.745749915</v>
      </c>
      <c r="J29" s="18">
        <f t="shared" si="2"/>
        <v>0.00971632260040963</v>
      </c>
      <c r="K29" s="18">
        <f t="shared" si="3"/>
        <v>116.622569444444</v>
      </c>
      <c r="L29" s="18">
        <f t="shared" si="4"/>
        <v>1.16622569444444</v>
      </c>
      <c r="M29" s="13" t="s">
        <v>73</v>
      </c>
      <c r="N29" s="13"/>
      <c r="O29" s="18">
        <f t="shared" si="19"/>
        <v>3.477800577157</v>
      </c>
      <c r="P29" s="18">
        <f t="shared" si="5"/>
        <v>0.0337914323475482</v>
      </c>
      <c r="Q29" s="24">
        <f t="shared" si="6"/>
        <v>0.00810994376341156</v>
      </c>
      <c r="R29" s="18">
        <f t="shared" si="7"/>
        <v>0.279894166666667</v>
      </c>
      <c r="S29" s="25">
        <f t="shared" si="8"/>
        <v>0.0289750367433342</v>
      </c>
      <c r="T29" s="3">
        <v>0.01</v>
      </c>
      <c r="U29" s="26">
        <f t="shared" si="9"/>
        <v>0.000289750367433342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0.0221897503674333</v>
      </c>
      <c r="AR29" s="29">
        <f t="shared" si="15"/>
        <v>116.622569444444</v>
      </c>
      <c r="AS29" s="1">
        <f t="shared" si="16"/>
        <v>0.24</v>
      </c>
      <c r="AT29" s="2">
        <f t="shared" si="20"/>
        <v>67.4508333333333</v>
      </c>
      <c r="AU29" s="1">
        <f t="shared" si="17"/>
        <v>280678.008323159</v>
      </c>
    </row>
    <row r="30" s="1" customFormat="1" spans="1:47">
      <c r="A30" s="13"/>
      <c r="B30" s="13"/>
      <c r="C30" s="16">
        <v>3</v>
      </c>
      <c r="D30" s="19">
        <v>0.907211301354839</v>
      </c>
      <c r="E30" s="20">
        <f t="shared" si="18"/>
        <v>-4.404250085</v>
      </c>
      <c r="F30" s="16" t="s">
        <v>73</v>
      </c>
      <c r="G30" s="13">
        <v>4</v>
      </c>
      <c r="H30" s="18">
        <f t="shared" si="0"/>
        <v>0.907211301354839</v>
      </c>
      <c r="I30" s="18">
        <f t="shared" si="1"/>
        <v>274.057211301355</v>
      </c>
      <c r="J30" s="18">
        <f t="shared" si="2"/>
        <v>0.0196089243424894</v>
      </c>
      <c r="K30" s="18">
        <f t="shared" si="3"/>
        <v>116.622569444444</v>
      </c>
      <c r="L30" s="18">
        <f t="shared" si="4"/>
        <v>1.16622569444444</v>
      </c>
      <c r="M30" s="13" t="s">
        <v>73</v>
      </c>
      <c r="N30" s="13"/>
      <c r="O30" s="18">
        <f t="shared" si="19"/>
        <v>4.61023483925389</v>
      </c>
      <c r="P30" s="18">
        <f t="shared" si="5"/>
        <v>0.0904017461640384</v>
      </c>
      <c r="Q30" s="24">
        <f t="shared" si="6"/>
        <v>0.0216964190793692</v>
      </c>
      <c r="R30" s="18">
        <f t="shared" si="7"/>
        <v>0.279894166666667</v>
      </c>
      <c r="S30" s="25">
        <f t="shared" si="8"/>
        <v>0.0775165103930446</v>
      </c>
      <c r="T30" s="3">
        <v>0.01</v>
      </c>
      <c r="U30" s="26">
        <f t="shared" si="9"/>
        <v>0.000775165103930445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0.0226751651039304</v>
      </c>
      <c r="AR30" s="29">
        <f t="shared" si="15"/>
        <v>116.622569444444</v>
      </c>
      <c r="AS30" s="1">
        <f t="shared" si="16"/>
        <v>0.24</v>
      </c>
      <c r="AT30" s="2">
        <f t="shared" si="20"/>
        <v>67.4508333333333</v>
      </c>
      <c r="AU30" s="1">
        <f t="shared" si="17"/>
        <v>286818.016173391</v>
      </c>
    </row>
    <row r="31" s="1" customFormat="1" spans="1:47">
      <c r="A31" s="13"/>
      <c r="B31" s="13"/>
      <c r="C31" s="16">
        <v>4</v>
      </c>
      <c r="D31" s="19">
        <v>7.68420038253333</v>
      </c>
      <c r="E31" s="20">
        <f t="shared" si="18"/>
        <v>0.907211301354839</v>
      </c>
      <c r="F31" s="16" t="s">
        <v>73</v>
      </c>
      <c r="G31" s="13">
        <v>5</v>
      </c>
      <c r="H31" s="18">
        <f t="shared" si="0"/>
        <v>7.68420038253333</v>
      </c>
      <c r="I31" s="18">
        <f t="shared" si="1"/>
        <v>280.834200382533</v>
      </c>
      <c r="J31" s="18">
        <f t="shared" si="2"/>
        <v>0.0462166924396428</v>
      </c>
      <c r="K31" s="18">
        <f t="shared" si="3"/>
        <v>116.622569444444</v>
      </c>
      <c r="L31" s="18">
        <f t="shared" si="4"/>
        <v>1.16622569444444</v>
      </c>
      <c r="M31" s="13" t="s">
        <v>75</v>
      </c>
      <c r="N31" s="18">
        <f>(O30-P30)*C22/100</f>
        <v>4.29384143843536</v>
      </c>
      <c r="O31" s="18">
        <f t="shared" si="19"/>
        <v>1.39221734909894</v>
      </c>
      <c r="P31" s="18">
        <f t="shared" si="5"/>
        <v>0.0643436810324404</v>
      </c>
      <c r="Q31" s="24">
        <f t="shared" si="6"/>
        <v>0.0154424834477857</v>
      </c>
      <c r="R31" s="18">
        <f t="shared" si="7"/>
        <v>0.279894166666667</v>
      </c>
      <c r="S31" s="25">
        <f t="shared" si="8"/>
        <v>0.0551725805210387</v>
      </c>
      <c r="T31" s="3">
        <v>0.01</v>
      </c>
      <c r="U31" s="26">
        <f t="shared" si="9"/>
        <v>0.000551725805210387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0.0300017258052104</v>
      </c>
      <c r="AR31" s="29">
        <f t="shared" si="15"/>
        <v>116.622569444444</v>
      </c>
      <c r="AS31" s="1">
        <f t="shared" si="16"/>
        <v>0.24</v>
      </c>
      <c r="AT31" s="2">
        <f t="shared" si="20"/>
        <v>67.4508333333333</v>
      </c>
      <c r="AU31" s="1">
        <f t="shared" si="17"/>
        <v>379491.634913693</v>
      </c>
    </row>
    <row r="32" s="1" customFormat="1" spans="1:47">
      <c r="A32" s="13"/>
      <c r="B32" s="13"/>
      <c r="C32" s="16">
        <v>5</v>
      </c>
      <c r="D32" s="19">
        <v>17.9769132254839</v>
      </c>
      <c r="E32" s="20">
        <f t="shared" si="18"/>
        <v>7.68420038253333</v>
      </c>
      <c r="F32" s="16" t="s">
        <v>75</v>
      </c>
      <c r="G32" s="13">
        <v>6</v>
      </c>
      <c r="H32" s="18">
        <f t="shared" si="0"/>
        <v>17.9769132254839</v>
      </c>
      <c r="I32" s="18">
        <f t="shared" si="1"/>
        <v>291.126913225484</v>
      </c>
      <c r="J32" s="18">
        <f t="shared" si="2"/>
        <v>0.157452389868318</v>
      </c>
      <c r="K32" s="18">
        <f t="shared" si="3"/>
        <v>116.622569444444</v>
      </c>
      <c r="L32" s="18">
        <f t="shared" si="4"/>
        <v>1.16622569444444</v>
      </c>
      <c r="M32" s="13" t="s">
        <v>73</v>
      </c>
      <c r="N32" s="13"/>
      <c r="O32" s="18">
        <f t="shared" si="19"/>
        <v>2.49409936251094</v>
      </c>
      <c r="P32" s="18">
        <f t="shared" si="5"/>
        <v>0.392701905196396</v>
      </c>
      <c r="Q32" s="24">
        <f t="shared" si="6"/>
        <v>0.0942484572471351</v>
      </c>
      <c r="R32" s="18">
        <f t="shared" si="7"/>
        <v>0.279894166666667</v>
      </c>
      <c r="S32" s="25">
        <f t="shared" si="8"/>
        <v>0.336728908535554</v>
      </c>
      <c r="T32" s="3">
        <v>0.01</v>
      </c>
      <c r="U32" s="26">
        <f t="shared" si="9"/>
        <v>0.00336728908535554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0.0328172890853555</v>
      </c>
      <c r="AR32" s="29">
        <f t="shared" si="15"/>
        <v>116.622569444444</v>
      </c>
      <c r="AS32" s="1">
        <f t="shared" si="16"/>
        <v>0.24</v>
      </c>
      <c r="AT32" s="2">
        <f t="shared" si="20"/>
        <v>67.4508333333333</v>
      </c>
      <c r="AU32" s="1">
        <f t="shared" si="17"/>
        <v>415105.676563246</v>
      </c>
    </row>
    <row r="33" s="1" customFormat="1" spans="1:47">
      <c r="A33" s="13"/>
      <c r="B33" s="13"/>
      <c r="C33" s="16">
        <v>6</v>
      </c>
      <c r="D33" s="19">
        <v>22.6616252293333</v>
      </c>
      <c r="E33" s="20">
        <f t="shared" si="18"/>
        <v>17.9769132254839</v>
      </c>
      <c r="F33" s="16" t="s">
        <v>73</v>
      </c>
      <c r="G33" s="13">
        <v>7</v>
      </c>
      <c r="H33" s="18">
        <f t="shared" si="0"/>
        <v>22.6616252293333</v>
      </c>
      <c r="I33" s="18">
        <f t="shared" si="1"/>
        <v>295.811625229333</v>
      </c>
      <c r="J33" s="18">
        <f t="shared" si="2"/>
        <v>0.26741128687235</v>
      </c>
      <c r="K33" s="18">
        <f t="shared" si="3"/>
        <v>116.622569444444</v>
      </c>
      <c r="L33" s="18">
        <f t="shared" si="4"/>
        <v>1.16622569444444</v>
      </c>
      <c r="M33" s="13" t="s">
        <v>73</v>
      </c>
      <c r="N33" s="13"/>
      <c r="O33" s="18">
        <f t="shared" si="19"/>
        <v>3.26762315175899</v>
      </c>
      <c r="P33" s="18">
        <f t="shared" si="5"/>
        <v>0.873799312025756</v>
      </c>
      <c r="Q33" s="24">
        <f t="shared" si="6"/>
        <v>0.209711834886181</v>
      </c>
      <c r="R33" s="18">
        <f t="shared" si="7"/>
        <v>0.279894166666667</v>
      </c>
      <c r="S33" s="25">
        <f t="shared" si="8"/>
        <v>0.749254039066604</v>
      </c>
      <c r="T33" s="3">
        <v>0.01</v>
      </c>
      <c r="U33" s="26">
        <f t="shared" si="9"/>
        <v>0.00749254039066605</v>
      </c>
      <c r="V33" s="25"/>
      <c r="W33" s="3"/>
      <c r="X33" s="26"/>
      <c r="Y33" s="28">
        <v>0.04</v>
      </c>
      <c r="Z33" s="3">
        <v>0.21</v>
      </c>
      <c r="AA33" s="27">
        <f t="shared" si="10"/>
        <v>0.0084</v>
      </c>
      <c r="AB33" s="3">
        <v>0.015</v>
      </c>
      <c r="AC33" s="3">
        <v>0.29</v>
      </c>
      <c r="AD33" s="27">
        <f t="shared" si="11"/>
        <v>0.00435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0.036942540390666</v>
      </c>
      <c r="AR33" s="29">
        <f t="shared" si="15"/>
        <v>116.622569444444</v>
      </c>
      <c r="AS33" s="1">
        <f t="shared" si="16"/>
        <v>0.24</v>
      </c>
      <c r="AT33" s="2">
        <f t="shared" si="20"/>
        <v>67.4508333333333</v>
      </c>
      <c r="AU33" s="1">
        <f t="shared" si="17"/>
        <v>467285.953539521</v>
      </c>
    </row>
    <row r="34" s="1" customFormat="1" spans="1:47">
      <c r="A34" s="13"/>
      <c r="B34" s="13"/>
      <c r="C34" s="16">
        <v>7</v>
      </c>
      <c r="D34" s="19">
        <v>25.5428072951613</v>
      </c>
      <c r="E34" s="20">
        <f t="shared" si="18"/>
        <v>22.6616252293333</v>
      </c>
      <c r="F34" s="16" t="s">
        <v>73</v>
      </c>
      <c r="G34" s="13">
        <v>8</v>
      </c>
      <c r="H34" s="18">
        <f t="shared" si="0"/>
        <v>25.5428072951613</v>
      </c>
      <c r="I34" s="18">
        <f t="shared" si="1"/>
        <v>298.692807295161</v>
      </c>
      <c r="J34" s="18">
        <f t="shared" si="2"/>
        <v>0.367340743371442</v>
      </c>
      <c r="K34" s="18">
        <f t="shared" si="3"/>
        <v>116.622569444444</v>
      </c>
      <c r="L34" s="18">
        <f t="shared" si="4"/>
        <v>1.16622569444444</v>
      </c>
      <c r="M34" s="13" t="s">
        <v>73</v>
      </c>
      <c r="N34" s="13"/>
      <c r="O34" s="18">
        <f t="shared" si="19"/>
        <v>3.56004953417768</v>
      </c>
      <c r="P34" s="18">
        <f t="shared" si="5"/>
        <v>1.30775124232398</v>
      </c>
      <c r="Q34" s="24">
        <f t="shared" si="6"/>
        <v>0.313860298157756</v>
      </c>
      <c r="R34" s="18">
        <f t="shared" si="7"/>
        <v>0.279894166666667</v>
      </c>
      <c r="S34" s="25">
        <f t="shared" si="8"/>
        <v>1.1213534811947</v>
      </c>
      <c r="T34" s="3">
        <v>0.01</v>
      </c>
      <c r="U34" s="26">
        <f t="shared" si="9"/>
        <v>0.011213534811947</v>
      </c>
      <c r="V34" s="25"/>
      <c r="W34" s="3"/>
      <c r="X34" s="26"/>
      <c r="Y34" s="28">
        <v>0.04</v>
      </c>
      <c r="Z34" s="3">
        <v>0.21</v>
      </c>
      <c r="AA34" s="27">
        <f t="shared" si="10"/>
        <v>0.0084</v>
      </c>
      <c r="AB34" s="3">
        <v>0.015</v>
      </c>
      <c r="AC34" s="3">
        <v>0.29</v>
      </c>
      <c r="AD34" s="27">
        <f t="shared" si="11"/>
        <v>0.00435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0.040663534811947</v>
      </c>
      <c r="AR34" s="29">
        <f t="shared" si="15"/>
        <v>116.622569444444</v>
      </c>
      <c r="AS34" s="1">
        <f t="shared" si="16"/>
        <v>0.24</v>
      </c>
      <c r="AT34" s="2">
        <f t="shared" si="20"/>
        <v>67.4508333333333</v>
      </c>
      <c r="AU34" s="1">
        <f t="shared" si="17"/>
        <v>514352.787814481</v>
      </c>
    </row>
    <row r="35" s="1" customFormat="1" spans="1:47">
      <c r="A35" s="13"/>
      <c r="B35" s="13"/>
      <c r="C35" s="16">
        <v>8</v>
      </c>
      <c r="D35" s="19">
        <v>22.1856009748387</v>
      </c>
      <c r="E35" s="20">
        <f t="shared" si="18"/>
        <v>25.5428072951613</v>
      </c>
      <c r="F35" s="16" t="s">
        <v>73</v>
      </c>
      <c r="G35" s="13">
        <v>9</v>
      </c>
      <c r="H35" s="18">
        <f t="shared" si="0"/>
        <v>22.1856009748387</v>
      </c>
      <c r="I35" s="18">
        <f t="shared" si="1"/>
        <v>295.335600974839</v>
      </c>
      <c r="J35" s="18">
        <f t="shared" si="2"/>
        <v>0.25359395916939</v>
      </c>
      <c r="K35" s="18">
        <f t="shared" si="3"/>
        <v>116.622569444444</v>
      </c>
      <c r="L35" s="18">
        <f t="shared" si="4"/>
        <v>1.16622569444444</v>
      </c>
      <c r="M35" s="13" t="s">
        <v>73</v>
      </c>
      <c r="N35" s="13"/>
      <c r="O35" s="18">
        <f t="shared" si="19"/>
        <v>3.41852398629814</v>
      </c>
      <c r="P35" s="18">
        <f t="shared" si="5"/>
        <v>0.866917032200871</v>
      </c>
      <c r="Q35" s="24">
        <f t="shared" si="6"/>
        <v>0.208060087728209</v>
      </c>
      <c r="R35" s="18">
        <f t="shared" si="7"/>
        <v>0.279894166666667</v>
      </c>
      <c r="S35" s="25">
        <f t="shared" si="8"/>
        <v>0.743352711512538</v>
      </c>
      <c r="T35" s="3">
        <v>0.01</v>
      </c>
      <c r="U35" s="26">
        <f t="shared" si="9"/>
        <v>0.00743352711512538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0.0368835271151254</v>
      </c>
      <c r="AR35" s="29">
        <f t="shared" si="15"/>
        <v>116.622569444444</v>
      </c>
      <c r="AS35" s="1">
        <f t="shared" si="16"/>
        <v>0.24</v>
      </c>
      <c r="AT35" s="2">
        <f t="shared" si="20"/>
        <v>67.4508333333333</v>
      </c>
      <c r="AU35" s="1">
        <f t="shared" si="17"/>
        <v>466539.495000371</v>
      </c>
    </row>
    <row r="36" s="1" customFormat="1" spans="1:47">
      <c r="A36" s="13"/>
      <c r="B36" s="13"/>
      <c r="C36" s="16">
        <v>9</v>
      </c>
      <c r="D36" s="19">
        <v>17.2835082654</v>
      </c>
      <c r="E36" s="20">
        <f t="shared" si="18"/>
        <v>22.1856009748387</v>
      </c>
      <c r="F36" s="16" t="s">
        <v>73</v>
      </c>
      <c r="G36" s="13">
        <v>10</v>
      </c>
      <c r="H36" s="18">
        <f t="shared" si="0"/>
        <v>17.2835082654</v>
      </c>
      <c r="I36" s="18">
        <f t="shared" si="1"/>
        <v>290.4335082654</v>
      </c>
      <c r="J36" s="18">
        <f t="shared" si="2"/>
        <v>0.145368712970918</v>
      </c>
      <c r="K36" s="18">
        <f t="shared" si="3"/>
        <v>116.622569444444</v>
      </c>
      <c r="L36" s="18">
        <f t="shared" si="4"/>
        <v>1.16622569444444</v>
      </c>
      <c r="M36" s="13" t="s">
        <v>73</v>
      </c>
      <c r="N36" s="13"/>
      <c r="O36" s="18">
        <f t="shared" si="19"/>
        <v>3.71783264854171</v>
      </c>
      <c r="P36" s="18">
        <f t="shared" si="5"/>
        <v>0.540456547159768</v>
      </c>
      <c r="Q36" s="24">
        <f t="shared" si="6"/>
        <v>0.129709571318344</v>
      </c>
      <c r="R36" s="18">
        <f t="shared" si="7"/>
        <v>0.279894166666667</v>
      </c>
      <c r="S36" s="25">
        <f t="shared" si="8"/>
        <v>0.463423632093122</v>
      </c>
      <c r="T36" s="3">
        <v>0.01</v>
      </c>
      <c r="U36" s="26">
        <f t="shared" si="9"/>
        <v>0.00463423632093122</v>
      </c>
      <c r="V36" s="25"/>
      <c r="W36" s="3"/>
      <c r="X36" s="26"/>
      <c r="Y36" s="28">
        <v>0.02</v>
      </c>
      <c r="Z36" s="3">
        <v>0.21</v>
      </c>
      <c r="AA36" s="27">
        <f t="shared" si="10"/>
        <v>0.0042</v>
      </c>
      <c r="AB36" s="3">
        <v>0.01</v>
      </c>
      <c r="AC36" s="3">
        <v>0.29</v>
      </c>
      <c r="AD36" s="27">
        <f t="shared" si="11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</v>
      </c>
      <c r="AO36" s="3">
        <v>0.38</v>
      </c>
      <c r="AP36" s="3">
        <f t="shared" si="13"/>
        <v>0.0038</v>
      </c>
      <c r="AQ36" s="1">
        <f t="shared" si="14"/>
        <v>0.0265342363209312</v>
      </c>
      <c r="AR36" s="29">
        <f t="shared" si="15"/>
        <v>116.622569444444</v>
      </c>
      <c r="AS36" s="1">
        <f t="shared" si="16"/>
        <v>0.24</v>
      </c>
      <c r="AT36" s="2">
        <f t="shared" si="20"/>
        <v>67.4508333333333</v>
      </c>
      <c r="AU36" s="1">
        <f t="shared" si="17"/>
        <v>335631.382940901</v>
      </c>
    </row>
    <row r="37" s="1" customFormat="1" spans="1:47">
      <c r="A37" s="13"/>
      <c r="B37" s="13"/>
      <c r="C37" s="16">
        <v>10</v>
      </c>
      <c r="D37" s="19">
        <v>9.65119774467742</v>
      </c>
      <c r="E37" s="20">
        <f t="shared" si="18"/>
        <v>17.2835082654</v>
      </c>
      <c r="F37" s="16" t="s">
        <v>73</v>
      </c>
      <c r="G37" s="13">
        <v>11</v>
      </c>
      <c r="H37" s="18">
        <f t="shared" si="0"/>
        <v>9.65119774467742</v>
      </c>
      <c r="I37" s="18">
        <f t="shared" si="1"/>
        <v>282.801197744677</v>
      </c>
      <c r="J37" s="18">
        <f t="shared" si="2"/>
        <v>0.0588205695555903</v>
      </c>
      <c r="K37" s="18">
        <f t="shared" si="3"/>
        <v>116.622569444444</v>
      </c>
      <c r="L37" s="18">
        <f t="shared" si="4"/>
        <v>1.16622569444444</v>
      </c>
      <c r="M37" s="13" t="s">
        <v>75</v>
      </c>
      <c r="N37" s="18">
        <f>(O36-P36)*C22/100</f>
        <v>3.01850729631285</v>
      </c>
      <c r="O37" s="18">
        <f t="shared" si="19"/>
        <v>1.32509449951354</v>
      </c>
      <c r="P37" s="18">
        <f t="shared" si="5"/>
        <v>0.0779428131763664</v>
      </c>
      <c r="Q37" s="24">
        <f t="shared" si="6"/>
        <v>0.0187062751623279</v>
      </c>
      <c r="R37" s="18">
        <f t="shared" si="7"/>
        <v>0.279894166666667</v>
      </c>
      <c r="S37" s="25">
        <f t="shared" si="8"/>
        <v>0.0668333870087608</v>
      </c>
      <c r="T37" s="3">
        <v>0.01</v>
      </c>
      <c r="U37" s="26">
        <f t="shared" si="9"/>
        <v>0.000668333870087608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0.0225683338700876</v>
      </c>
      <c r="AR37" s="29">
        <f t="shared" si="15"/>
        <v>116.622569444444</v>
      </c>
      <c r="AS37" s="1">
        <f t="shared" si="16"/>
        <v>0.24</v>
      </c>
      <c r="AT37" s="2">
        <f t="shared" si="20"/>
        <v>67.4508333333333</v>
      </c>
      <c r="AU37" s="1">
        <f t="shared" si="17"/>
        <v>285466.708590151</v>
      </c>
    </row>
    <row r="38" s="1" customFormat="1" spans="1:48">
      <c r="A38" s="13"/>
      <c r="B38" s="13"/>
      <c r="C38" s="16">
        <v>11</v>
      </c>
      <c r="D38" s="19">
        <v>2.29956856596667</v>
      </c>
      <c r="E38" s="20">
        <f t="shared" si="18"/>
        <v>9.65119774467742</v>
      </c>
      <c r="F38" s="16" t="s">
        <v>75</v>
      </c>
      <c r="G38" s="13">
        <v>12</v>
      </c>
      <c r="H38" s="18">
        <f t="shared" si="0"/>
        <v>2.29956856596667</v>
      </c>
      <c r="I38" s="18">
        <f t="shared" si="1"/>
        <v>275.449568565967</v>
      </c>
      <c r="J38" s="18">
        <f t="shared" si="2"/>
        <v>0.0234665308468269</v>
      </c>
      <c r="K38" s="18">
        <f t="shared" si="3"/>
        <v>116.622569444444</v>
      </c>
      <c r="L38" s="18">
        <f t="shared" si="4"/>
        <v>1.16622569444444</v>
      </c>
      <c r="M38" s="13" t="s">
        <v>73</v>
      </c>
      <c r="N38" s="13"/>
      <c r="O38" s="18">
        <f t="shared" si="19"/>
        <v>2.41337738078162</v>
      </c>
      <c r="P38" s="18">
        <f t="shared" si="5"/>
        <v>0.0566335947511462</v>
      </c>
      <c r="Q38" s="24">
        <f t="shared" si="6"/>
        <v>0.0135920627402751</v>
      </c>
      <c r="R38" s="18">
        <f t="shared" si="7"/>
        <v>0.279894166666667</v>
      </c>
      <c r="S38" s="25">
        <f t="shared" si="8"/>
        <v>0.0485614362819581</v>
      </c>
      <c r="T38" s="3">
        <v>0.01</v>
      </c>
      <c r="U38" s="26">
        <f t="shared" si="9"/>
        <v>0.000485614362819581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0.0223856143628196</v>
      </c>
      <c r="AR38" s="29">
        <f t="shared" si="15"/>
        <v>116.622569444444</v>
      </c>
      <c r="AS38" s="1">
        <f t="shared" si="16"/>
        <v>0.24</v>
      </c>
      <c r="AT38" s="2">
        <f t="shared" si="20"/>
        <v>67.4508333333333</v>
      </c>
      <c r="AU38" s="1">
        <f t="shared" si="17"/>
        <v>283155.490729086</v>
      </c>
      <c r="AV38" s="1">
        <f>SUM(AU27:AU38)</f>
        <v>4270815.3556854</v>
      </c>
    </row>
    <row r="39" s="1" customFormat="1" spans="1:46">
      <c r="A39" s="13"/>
      <c r="B39" s="13"/>
      <c r="C39" s="16">
        <v>12</v>
      </c>
      <c r="D39" s="19">
        <v>-5.20660759529032</v>
      </c>
      <c r="E39" s="20">
        <f t="shared" si="18"/>
        <v>2.29956856596667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-6</v>
      </c>
      <c r="E42" s="16"/>
      <c r="F42" s="16"/>
      <c r="G42" s="13">
        <v>1</v>
      </c>
      <c r="H42" s="18">
        <f t="shared" ref="H42:H53" si="21">E43</f>
        <v>-6</v>
      </c>
      <c r="I42" s="18">
        <f t="shared" ref="I42:I53" si="22">H42+273.15</f>
        <v>267.15</v>
      </c>
      <c r="J42" s="18">
        <f t="shared" ref="J42:J53" si="23">EXP(($C$16*(I42-$C$14))/($C$17*I42*$C$14))</f>
        <v>0.00782554968707708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0.00060327977699103</v>
      </c>
      <c r="Q42" s="24">
        <f t="shared" ref="Q42:Q53" si="27">P42*$B$44</f>
        <v>0.000114623157628296</v>
      </c>
      <c r="R42" s="18">
        <f t="shared" ref="R42:R53" si="28">L42*$B$44</f>
        <v>0.0146472979166667</v>
      </c>
      <c r="S42" s="25">
        <f t="shared" ref="S42:S53" si="29">Q42/R42</f>
        <v>0.00782554968707708</v>
      </c>
      <c r="T42" s="3">
        <v>0.01</v>
      </c>
      <c r="U42" s="26">
        <f t="shared" ref="U42:U53" si="30">S42*T42</f>
        <v>7.82554968707708e-5</v>
      </c>
      <c r="V42" s="25"/>
      <c r="W42" s="3"/>
      <c r="X42" s="26"/>
      <c r="Y42" s="28">
        <v>0.02</v>
      </c>
      <c r="Z42" s="3">
        <v>0.17</v>
      </c>
      <c r="AA42" s="27">
        <f t="shared" ref="AA42:AA53" si="31">Y42*Z42</f>
        <v>0.0034</v>
      </c>
      <c r="AB42" s="3">
        <v>0.01</v>
      </c>
      <c r="AC42" s="3">
        <v>0.03</v>
      </c>
      <c r="AD42" s="27">
        <f t="shared" ref="AD42:AD53" si="32">AB42*AC42</f>
        <v>0.0003</v>
      </c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0.79</v>
      </c>
      <c r="AP42" s="3">
        <f t="shared" ref="AP42:AP53" si="33">AO42*AN42</f>
        <v>0.0079</v>
      </c>
      <c r="AQ42" s="1">
        <f t="shared" ref="AQ42:AQ53" si="34">(AP42+AM42+AD42+AA42+U42+X42+AG42+AJ42)</f>
        <v>0.0116782554968708</v>
      </c>
      <c r="AR42" s="29">
        <f t="shared" ref="AR42:AR53" si="35">$B$42/12</f>
        <v>7.70910416666667</v>
      </c>
      <c r="AS42" s="1">
        <f t="shared" ref="AS42:AS53" si="36">$B$44</f>
        <v>0.19</v>
      </c>
      <c r="AT42" s="2">
        <f>$E$5/12</f>
        <v>275.242438356164</v>
      </c>
      <c r="AU42" s="1">
        <f t="shared" ref="AU42:AU53" si="37">AT42*10000*AS42*0.67*AR42*AQ42</f>
        <v>31544.6480832525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-9.16180762912903</v>
      </c>
      <c r="E43" s="20">
        <f t="shared" ref="E43:E54" si="38">D42</f>
        <v>-6</v>
      </c>
      <c r="F43" s="16" t="s">
        <v>73</v>
      </c>
      <c r="G43" s="13">
        <v>2</v>
      </c>
      <c r="H43" s="18">
        <f t="shared" si="21"/>
        <v>-9.16180762912903</v>
      </c>
      <c r="I43" s="18">
        <f t="shared" si="22"/>
        <v>263.988192370871</v>
      </c>
      <c r="J43" s="18">
        <f t="shared" si="23"/>
        <v>0.00505747103717159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0.153578803556342</v>
      </c>
      <c r="P43" s="18">
        <f t="shared" si="26"/>
        <v>0.000776720350909666</v>
      </c>
      <c r="Q43" s="24">
        <f t="shared" si="27"/>
        <v>0.000147576866672837</v>
      </c>
      <c r="R43" s="18">
        <f t="shared" si="28"/>
        <v>0.0146472979166667</v>
      </c>
      <c r="S43" s="25">
        <f t="shared" si="29"/>
        <v>0.0100753645834508</v>
      </c>
      <c r="T43" s="3">
        <v>0.01</v>
      </c>
      <c r="U43" s="26">
        <f t="shared" si="30"/>
        <v>0.000100753645834508</v>
      </c>
      <c r="V43" s="25"/>
      <c r="W43" s="3"/>
      <c r="X43" s="26"/>
      <c r="Y43" s="28">
        <v>0.02</v>
      </c>
      <c r="Z43" s="3">
        <v>0.17</v>
      </c>
      <c r="AA43" s="27">
        <f t="shared" si="31"/>
        <v>0.0034</v>
      </c>
      <c r="AB43" s="3">
        <v>0.01</v>
      </c>
      <c r="AC43" s="3">
        <v>0.03</v>
      </c>
      <c r="AD43" s="27">
        <f t="shared" si="32"/>
        <v>0.0003</v>
      </c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0.79</v>
      </c>
      <c r="AP43" s="3">
        <f t="shared" si="33"/>
        <v>0.0079</v>
      </c>
      <c r="AQ43" s="1">
        <f t="shared" si="34"/>
        <v>0.0117007536458345</v>
      </c>
      <c r="AR43" s="29">
        <f t="shared" si="35"/>
        <v>7.70910416666667</v>
      </c>
      <c r="AS43" s="1">
        <f t="shared" si="36"/>
        <v>0.19</v>
      </c>
      <c r="AT43" s="2">
        <f t="shared" ref="AT43:AT53" si="40">$E$5/12</f>
        <v>275.242438356164</v>
      </c>
      <c r="AU43" s="1">
        <f t="shared" si="37"/>
        <v>31605.4188200955</v>
      </c>
    </row>
    <row r="44" s="1" customFormat="1" spans="1:47">
      <c r="A44" s="13" t="s">
        <v>38</v>
      </c>
      <c r="B44" s="13">
        <v>0.19</v>
      </c>
      <c r="C44" s="16">
        <v>2</v>
      </c>
      <c r="D44" s="19">
        <v>-4.404250085</v>
      </c>
      <c r="E44" s="20">
        <f t="shared" si="38"/>
        <v>-9.16180762912903</v>
      </c>
      <c r="F44" s="16" t="s">
        <v>73</v>
      </c>
      <c r="G44" s="13">
        <v>3</v>
      </c>
      <c r="H44" s="18">
        <f t="shared" si="21"/>
        <v>-4.404250085</v>
      </c>
      <c r="I44" s="18">
        <f t="shared" si="22"/>
        <v>268.745749915</v>
      </c>
      <c r="J44" s="18">
        <f t="shared" si="23"/>
        <v>0.00971632260040963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0.229893124872099</v>
      </c>
      <c r="P44" s="18">
        <f t="shared" si="26"/>
        <v>0.00223371576487357</v>
      </c>
      <c r="Q44" s="24">
        <f t="shared" si="27"/>
        <v>0.000424405995325979</v>
      </c>
      <c r="R44" s="18">
        <f t="shared" si="28"/>
        <v>0.0146472979166667</v>
      </c>
      <c r="S44" s="25">
        <f t="shared" si="29"/>
        <v>0.0289750367433342</v>
      </c>
      <c r="T44" s="3">
        <v>0.01</v>
      </c>
      <c r="U44" s="26">
        <f t="shared" si="30"/>
        <v>0.000289750367433342</v>
      </c>
      <c r="V44" s="25"/>
      <c r="W44" s="3"/>
      <c r="X44" s="26"/>
      <c r="Y44" s="28">
        <v>0.02</v>
      </c>
      <c r="Z44" s="3">
        <v>0.17</v>
      </c>
      <c r="AA44" s="27">
        <f t="shared" si="31"/>
        <v>0.0034</v>
      </c>
      <c r="AB44" s="3">
        <v>0.01</v>
      </c>
      <c r="AC44" s="3">
        <v>0.03</v>
      </c>
      <c r="AD44" s="27">
        <f t="shared" si="32"/>
        <v>0.0003</v>
      </c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0.79</v>
      </c>
      <c r="AP44" s="3">
        <f t="shared" si="33"/>
        <v>0.0079</v>
      </c>
      <c r="AQ44" s="1">
        <f t="shared" si="34"/>
        <v>0.0118897503674333</v>
      </c>
      <c r="AR44" s="29">
        <f t="shared" si="35"/>
        <v>7.70910416666667</v>
      </c>
      <c r="AS44" s="1">
        <f t="shared" si="36"/>
        <v>0.19</v>
      </c>
      <c r="AT44" s="2">
        <f t="shared" si="40"/>
        <v>275.242438356164</v>
      </c>
      <c r="AU44" s="1">
        <f t="shared" si="37"/>
        <v>32115.9261534315</v>
      </c>
    </row>
    <row r="45" s="1" customFormat="1" spans="1:47">
      <c r="A45" s="13"/>
      <c r="B45" s="13"/>
      <c r="C45" s="16">
        <v>3</v>
      </c>
      <c r="D45" s="19">
        <v>0.907211301354839</v>
      </c>
      <c r="E45" s="20">
        <f t="shared" si="38"/>
        <v>-4.404250085</v>
      </c>
      <c r="F45" s="16" t="s">
        <v>73</v>
      </c>
      <c r="G45" s="13">
        <v>4</v>
      </c>
      <c r="H45" s="18">
        <f t="shared" si="21"/>
        <v>0.907211301354839</v>
      </c>
      <c r="I45" s="18">
        <f t="shared" si="22"/>
        <v>274.057211301355</v>
      </c>
      <c r="J45" s="18">
        <f t="shared" si="23"/>
        <v>0.0196089243424894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0.304750450773892</v>
      </c>
      <c r="P45" s="18">
        <f t="shared" si="26"/>
        <v>0.0059758285325648</v>
      </c>
      <c r="Q45" s="24">
        <f t="shared" si="27"/>
        <v>0.00113540742118731</v>
      </c>
      <c r="R45" s="18">
        <f t="shared" si="28"/>
        <v>0.0146472979166667</v>
      </c>
      <c r="S45" s="25">
        <f t="shared" si="29"/>
        <v>0.0775165103930445</v>
      </c>
      <c r="T45" s="3">
        <v>0.01</v>
      </c>
      <c r="U45" s="26">
        <f t="shared" si="30"/>
        <v>0.000775165103930445</v>
      </c>
      <c r="V45" s="25"/>
      <c r="W45" s="3"/>
      <c r="X45" s="26"/>
      <c r="Y45" s="28">
        <v>0.02</v>
      </c>
      <c r="Z45" s="3">
        <v>0.17</v>
      </c>
      <c r="AA45" s="27">
        <f t="shared" si="31"/>
        <v>0.0034</v>
      </c>
      <c r="AB45" s="3">
        <v>0.01</v>
      </c>
      <c r="AC45" s="3">
        <v>0.03</v>
      </c>
      <c r="AD45" s="27">
        <f t="shared" si="32"/>
        <v>0.0003</v>
      </c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0.79</v>
      </c>
      <c r="AP45" s="3">
        <f t="shared" si="33"/>
        <v>0.0079</v>
      </c>
      <c r="AQ45" s="1">
        <f t="shared" si="34"/>
        <v>0.0123751651039304</v>
      </c>
      <c r="AR45" s="29">
        <f t="shared" si="35"/>
        <v>7.70910416666667</v>
      </c>
      <c r="AS45" s="1">
        <f t="shared" si="36"/>
        <v>0.19</v>
      </c>
      <c r="AT45" s="2">
        <f t="shared" si="40"/>
        <v>275.242438356164</v>
      </c>
      <c r="AU45" s="1">
        <f t="shared" si="37"/>
        <v>33427.1011864943</v>
      </c>
    </row>
    <row r="46" s="1" customFormat="1" spans="1:47">
      <c r="A46" s="13"/>
      <c r="B46" s="13"/>
      <c r="C46" s="16">
        <v>4</v>
      </c>
      <c r="D46" s="19">
        <v>7.68420038253333</v>
      </c>
      <c r="E46" s="20">
        <f t="shared" si="38"/>
        <v>0.907211301354839</v>
      </c>
      <c r="F46" s="16" t="s">
        <v>73</v>
      </c>
      <c r="G46" s="13">
        <v>5</v>
      </c>
      <c r="H46" s="18">
        <f t="shared" si="21"/>
        <v>7.68420038253333</v>
      </c>
      <c r="I46" s="18">
        <f t="shared" si="22"/>
        <v>280.834200382533</v>
      </c>
      <c r="J46" s="18">
        <f t="shared" si="23"/>
        <v>0.0462166924396428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0.283835891129261</v>
      </c>
      <c r="O46" s="18">
        <f t="shared" si="39"/>
        <v>0.092029772778733</v>
      </c>
      <c r="P46" s="18">
        <f t="shared" si="26"/>
        <v>0.00425331170380492</v>
      </c>
      <c r="Q46" s="24">
        <f t="shared" si="27"/>
        <v>0.000808129223722934</v>
      </c>
      <c r="R46" s="18">
        <f t="shared" si="28"/>
        <v>0.0146472979166667</v>
      </c>
      <c r="S46" s="25">
        <f t="shared" si="29"/>
        <v>0.0551725805210387</v>
      </c>
      <c r="T46" s="3">
        <v>0.01</v>
      </c>
      <c r="U46" s="26">
        <f t="shared" si="30"/>
        <v>0.000551725805210387</v>
      </c>
      <c r="V46" s="25"/>
      <c r="W46" s="3"/>
      <c r="X46" s="26"/>
      <c r="Y46" s="28">
        <v>0.04</v>
      </c>
      <c r="Z46" s="3">
        <v>0.17</v>
      </c>
      <c r="AA46" s="27">
        <f t="shared" si="31"/>
        <v>0.0068</v>
      </c>
      <c r="AB46" s="3">
        <v>0.015</v>
      </c>
      <c r="AC46" s="3">
        <v>0.03</v>
      </c>
      <c r="AD46" s="27">
        <f t="shared" si="32"/>
        <v>0.00045</v>
      </c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0.79</v>
      </c>
      <c r="AP46" s="3">
        <f t="shared" si="33"/>
        <v>0.01185</v>
      </c>
      <c r="AQ46" s="1">
        <f t="shared" si="34"/>
        <v>0.0196517258052104</v>
      </c>
      <c r="AR46" s="29">
        <f t="shared" si="35"/>
        <v>7.70910416666667</v>
      </c>
      <c r="AS46" s="1">
        <f t="shared" si="36"/>
        <v>0.19</v>
      </c>
      <c r="AT46" s="2">
        <f t="shared" si="40"/>
        <v>275.242438356164</v>
      </c>
      <c r="AU46" s="1">
        <f t="shared" si="37"/>
        <v>53082.1384169955</v>
      </c>
    </row>
    <row r="47" s="1" customFormat="1" spans="1:47">
      <c r="A47" s="13"/>
      <c r="B47" s="13"/>
      <c r="C47" s="16">
        <v>5</v>
      </c>
      <c r="D47" s="19">
        <v>17.9769132254839</v>
      </c>
      <c r="E47" s="20">
        <f t="shared" si="38"/>
        <v>7.68420038253333</v>
      </c>
      <c r="F47" s="16" t="s">
        <v>75</v>
      </c>
      <c r="G47" s="13">
        <v>6</v>
      </c>
      <c r="H47" s="18">
        <f t="shared" si="21"/>
        <v>17.9769132254839</v>
      </c>
      <c r="I47" s="18">
        <f t="shared" si="22"/>
        <v>291.126913225484</v>
      </c>
      <c r="J47" s="18">
        <f t="shared" si="23"/>
        <v>0.157452389868318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0.164867502741595</v>
      </c>
      <c r="P47" s="18">
        <f t="shared" si="26"/>
        <v>0.0259587823182856</v>
      </c>
      <c r="Q47" s="24">
        <f t="shared" si="27"/>
        <v>0.00493216864047426</v>
      </c>
      <c r="R47" s="18">
        <f t="shared" si="28"/>
        <v>0.0146472979166667</v>
      </c>
      <c r="S47" s="25">
        <f t="shared" si="29"/>
        <v>0.336728908535554</v>
      </c>
      <c r="T47" s="3">
        <v>0.01</v>
      </c>
      <c r="U47" s="26">
        <f t="shared" si="30"/>
        <v>0.00336728908535554</v>
      </c>
      <c r="V47" s="25"/>
      <c r="W47" s="3"/>
      <c r="X47" s="26"/>
      <c r="Y47" s="28">
        <v>0.04</v>
      </c>
      <c r="Z47" s="3">
        <v>0.17</v>
      </c>
      <c r="AA47" s="27">
        <f t="shared" si="31"/>
        <v>0.0068</v>
      </c>
      <c r="AB47" s="3">
        <v>0.015</v>
      </c>
      <c r="AC47" s="3">
        <v>0.03</v>
      </c>
      <c r="AD47" s="27">
        <f t="shared" si="32"/>
        <v>0.00045</v>
      </c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0.79</v>
      </c>
      <c r="AP47" s="3">
        <f t="shared" si="33"/>
        <v>0.01185</v>
      </c>
      <c r="AQ47" s="1">
        <f t="shared" si="34"/>
        <v>0.0224672890853555</v>
      </c>
      <c r="AR47" s="29">
        <f t="shared" si="35"/>
        <v>7.70910416666667</v>
      </c>
      <c r="AS47" s="1">
        <f t="shared" si="36"/>
        <v>0.19</v>
      </c>
      <c r="AT47" s="2">
        <f t="shared" si="40"/>
        <v>275.242438356164</v>
      </c>
      <c r="AU47" s="1">
        <f t="shared" si="37"/>
        <v>60687.3798721174</v>
      </c>
    </row>
    <row r="48" s="1" customFormat="1" spans="1:47">
      <c r="A48" s="13"/>
      <c r="B48" s="13"/>
      <c r="C48" s="16">
        <v>6</v>
      </c>
      <c r="D48" s="19">
        <v>22.6616252293333</v>
      </c>
      <c r="E48" s="20">
        <f t="shared" si="38"/>
        <v>17.9769132254839</v>
      </c>
      <c r="F48" s="16" t="s">
        <v>73</v>
      </c>
      <c r="G48" s="13">
        <v>7</v>
      </c>
      <c r="H48" s="18">
        <f t="shared" si="21"/>
        <v>22.6616252293333</v>
      </c>
      <c r="I48" s="18">
        <f t="shared" si="22"/>
        <v>295.811625229333</v>
      </c>
      <c r="J48" s="18">
        <f t="shared" si="23"/>
        <v>0.26741128687235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0.215999762089976</v>
      </c>
      <c r="P48" s="18">
        <f t="shared" si="26"/>
        <v>0.0577607743446019</v>
      </c>
      <c r="Q48" s="24">
        <f t="shared" si="27"/>
        <v>0.0109745471254744</v>
      </c>
      <c r="R48" s="18">
        <f t="shared" si="28"/>
        <v>0.0146472979166667</v>
      </c>
      <c r="S48" s="25">
        <f t="shared" si="29"/>
        <v>0.749254039066604</v>
      </c>
      <c r="T48" s="3">
        <v>0.01</v>
      </c>
      <c r="U48" s="26">
        <f t="shared" si="30"/>
        <v>0.00749254039066604</v>
      </c>
      <c r="V48" s="25"/>
      <c r="W48" s="3"/>
      <c r="X48" s="26"/>
      <c r="Y48" s="28">
        <v>0.04</v>
      </c>
      <c r="Z48" s="3">
        <v>0.17</v>
      </c>
      <c r="AA48" s="27">
        <f t="shared" si="31"/>
        <v>0.0068</v>
      </c>
      <c r="AB48" s="3">
        <v>0.015</v>
      </c>
      <c r="AC48" s="3">
        <v>0.03</v>
      </c>
      <c r="AD48" s="27">
        <f t="shared" si="32"/>
        <v>0.00045</v>
      </c>
      <c r="AE48" s="25"/>
      <c r="AF48" s="3"/>
      <c r="AG48" s="26"/>
      <c r="AH48" s="25"/>
      <c r="AI48" s="3"/>
      <c r="AJ48" s="26"/>
      <c r="AL48" s="27"/>
      <c r="AM48" s="27"/>
      <c r="AN48" s="3">
        <v>0.015</v>
      </c>
      <c r="AO48" s="3">
        <v>0.79</v>
      </c>
      <c r="AP48" s="3">
        <f t="shared" si="33"/>
        <v>0.01185</v>
      </c>
      <c r="AQ48" s="1">
        <f t="shared" si="34"/>
        <v>0.026592540390666</v>
      </c>
      <c r="AR48" s="29">
        <f t="shared" si="35"/>
        <v>7.70910416666667</v>
      </c>
      <c r="AS48" s="1">
        <f t="shared" si="36"/>
        <v>0.19</v>
      </c>
      <c r="AT48" s="2">
        <f t="shared" si="40"/>
        <v>275.242438356164</v>
      </c>
      <c r="AU48" s="1">
        <f t="shared" si="37"/>
        <v>71830.2770895885</v>
      </c>
    </row>
    <row r="49" s="1" customFormat="1" spans="1:47">
      <c r="A49" s="13"/>
      <c r="B49" s="13"/>
      <c r="C49" s="16">
        <v>7</v>
      </c>
      <c r="D49" s="19">
        <v>25.5428072951613</v>
      </c>
      <c r="E49" s="20">
        <f t="shared" si="38"/>
        <v>22.6616252293333</v>
      </c>
      <c r="F49" s="16" t="s">
        <v>73</v>
      </c>
      <c r="G49" s="13">
        <v>8</v>
      </c>
      <c r="H49" s="18">
        <f t="shared" si="21"/>
        <v>25.5428072951613</v>
      </c>
      <c r="I49" s="18">
        <f t="shared" si="22"/>
        <v>298.692807295161</v>
      </c>
      <c r="J49" s="18">
        <f t="shared" si="23"/>
        <v>0.367340743371442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0.235330029412041</v>
      </c>
      <c r="P49" s="18">
        <f t="shared" si="26"/>
        <v>0.0864463079418423</v>
      </c>
      <c r="Q49" s="24">
        <f t="shared" si="27"/>
        <v>0.01642479850895</v>
      </c>
      <c r="R49" s="18">
        <f t="shared" si="28"/>
        <v>0.0146472979166667</v>
      </c>
      <c r="S49" s="25">
        <f t="shared" si="29"/>
        <v>1.1213534811947</v>
      </c>
      <c r="T49" s="3">
        <v>0.01</v>
      </c>
      <c r="U49" s="26">
        <f t="shared" si="30"/>
        <v>0.011213534811947</v>
      </c>
      <c r="V49" s="25"/>
      <c r="W49" s="3"/>
      <c r="X49" s="26"/>
      <c r="Y49" s="28">
        <v>0.04</v>
      </c>
      <c r="Z49" s="3">
        <v>0.17</v>
      </c>
      <c r="AA49" s="27">
        <f t="shared" si="31"/>
        <v>0.0068</v>
      </c>
      <c r="AB49" s="3">
        <v>0.015</v>
      </c>
      <c r="AC49" s="3">
        <v>0.03</v>
      </c>
      <c r="AD49" s="27">
        <f t="shared" si="32"/>
        <v>0.00045</v>
      </c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0.015</v>
      </c>
      <c r="AO49" s="3">
        <v>0.79</v>
      </c>
      <c r="AP49" s="3">
        <f t="shared" si="33"/>
        <v>0.01185</v>
      </c>
      <c r="AQ49" s="1">
        <f t="shared" si="34"/>
        <v>0.030313534811947</v>
      </c>
      <c r="AR49" s="29">
        <f t="shared" si="35"/>
        <v>7.70910416666667</v>
      </c>
      <c r="AS49" s="1">
        <f t="shared" si="36"/>
        <v>0.19</v>
      </c>
      <c r="AT49" s="2">
        <f t="shared" si="40"/>
        <v>275.242438356164</v>
      </c>
      <c r="AU49" s="1">
        <f t="shared" si="37"/>
        <v>81881.2183085493</v>
      </c>
    </row>
    <row r="50" s="1" customFormat="1" spans="1:47">
      <c r="A50" s="13"/>
      <c r="B50" s="13"/>
      <c r="C50" s="16">
        <v>8</v>
      </c>
      <c r="D50" s="19">
        <v>22.1856009748387</v>
      </c>
      <c r="E50" s="20">
        <f t="shared" si="38"/>
        <v>25.5428072951613</v>
      </c>
      <c r="F50" s="16" t="s">
        <v>73</v>
      </c>
      <c r="G50" s="13">
        <v>9</v>
      </c>
      <c r="H50" s="18">
        <f t="shared" si="21"/>
        <v>22.1856009748387</v>
      </c>
      <c r="I50" s="18">
        <f t="shared" si="22"/>
        <v>295.335600974839</v>
      </c>
      <c r="J50" s="18">
        <f t="shared" si="23"/>
        <v>0.25359395916939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0.225974763136865</v>
      </c>
      <c r="P50" s="18">
        <f t="shared" si="26"/>
        <v>0.0573058348562427</v>
      </c>
      <c r="Q50" s="24">
        <f t="shared" si="27"/>
        <v>0.0108881086226861</v>
      </c>
      <c r="R50" s="18">
        <f t="shared" si="28"/>
        <v>0.0146472979166667</v>
      </c>
      <c r="S50" s="25">
        <f t="shared" si="29"/>
        <v>0.743352711512538</v>
      </c>
      <c r="T50" s="3">
        <v>0.01</v>
      </c>
      <c r="U50" s="26">
        <f t="shared" si="30"/>
        <v>0.00743352711512538</v>
      </c>
      <c r="V50" s="25"/>
      <c r="W50" s="3"/>
      <c r="X50" s="26"/>
      <c r="Y50" s="28">
        <v>0.04</v>
      </c>
      <c r="Z50" s="3">
        <v>0.17</v>
      </c>
      <c r="AA50" s="27">
        <f t="shared" si="31"/>
        <v>0.0068</v>
      </c>
      <c r="AB50" s="3">
        <v>0.015</v>
      </c>
      <c r="AC50" s="3">
        <v>0.03</v>
      </c>
      <c r="AD50" s="27">
        <f t="shared" si="32"/>
        <v>0.00045</v>
      </c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0.79</v>
      </c>
      <c r="AP50" s="3">
        <f t="shared" si="33"/>
        <v>0.01185</v>
      </c>
      <c r="AQ50" s="1">
        <f t="shared" si="34"/>
        <v>0.0265335271151254</v>
      </c>
      <c r="AR50" s="29">
        <f t="shared" si="35"/>
        <v>7.70910416666667</v>
      </c>
      <c r="AS50" s="1">
        <f t="shared" si="36"/>
        <v>0.19</v>
      </c>
      <c r="AT50" s="2">
        <f t="shared" si="40"/>
        <v>275.242438356164</v>
      </c>
      <c r="AU50" s="1">
        <f t="shared" si="37"/>
        <v>71670.8737429441</v>
      </c>
    </row>
    <row r="51" s="1" customFormat="1" spans="1:47">
      <c r="A51" s="13"/>
      <c r="B51" s="13"/>
      <c r="C51" s="16">
        <v>9</v>
      </c>
      <c r="D51" s="19">
        <v>17.2835082654</v>
      </c>
      <c r="E51" s="20">
        <f t="shared" si="38"/>
        <v>22.1856009748387</v>
      </c>
      <c r="F51" s="16" t="s">
        <v>73</v>
      </c>
      <c r="G51" s="13">
        <v>10</v>
      </c>
      <c r="H51" s="18">
        <f t="shared" si="21"/>
        <v>17.2835082654</v>
      </c>
      <c r="I51" s="18">
        <f t="shared" si="22"/>
        <v>290.4335082654</v>
      </c>
      <c r="J51" s="18">
        <f t="shared" si="23"/>
        <v>0.145368712970918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0.245759969947289</v>
      </c>
      <c r="P51" s="18">
        <f t="shared" si="26"/>
        <v>0.0357258105310089</v>
      </c>
      <c r="Q51" s="24">
        <f t="shared" si="27"/>
        <v>0.00678790400089169</v>
      </c>
      <c r="R51" s="18">
        <f t="shared" si="28"/>
        <v>0.0146472979166667</v>
      </c>
      <c r="S51" s="25">
        <f t="shared" si="29"/>
        <v>0.463423632093122</v>
      </c>
      <c r="T51" s="3">
        <v>0.01</v>
      </c>
      <c r="U51" s="26">
        <f t="shared" si="30"/>
        <v>0.00463423632093122</v>
      </c>
      <c r="V51" s="25"/>
      <c r="W51" s="3"/>
      <c r="X51" s="26"/>
      <c r="Y51" s="28">
        <v>0.02</v>
      </c>
      <c r="Z51" s="3">
        <v>0.17</v>
      </c>
      <c r="AA51" s="27">
        <f t="shared" si="31"/>
        <v>0.0034</v>
      </c>
      <c r="AB51" s="3">
        <v>0.01</v>
      </c>
      <c r="AC51" s="3">
        <v>0.03</v>
      </c>
      <c r="AD51" s="27">
        <f t="shared" si="32"/>
        <v>0.0003</v>
      </c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</v>
      </c>
      <c r="AO51" s="3">
        <v>0.79</v>
      </c>
      <c r="AP51" s="3">
        <f t="shared" si="33"/>
        <v>0.0079</v>
      </c>
      <c r="AQ51" s="1">
        <f t="shared" si="34"/>
        <v>0.0162342363209312</v>
      </c>
      <c r="AR51" s="29">
        <f t="shared" si="35"/>
        <v>7.70910416666667</v>
      </c>
      <c r="AS51" s="1">
        <f t="shared" si="36"/>
        <v>0.19</v>
      </c>
      <c r="AT51" s="2">
        <f t="shared" si="40"/>
        <v>275.242438356164</v>
      </c>
      <c r="AU51" s="1">
        <f t="shared" si="37"/>
        <v>43851.007693859</v>
      </c>
    </row>
    <row r="52" s="1" customFormat="1" spans="1:47">
      <c r="A52" s="13"/>
      <c r="B52" s="13"/>
      <c r="C52" s="16">
        <v>10</v>
      </c>
      <c r="D52" s="19">
        <v>9.65119774467742</v>
      </c>
      <c r="E52" s="20">
        <f t="shared" si="38"/>
        <v>17.2835082654</v>
      </c>
      <c r="F52" s="16" t="s">
        <v>73</v>
      </c>
      <c r="G52" s="13">
        <v>11</v>
      </c>
      <c r="H52" s="18">
        <f t="shared" si="21"/>
        <v>9.65119774467742</v>
      </c>
      <c r="I52" s="18">
        <f t="shared" si="22"/>
        <v>282.801197744677</v>
      </c>
      <c r="J52" s="18">
        <f t="shared" si="23"/>
        <v>0.0588205695555903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0.199532451445466</v>
      </c>
      <c r="O52" s="18">
        <f t="shared" si="39"/>
        <v>0.0875927496374807</v>
      </c>
      <c r="P52" s="18">
        <f t="shared" si="26"/>
        <v>0.00515225542261684</v>
      </c>
      <c r="Q52" s="24">
        <f t="shared" si="27"/>
        <v>0.000978928530297199</v>
      </c>
      <c r="R52" s="18">
        <f t="shared" si="28"/>
        <v>0.0146472979166667</v>
      </c>
      <c r="S52" s="25">
        <f t="shared" si="29"/>
        <v>0.0668333870087608</v>
      </c>
      <c r="T52" s="3">
        <v>0.01</v>
      </c>
      <c r="U52" s="26">
        <f t="shared" si="30"/>
        <v>0.000668333870087608</v>
      </c>
      <c r="V52" s="25"/>
      <c r="W52" s="3"/>
      <c r="X52" s="26"/>
      <c r="Y52" s="28">
        <v>0.02</v>
      </c>
      <c r="Z52" s="3">
        <v>0.17</v>
      </c>
      <c r="AA52" s="27">
        <f t="shared" si="31"/>
        <v>0.0034</v>
      </c>
      <c r="AB52" s="3">
        <v>0.01</v>
      </c>
      <c r="AC52" s="3">
        <v>0.03</v>
      </c>
      <c r="AD52" s="27">
        <f t="shared" si="32"/>
        <v>0.0003</v>
      </c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0.79</v>
      </c>
      <c r="AP52" s="3">
        <f t="shared" si="33"/>
        <v>0.0079</v>
      </c>
      <c r="AQ52" s="1">
        <f t="shared" si="34"/>
        <v>0.0122683338700876</v>
      </c>
      <c r="AR52" s="29">
        <f t="shared" si="35"/>
        <v>7.70910416666667</v>
      </c>
      <c r="AS52" s="1">
        <f t="shared" si="36"/>
        <v>0.19</v>
      </c>
      <c r="AT52" s="2">
        <f t="shared" si="40"/>
        <v>275.242438356164</v>
      </c>
      <c r="AU52" s="1">
        <f t="shared" si="37"/>
        <v>33138.5346555792</v>
      </c>
    </row>
    <row r="53" s="1" customFormat="1" spans="1:48">
      <c r="A53" s="13"/>
      <c r="B53" s="13"/>
      <c r="C53" s="16">
        <v>11</v>
      </c>
      <c r="D53" s="19">
        <v>2.29956856596667</v>
      </c>
      <c r="E53" s="20">
        <f t="shared" si="38"/>
        <v>9.65119774467742</v>
      </c>
      <c r="F53" s="16" t="s">
        <v>75</v>
      </c>
      <c r="G53" s="13">
        <v>12</v>
      </c>
      <c r="H53" s="18">
        <f t="shared" si="21"/>
        <v>2.29956856596667</v>
      </c>
      <c r="I53" s="18">
        <f t="shared" si="22"/>
        <v>275.449568565967</v>
      </c>
      <c r="J53" s="18">
        <f t="shared" si="23"/>
        <v>0.0234665308468269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0.159531535881531</v>
      </c>
      <c r="P53" s="18">
        <f t="shared" si="26"/>
        <v>0.00374365170780561</v>
      </c>
      <c r="Q53" s="24">
        <f t="shared" si="27"/>
        <v>0.000711293824483066</v>
      </c>
      <c r="R53" s="18">
        <f t="shared" si="28"/>
        <v>0.0146472979166667</v>
      </c>
      <c r="S53" s="25">
        <f t="shared" si="29"/>
        <v>0.0485614362819581</v>
      </c>
      <c r="T53" s="3">
        <v>0.01</v>
      </c>
      <c r="U53" s="26">
        <f t="shared" si="30"/>
        <v>0.000485614362819581</v>
      </c>
      <c r="V53" s="25"/>
      <c r="W53" s="3"/>
      <c r="X53" s="26"/>
      <c r="Y53" s="28">
        <v>0.02</v>
      </c>
      <c r="Z53" s="3">
        <v>0.17</v>
      </c>
      <c r="AA53" s="27">
        <f t="shared" si="31"/>
        <v>0.0034</v>
      </c>
      <c r="AB53" s="3">
        <v>0.01</v>
      </c>
      <c r="AC53" s="3">
        <v>0.03</v>
      </c>
      <c r="AD53" s="27">
        <f t="shared" si="32"/>
        <v>0.0003</v>
      </c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0.79</v>
      </c>
      <c r="AP53" s="3">
        <f t="shared" si="33"/>
        <v>0.0079</v>
      </c>
      <c r="AQ53" s="1">
        <f t="shared" si="34"/>
        <v>0.0120856143628196</v>
      </c>
      <c r="AR53" s="29">
        <f t="shared" si="35"/>
        <v>7.70910416666667</v>
      </c>
      <c r="AS53" s="1">
        <f t="shared" si="36"/>
        <v>0.19</v>
      </c>
      <c r="AT53" s="2">
        <f t="shared" si="40"/>
        <v>275.242438356164</v>
      </c>
      <c r="AU53" s="1">
        <f t="shared" si="37"/>
        <v>32644.9829811652</v>
      </c>
      <c r="AV53" s="1">
        <f>SUM(AU42:AU53)</f>
        <v>577479.507004072</v>
      </c>
    </row>
    <row r="54" s="1" customFormat="1" spans="1:46">
      <c r="A54" s="13"/>
      <c r="B54" s="13"/>
      <c r="C54" s="16">
        <v>12</v>
      </c>
      <c r="D54" s="19">
        <v>-5.20660759529032</v>
      </c>
      <c r="E54" s="20">
        <f t="shared" si="38"/>
        <v>2.29956856596667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19:27">
      <c r="S55" s="23" t="s">
        <v>45</v>
      </c>
      <c r="T55" s="23"/>
      <c r="U55" s="23"/>
      <c r="V55" s="23" t="s">
        <v>46</v>
      </c>
      <c r="W55" s="23" t="s">
        <v>47</v>
      </c>
      <c r="X55" s="23" t="s">
        <v>48</v>
      </c>
      <c r="Y55" s="23" t="s">
        <v>49</v>
      </c>
      <c r="Z55" s="23" t="s">
        <v>50</v>
      </c>
      <c r="AA55" s="23" t="s">
        <v>51</v>
      </c>
    </row>
    <row r="56" s="1" customFormat="1" spans="1:32">
      <c r="A56" s="15" t="s">
        <v>5</v>
      </c>
      <c r="B56" s="15"/>
      <c r="C56" s="16" t="s">
        <v>53</v>
      </c>
      <c r="D56" s="16" t="s">
        <v>54</v>
      </c>
      <c r="E56" s="16" t="s">
        <v>55</v>
      </c>
      <c r="F56" s="16" t="s">
        <v>56</v>
      </c>
      <c r="G56" s="13" t="s">
        <v>53</v>
      </c>
      <c r="H56" s="13" t="s">
        <v>55</v>
      </c>
      <c r="I56" s="13" t="s">
        <v>57</v>
      </c>
      <c r="J56" s="13" t="s">
        <v>58</v>
      </c>
      <c r="K56" s="22" t="s">
        <v>59</v>
      </c>
      <c r="L56" s="22" t="s">
        <v>60</v>
      </c>
      <c r="M56" s="13" t="s">
        <v>61</v>
      </c>
      <c r="N56" s="22" t="s">
        <v>62</v>
      </c>
      <c r="O56" s="13" t="s">
        <v>63</v>
      </c>
      <c r="P56" s="13" t="s">
        <v>64</v>
      </c>
      <c r="Q56" s="22" t="s">
        <v>65</v>
      </c>
      <c r="R56" s="22" t="s">
        <v>66</v>
      </c>
      <c r="S56" s="4" t="s">
        <v>12</v>
      </c>
      <c r="T56" s="3" t="s">
        <v>13</v>
      </c>
      <c r="U56" s="3"/>
      <c r="V56" s="3" t="s">
        <v>76</v>
      </c>
      <c r="W56" s="3" t="s">
        <v>76</v>
      </c>
      <c r="X56" s="3" t="s">
        <v>76</v>
      </c>
      <c r="Y56" s="3" t="s">
        <v>76</v>
      </c>
      <c r="Z56" s="3" t="s">
        <v>76</v>
      </c>
      <c r="AA56" s="3" t="s">
        <v>76</v>
      </c>
      <c r="AB56" s="2" t="s">
        <v>77</v>
      </c>
      <c r="AC56" s="1" t="s">
        <v>68</v>
      </c>
      <c r="AD56" s="1" t="s">
        <v>38</v>
      </c>
      <c r="AE56" s="1" t="s">
        <v>69</v>
      </c>
      <c r="AF56" s="1" t="s">
        <v>70</v>
      </c>
    </row>
    <row r="57" s="1" customFormat="1" spans="1:32">
      <c r="A57" s="13" t="s">
        <v>71</v>
      </c>
      <c r="B57" s="13">
        <f>F7</f>
        <v>122.786</v>
      </c>
      <c r="C57" s="16" t="s">
        <v>72</v>
      </c>
      <c r="D57" s="17">
        <v>-6</v>
      </c>
      <c r="E57" s="16"/>
      <c r="F57" s="16"/>
      <c r="G57" s="13">
        <v>1</v>
      </c>
      <c r="H57" s="18">
        <f t="shared" ref="H57:H68" si="41">E58</f>
        <v>-6</v>
      </c>
      <c r="I57" s="18">
        <f t="shared" ref="I57:I68" si="42">H57+273.15</f>
        <v>267.15</v>
      </c>
      <c r="J57" s="18">
        <f t="shared" ref="J57:J68" si="43">EXP(($C$16*(I57-$C$14))/($C$17*I57*$C$14))</f>
        <v>0.00782554968707708</v>
      </c>
      <c r="K57" s="18">
        <f t="shared" ref="K57:K68" si="44">$B$57/12</f>
        <v>10.2321666666667</v>
      </c>
      <c r="L57" s="18">
        <f t="shared" ref="L57:L68" si="45">K57*$B$58/100</f>
        <v>2.762685</v>
      </c>
      <c r="M57" s="13" t="s">
        <v>73</v>
      </c>
      <c r="N57" s="13"/>
      <c r="O57" s="18">
        <f>L57</f>
        <v>2.762685</v>
      </c>
      <c r="P57" s="18">
        <f t="shared" ref="P57:P68" si="46">O57*J57</f>
        <v>0.0216195287372425</v>
      </c>
      <c r="Q57" s="24">
        <f t="shared" ref="Q57:Q68" si="47">P57*$B$59</f>
        <v>0.00972878793175915</v>
      </c>
      <c r="R57" s="18">
        <f t="shared" ref="R57:R68" si="48">L57*$B$59</f>
        <v>1.24320825</v>
      </c>
      <c r="S57" s="25">
        <f t="shared" ref="S57:S68" si="49">Q57/R57</f>
        <v>0.00782554968707708</v>
      </c>
      <c r="T57" s="3">
        <v>0.27</v>
      </c>
      <c r="U57" s="26">
        <f t="shared" ref="U57:U68" si="50">S57*T57</f>
        <v>0.00211289841551081</v>
      </c>
      <c r="V57" s="3">
        <v>180.9</v>
      </c>
      <c r="W57" s="27">
        <v>6</v>
      </c>
      <c r="X57" s="27">
        <v>3</v>
      </c>
      <c r="Y57" s="27">
        <v>0.3</v>
      </c>
      <c r="Z57" s="27">
        <v>6</v>
      </c>
      <c r="AA57" s="3">
        <v>30.2</v>
      </c>
      <c r="AB57" s="2">
        <f t="shared" ref="AB57:AB68" si="51">U57*0.67*AD57+(V57+W57+X57+Y57+Z57+AA57)/1000</f>
        <v>0.227037038872277</v>
      </c>
      <c r="AC57" s="29">
        <f t="shared" ref="AC57:AC68" si="52">$B$57/12</f>
        <v>10.2321666666667</v>
      </c>
      <c r="AD57" s="1">
        <f t="shared" ref="AD57:AD68" si="53">$B$59</f>
        <v>0.45</v>
      </c>
      <c r="AE57" s="30">
        <f t="shared" ref="AE57:AE68" si="54">$E$7/12</f>
        <v>425.516285330979</v>
      </c>
      <c r="AF57" s="1">
        <f t="shared" ref="AF57:AF68" si="55">AE57*10000*AC57*AB57</f>
        <v>9885087.21580929</v>
      </c>
    </row>
    <row r="58" s="1" customFormat="1" spans="1:32">
      <c r="A58" s="13" t="s">
        <v>74</v>
      </c>
      <c r="B58" s="13">
        <v>27</v>
      </c>
      <c r="C58" s="16">
        <v>1</v>
      </c>
      <c r="D58" s="19">
        <v>-9.16180762912903</v>
      </c>
      <c r="E58" s="20">
        <f t="shared" ref="E58:E69" si="56">D57</f>
        <v>-6</v>
      </c>
      <c r="F58" s="16" t="s">
        <v>73</v>
      </c>
      <c r="G58" s="13">
        <v>2</v>
      </c>
      <c r="H58" s="18">
        <f t="shared" si="41"/>
        <v>-9.16180762912903</v>
      </c>
      <c r="I58" s="18">
        <f t="shared" si="42"/>
        <v>263.988192370871</v>
      </c>
      <c r="J58" s="18">
        <f t="shared" si="43"/>
        <v>0.00505747103717159</v>
      </c>
      <c r="K58" s="18">
        <f t="shared" si="44"/>
        <v>10.2321666666667</v>
      </c>
      <c r="L58" s="18">
        <f t="shared" si="45"/>
        <v>2.762685</v>
      </c>
      <c r="M58" s="13" t="s">
        <v>73</v>
      </c>
      <c r="N58" s="13"/>
      <c r="O58" s="18">
        <f t="shared" ref="O58:O68" si="57">L58+O57-P57-N58</f>
        <v>5.50375047126276</v>
      </c>
      <c r="P58" s="18">
        <f t="shared" si="46"/>
        <v>0.0278350586042309</v>
      </c>
      <c r="Q58" s="24">
        <f t="shared" si="47"/>
        <v>0.0125257763719039</v>
      </c>
      <c r="R58" s="18">
        <f t="shared" si="48"/>
        <v>1.24320825</v>
      </c>
      <c r="S58" s="25">
        <f t="shared" si="49"/>
        <v>0.0100753645834508</v>
      </c>
      <c r="T58" s="3">
        <v>0.27</v>
      </c>
      <c r="U58" s="26">
        <f t="shared" si="50"/>
        <v>0.00272034843753173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si="51"/>
        <v>0.227220185053916</v>
      </c>
      <c r="AC58" s="29">
        <f t="shared" si="52"/>
        <v>10.2321666666667</v>
      </c>
      <c r="AD58" s="1">
        <f t="shared" si="53"/>
        <v>0.45</v>
      </c>
      <c r="AE58" s="30">
        <f t="shared" si="54"/>
        <v>425.516285330979</v>
      </c>
      <c r="AF58" s="1">
        <f t="shared" si="55"/>
        <v>9893061.31548808</v>
      </c>
    </row>
    <row r="59" s="1" customFormat="1" spans="1:32">
      <c r="A59" s="13" t="s">
        <v>38</v>
      </c>
      <c r="B59" s="13">
        <v>0.45</v>
      </c>
      <c r="C59" s="16">
        <v>2</v>
      </c>
      <c r="D59" s="19">
        <v>-4.404250085</v>
      </c>
      <c r="E59" s="20">
        <f t="shared" si="56"/>
        <v>-9.16180762912903</v>
      </c>
      <c r="F59" s="16" t="s">
        <v>73</v>
      </c>
      <c r="G59" s="13">
        <v>3</v>
      </c>
      <c r="H59" s="18">
        <f t="shared" si="41"/>
        <v>-4.404250085</v>
      </c>
      <c r="I59" s="18">
        <f t="shared" si="42"/>
        <v>268.745749915</v>
      </c>
      <c r="J59" s="18">
        <f t="shared" si="43"/>
        <v>0.00971632260040963</v>
      </c>
      <c r="K59" s="18">
        <f t="shared" si="44"/>
        <v>10.2321666666667</v>
      </c>
      <c r="L59" s="18">
        <f t="shared" si="45"/>
        <v>2.762685</v>
      </c>
      <c r="M59" s="13" t="s">
        <v>73</v>
      </c>
      <c r="N59" s="13"/>
      <c r="O59" s="18">
        <f t="shared" si="57"/>
        <v>8.23860041265853</v>
      </c>
      <c r="P59" s="18">
        <f t="shared" si="46"/>
        <v>0.0800488993852581</v>
      </c>
      <c r="Q59" s="24">
        <f t="shared" si="47"/>
        <v>0.0360220047233662</v>
      </c>
      <c r="R59" s="18">
        <f t="shared" si="48"/>
        <v>1.24320825</v>
      </c>
      <c r="S59" s="25">
        <f t="shared" si="49"/>
        <v>0.0289750367433342</v>
      </c>
      <c r="T59" s="3">
        <v>0.27</v>
      </c>
      <c r="U59" s="26">
        <f t="shared" si="50"/>
        <v>0.00782325992070023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1"/>
        <v>0.228758712866091</v>
      </c>
      <c r="AC59" s="29">
        <f t="shared" si="52"/>
        <v>10.2321666666667</v>
      </c>
      <c r="AD59" s="1">
        <f t="shared" si="53"/>
        <v>0.45</v>
      </c>
      <c r="AE59" s="30">
        <f t="shared" si="54"/>
        <v>425.516285330979</v>
      </c>
      <c r="AF59" s="1">
        <f t="shared" si="55"/>
        <v>9960048.10179767</v>
      </c>
    </row>
    <row r="60" s="1" customFormat="1" spans="1:32">
      <c r="A60" s="13"/>
      <c r="B60" s="13"/>
      <c r="C60" s="16">
        <v>3</v>
      </c>
      <c r="D60" s="19">
        <v>0.907211301354839</v>
      </c>
      <c r="E60" s="20">
        <f t="shared" si="56"/>
        <v>-4.404250085</v>
      </c>
      <c r="F60" s="16" t="s">
        <v>73</v>
      </c>
      <c r="G60" s="13">
        <v>4</v>
      </c>
      <c r="H60" s="18">
        <f t="shared" si="41"/>
        <v>0.907211301354839</v>
      </c>
      <c r="I60" s="18">
        <f t="shared" si="42"/>
        <v>274.057211301355</v>
      </c>
      <c r="J60" s="18">
        <f t="shared" si="43"/>
        <v>0.0196089243424894</v>
      </c>
      <c r="K60" s="18">
        <f t="shared" si="44"/>
        <v>10.2321666666667</v>
      </c>
      <c r="L60" s="18">
        <f t="shared" si="45"/>
        <v>2.762685</v>
      </c>
      <c r="M60" s="13" t="s">
        <v>73</v>
      </c>
      <c r="N60" s="13"/>
      <c r="O60" s="18">
        <f t="shared" si="57"/>
        <v>10.9212365132733</v>
      </c>
      <c r="P60" s="18">
        <f t="shared" si="46"/>
        <v>0.214153700515208</v>
      </c>
      <c r="Q60" s="24">
        <f t="shared" si="47"/>
        <v>0.0963691652318436</v>
      </c>
      <c r="R60" s="18">
        <f t="shared" si="48"/>
        <v>1.24320825</v>
      </c>
      <c r="S60" s="25">
        <f t="shared" si="49"/>
        <v>0.0775165103930445</v>
      </c>
      <c r="T60" s="3">
        <v>0.27</v>
      </c>
      <c r="U60" s="26">
        <f t="shared" si="50"/>
        <v>0.020929457806122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1"/>
        <v>0.232710231528546</v>
      </c>
      <c r="AC60" s="29">
        <f t="shared" si="52"/>
        <v>10.2321666666667</v>
      </c>
      <c r="AD60" s="1">
        <f t="shared" si="53"/>
        <v>0.45</v>
      </c>
      <c r="AE60" s="30">
        <f t="shared" si="54"/>
        <v>425.516285330979</v>
      </c>
      <c r="AF60" s="1">
        <f t="shared" si="55"/>
        <v>10132095.3889156</v>
      </c>
    </row>
    <row r="61" s="1" customFormat="1" spans="1:32">
      <c r="A61" s="13"/>
      <c r="B61" s="13"/>
      <c r="C61" s="16">
        <v>4</v>
      </c>
      <c r="D61" s="19">
        <v>7.68420038253333</v>
      </c>
      <c r="E61" s="20">
        <f t="shared" si="56"/>
        <v>0.907211301354839</v>
      </c>
      <c r="F61" s="16" t="s">
        <v>73</v>
      </c>
      <c r="G61" s="13">
        <v>5</v>
      </c>
      <c r="H61" s="18">
        <f t="shared" si="41"/>
        <v>7.68420038253333</v>
      </c>
      <c r="I61" s="18">
        <f t="shared" si="42"/>
        <v>280.834200382533</v>
      </c>
      <c r="J61" s="18">
        <f t="shared" si="43"/>
        <v>0.0462166924396428</v>
      </c>
      <c r="K61" s="18">
        <f t="shared" si="44"/>
        <v>10.2321666666667</v>
      </c>
      <c r="L61" s="18">
        <f t="shared" si="45"/>
        <v>2.762685</v>
      </c>
      <c r="M61" s="13" t="s">
        <v>75</v>
      </c>
      <c r="N61" s="18">
        <f>(O60-P60)*$C$22/100</f>
        <v>10.1717286721202</v>
      </c>
      <c r="O61" s="18">
        <f t="shared" si="57"/>
        <v>3.2980391406379</v>
      </c>
      <c r="P61" s="18">
        <f t="shared" si="46"/>
        <v>0.152424460616766</v>
      </c>
      <c r="Q61" s="24">
        <f t="shared" si="47"/>
        <v>0.0685910072775445</v>
      </c>
      <c r="R61" s="18">
        <f t="shared" si="48"/>
        <v>1.24320825</v>
      </c>
      <c r="S61" s="25">
        <f t="shared" si="49"/>
        <v>0.0551725805210386</v>
      </c>
      <c r="T61" s="3">
        <v>0.27</v>
      </c>
      <c r="U61" s="26">
        <f t="shared" si="50"/>
        <v>0.0148965967406804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1"/>
        <v>0.279691323917315</v>
      </c>
      <c r="AC61" s="29">
        <f t="shared" si="52"/>
        <v>10.2321666666667</v>
      </c>
      <c r="AD61" s="1">
        <f t="shared" si="53"/>
        <v>0.45</v>
      </c>
      <c r="AE61" s="30">
        <f t="shared" si="54"/>
        <v>425.516285330979</v>
      </c>
      <c r="AF61" s="1">
        <f t="shared" si="55"/>
        <v>12177630.3292221</v>
      </c>
    </row>
    <row r="62" s="1" customFormat="1" spans="1:32">
      <c r="A62" s="13"/>
      <c r="B62" s="13"/>
      <c r="C62" s="16">
        <v>5</v>
      </c>
      <c r="D62" s="19">
        <v>17.9769132254839</v>
      </c>
      <c r="E62" s="20">
        <f t="shared" si="56"/>
        <v>7.68420038253333</v>
      </c>
      <c r="F62" s="16" t="s">
        <v>75</v>
      </c>
      <c r="G62" s="13">
        <v>6</v>
      </c>
      <c r="H62" s="18">
        <f t="shared" si="41"/>
        <v>17.9769132254839</v>
      </c>
      <c r="I62" s="18">
        <f t="shared" si="42"/>
        <v>291.126913225484</v>
      </c>
      <c r="J62" s="18">
        <f t="shared" si="43"/>
        <v>0.157452389868318</v>
      </c>
      <c r="K62" s="18">
        <f t="shared" si="44"/>
        <v>10.2321666666667</v>
      </c>
      <c r="L62" s="18">
        <f t="shared" si="45"/>
        <v>2.762685</v>
      </c>
      <c r="M62" s="13" t="s">
        <v>73</v>
      </c>
      <c r="N62" s="13"/>
      <c r="O62" s="18">
        <f t="shared" si="57"/>
        <v>5.90829968002114</v>
      </c>
      <c r="P62" s="18">
        <f t="shared" si="46"/>
        <v>0.930275904677547</v>
      </c>
      <c r="Q62" s="24">
        <f t="shared" si="47"/>
        <v>0.418624157104896</v>
      </c>
      <c r="R62" s="18">
        <f t="shared" si="48"/>
        <v>1.24320825</v>
      </c>
      <c r="S62" s="25">
        <f t="shared" si="49"/>
        <v>0.336728908535554</v>
      </c>
      <c r="T62" s="3">
        <v>0.27</v>
      </c>
      <c r="U62" s="26">
        <f t="shared" si="50"/>
        <v>0.0909168053045996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1"/>
        <v>0.302611416799337</v>
      </c>
      <c r="AC62" s="29">
        <f t="shared" si="52"/>
        <v>10.2321666666667</v>
      </c>
      <c r="AD62" s="1">
        <f t="shared" si="53"/>
        <v>0.45</v>
      </c>
      <c r="AE62" s="30">
        <f t="shared" si="54"/>
        <v>425.516285330979</v>
      </c>
      <c r="AF62" s="1">
        <f t="shared" si="55"/>
        <v>13175560.5271256</v>
      </c>
    </row>
    <row r="63" s="1" customFormat="1" spans="1:32">
      <c r="A63" s="13"/>
      <c r="B63" s="13"/>
      <c r="C63" s="16">
        <v>6</v>
      </c>
      <c r="D63" s="19">
        <v>22.6616252293333</v>
      </c>
      <c r="E63" s="20">
        <f t="shared" si="56"/>
        <v>17.9769132254839</v>
      </c>
      <c r="F63" s="16" t="s">
        <v>73</v>
      </c>
      <c r="G63" s="13">
        <v>7</v>
      </c>
      <c r="H63" s="18">
        <f t="shared" si="41"/>
        <v>22.6616252293333</v>
      </c>
      <c r="I63" s="18">
        <f t="shared" si="42"/>
        <v>295.811625229333</v>
      </c>
      <c r="J63" s="18">
        <f t="shared" si="43"/>
        <v>0.26741128687235</v>
      </c>
      <c r="K63" s="18">
        <f t="shared" si="44"/>
        <v>10.2321666666667</v>
      </c>
      <c r="L63" s="18">
        <f t="shared" si="45"/>
        <v>2.762685</v>
      </c>
      <c r="M63" s="13" t="s">
        <v>73</v>
      </c>
      <c r="N63" s="13"/>
      <c r="O63" s="18">
        <f t="shared" si="57"/>
        <v>7.74070877534359</v>
      </c>
      <c r="P63" s="18">
        <f t="shared" si="46"/>
        <v>2.06995289491872</v>
      </c>
      <c r="Q63" s="24">
        <f t="shared" si="47"/>
        <v>0.931478802713424</v>
      </c>
      <c r="R63" s="18">
        <f t="shared" si="48"/>
        <v>1.24320825</v>
      </c>
      <c r="S63" s="25">
        <f t="shared" si="49"/>
        <v>0.749254039066604</v>
      </c>
      <c r="T63" s="3">
        <v>0.27</v>
      </c>
      <c r="U63" s="26">
        <f t="shared" si="50"/>
        <v>0.202298590547983</v>
      </c>
      <c r="V63" s="3">
        <v>220.1</v>
      </c>
      <c r="W63" s="27">
        <v>12.1</v>
      </c>
      <c r="X63" s="27">
        <v>4.5</v>
      </c>
      <c r="Y63" s="27">
        <v>1.5</v>
      </c>
      <c r="Z63" s="27">
        <v>6.8</v>
      </c>
      <c r="AA63" s="3">
        <v>30.2</v>
      </c>
      <c r="AB63" s="2">
        <f t="shared" si="51"/>
        <v>0.336193025050217</v>
      </c>
      <c r="AC63" s="29">
        <f t="shared" si="52"/>
        <v>10.2321666666667</v>
      </c>
      <c r="AD63" s="1">
        <f t="shared" si="53"/>
        <v>0.45</v>
      </c>
      <c r="AE63" s="30">
        <f t="shared" si="54"/>
        <v>425.516285330979</v>
      </c>
      <c r="AF63" s="1">
        <f t="shared" si="55"/>
        <v>14637688.15201</v>
      </c>
    </row>
    <row r="64" s="1" customFormat="1" spans="1:32">
      <c r="A64" s="13"/>
      <c r="B64" s="13"/>
      <c r="C64" s="16">
        <v>7</v>
      </c>
      <c r="D64" s="19">
        <v>25.5428072951613</v>
      </c>
      <c r="E64" s="20">
        <f t="shared" si="56"/>
        <v>22.6616252293333</v>
      </c>
      <c r="F64" s="16" t="s">
        <v>73</v>
      </c>
      <c r="G64" s="13">
        <v>8</v>
      </c>
      <c r="H64" s="18">
        <f t="shared" si="41"/>
        <v>25.5428072951613</v>
      </c>
      <c r="I64" s="18">
        <f t="shared" si="42"/>
        <v>298.692807295161</v>
      </c>
      <c r="J64" s="18">
        <f t="shared" si="43"/>
        <v>0.367340743371442</v>
      </c>
      <c r="K64" s="18">
        <f t="shared" si="44"/>
        <v>10.2321666666667</v>
      </c>
      <c r="L64" s="18">
        <f t="shared" si="45"/>
        <v>2.762685</v>
      </c>
      <c r="M64" s="13" t="s">
        <v>73</v>
      </c>
      <c r="N64" s="13"/>
      <c r="O64" s="18">
        <f t="shared" si="57"/>
        <v>8.43344088042487</v>
      </c>
      <c r="P64" s="18">
        <f t="shared" si="46"/>
        <v>3.09794644219438</v>
      </c>
      <c r="Q64" s="24">
        <f t="shared" si="47"/>
        <v>1.39407589898747</v>
      </c>
      <c r="R64" s="18">
        <f t="shared" si="48"/>
        <v>1.24320825</v>
      </c>
      <c r="S64" s="25">
        <f t="shared" si="49"/>
        <v>1.1213534811947</v>
      </c>
      <c r="T64" s="3">
        <v>0.27</v>
      </c>
      <c r="U64" s="26">
        <f t="shared" si="50"/>
        <v>0.302765439922569</v>
      </c>
      <c r="V64" s="3">
        <v>220.1</v>
      </c>
      <c r="W64" s="27">
        <v>12.1</v>
      </c>
      <c r="X64" s="27">
        <v>4.5</v>
      </c>
      <c r="Y64" s="27">
        <v>1.5</v>
      </c>
      <c r="Z64" s="27">
        <v>6.8</v>
      </c>
      <c r="AA64" s="3">
        <v>30.2</v>
      </c>
      <c r="AB64" s="2">
        <f t="shared" si="51"/>
        <v>0.366483780136655</v>
      </c>
      <c r="AC64" s="29">
        <f t="shared" si="52"/>
        <v>10.2321666666667</v>
      </c>
      <c r="AD64" s="1">
        <f t="shared" si="53"/>
        <v>0.45</v>
      </c>
      <c r="AE64" s="30">
        <f t="shared" si="54"/>
        <v>425.516285330979</v>
      </c>
      <c r="AF64" s="1">
        <f t="shared" si="55"/>
        <v>15956533.5586866</v>
      </c>
    </row>
    <row r="65" s="1" customFormat="1" spans="1:32">
      <c r="A65" s="13"/>
      <c r="B65" s="13"/>
      <c r="C65" s="16">
        <v>8</v>
      </c>
      <c r="D65" s="19">
        <v>22.1856009748387</v>
      </c>
      <c r="E65" s="20">
        <f t="shared" si="56"/>
        <v>25.5428072951613</v>
      </c>
      <c r="F65" s="16" t="s">
        <v>73</v>
      </c>
      <c r="G65" s="13">
        <v>9</v>
      </c>
      <c r="H65" s="18">
        <f t="shared" si="41"/>
        <v>22.1856009748387</v>
      </c>
      <c r="I65" s="18">
        <f t="shared" si="42"/>
        <v>295.335600974839</v>
      </c>
      <c r="J65" s="18">
        <f t="shared" si="43"/>
        <v>0.25359395916939</v>
      </c>
      <c r="K65" s="18">
        <f t="shared" si="44"/>
        <v>10.2321666666667</v>
      </c>
      <c r="L65" s="18">
        <f t="shared" si="45"/>
        <v>2.762685</v>
      </c>
      <c r="M65" s="13" t="s">
        <v>73</v>
      </c>
      <c r="N65" s="13"/>
      <c r="O65" s="18">
        <f t="shared" si="57"/>
        <v>8.09817943823048</v>
      </c>
      <c r="P65" s="18">
        <f t="shared" si="46"/>
        <v>2.05364938580502</v>
      </c>
      <c r="Q65" s="24">
        <f t="shared" si="47"/>
        <v>0.924142223612258</v>
      </c>
      <c r="R65" s="18">
        <f t="shared" si="48"/>
        <v>1.24320825</v>
      </c>
      <c r="S65" s="25">
        <f t="shared" si="49"/>
        <v>0.743352711512539</v>
      </c>
      <c r="T65" s="3">
        <v>0.27</v>
      </c>
      <c r="U65" s="26">
        <f t="shared" si="50"/>
        <v>0.200705232108386</v>
      </c>
      <c r="V65" s="3">
        <v>220.1</v>
      </c>
      <c r="W65" s="27">
        <v>12.1</v>
      </c>
      <c r="X65" s="27">
        <v>4.5</v>
      </c>
      <c r="Y65" s="27">
        <v>1.5</v>
      </c>
      <c r="Z65" s="27">
        <v>6.8</v>
      </c>
      <c r="AA65" s="3">
        <v>30.2</v>
      </c>
      <c r="AB65" s="2">
        <f t="shared" si="51"/>
        <v>0.335712627480678</v>
      </c>
      <c r="AC65" s="29">
        <f t="shared" si="52"/>
        <v>10.2321666666667</v>
      </c>
      <c r="AD65" s="1">
        <f t="shared" si="53"/>
        <v>0.45</v>
      </c>
      <c r="AE65" s="30">
        <f t="shared" si="54"/>
        <v>425.516285330979</v>
      </c>
      <c r="AF65" s="1">
        <f t="shared" si="55"/>
        <v>14616771.8649726</v>
      </c>
    </row>
    <row r="66" s="1" customFormat="1" spans="1:32">
      <c r="A66" s="13"/>
      <c r="B66" s="13"/>
      <c r="C66" s="16">
        <v>9</v>
      </c>
      <c r="D66" s="19">
        <v>17.2835082654</v>
      </c>
      <c r="E66" s="20">
        <f t="shared" si="56"/>
        <v>22.1856009748387</v>
      </c>
      <c r="F66" s="16" t="s">
        <v>73</v>
      </c>
      <c r="G66" s="13">
        <v>10</v>
      </c>
      <c r="H66" s="18">
        <f t="shared" si="41"/>
        <v>17.2835082654</v>
      </c>
      <c r="I66" s="18">
        <f t="shared" si="42"/>
        <v>290.4335082654</v>
      </c>
      <c r="J66" s="18">
        <f t="shared" si="43"/>
        <v>0.145368712970918</v>
      </c>
      <c r="K66" s="18">
        <f t="shared" si="44"/>
        <v>10.2321666666667</v>
      </c>
      <c r="L66" s="18">
        <f t="shared" si="45"/>
        <v>2.762685</v>
      </c>
      <c r="M66" s="13" t="s">
        <v>73</v>
      </c>
      <c r="N66" s="13"/>
      <c r="O66" s="18">
        <f t="shared" si="57"/>
        <v>8.80721505242547</v>
      </c>
      <c r="P66" s="18">
        <f t="shared" si="46"/>
        <v>1.28029351702918</v>
      </c>
      <c r="Q66" s="24">
        <f t="shared" si="47"/>
        <v>0.576132082663133</v>
      </c>
      <c r="R66" s="18">
        <f t="shared" si="48"/>
        <v>1.24320825</v>
      </c>
      <c r="S66" s="25">
        <f t="shared" si="49"/>
        <v>0.463423632093121</v>
      </c>
      <c r="T66" s="3">
        <v>0.27</v>
      </c>
      <c r="U66" s="26">
        <f t="shared" si="50"/>
        <v>0.125124380665143</v>
      </c>
      <c r="V66" s="3">
        <v>180.9</v>
      </c>
      <c r="W66" s="27">
        <v>6</v>
      </c>
      <c r="X66" s="27">
        <v>3</v>
      </c>
      <c r="Y66" s="27">
        <v>0.3</v>
      </c>
      <c r="Z66" s="27">
        <v>6</v>
      </c>
      <c r="AA66" s="3">
        <v>30.2</v>
      </c>
      <c r="AB66" s="2">
        <f t="shared" si="51"/>
        <v>0.264125000770541</v>
      </c>
      <c r="AC66" s="29">
        <f t="shared" si="52"/>
        <v>10.2321666666667</v>
      </c>
      <c r="AD66" s="1">
        <f t="shared" si="53"/>
        <v>0.45</v>
      </c>
      <c r="AE66" s="30">
        <f t="shared" si="54"/>
        <v>425.516285330979</v>
      </c>
      <c r="AF66" s="1">
        <f t="shared" si="55"/>
        <v>11499879.8498306</v>
      </c>
    </row>
    <row r="67" s="1" customFormat="1" spans="1:32">
      <c r="A67" s="13"/>
      <c r="B67" s="13"/>
      <c r="C67" s="16">
        <v>10</v>
      </c>
      <c r="D67" s="19">
        <v>9.65119774467742</v>
      </c>
      <c r="E67" s="20">
        <f t="shared" si="56"/>
        <v>17.2835082654</v>
      </c>
      <c r="F67" s="16" t="s">
        <v>73</v>
      </c>
      <c r="G67" s="13">
        <v>11</v>
      </c>
      <c r="H67" s="18">
        <f t="shared" si="41"/>
        <v>9.65119774467742</v>
      </c>
      <c r="I67" s="18">
        <f t="shared" si="42"/>
        <v>282.801197744677</v>
      </c>
      <c r="J67" s="18">
        <f t="shared" si="43"/>
        <v>0.0588205695555903</v>
      </c>
      <c r="K67" s="18">
        <f t="shared" si="44"/>
        <v>10.2321666666667</v>
      </c>
      <c r="L67" s="18">
        <f t="shared" si="45"/>
        <v>2.762685</v>
      </c>
      <c r="M67" s="13" t="s">
        <v>75</v>
      </c>
      <c r="N67" s="18">
        <f>(O66-P66)*$C$22/100</f>
        <v>7.15057545862647</v>
      </c>
      <c r="O67" s="18">
        <f t="shared" si="57"/>
        <v>3.13903107676981</v>
      </c>
      <c r="P67" s="18">
        <f t="shared" si="46"/>
        <v>0.184639595788298</v>
      </c>
      <c r="Q67" s="24">
        <f t="shared" si="47"/>
        <v>0.0830878181047342</v>
      </c>
      <c r="R67" s="18">
        <f t="shared" si="48"/>
        <v>1.24320825</v>
      </c>
      <c r="S67" s="25">
        <f t="shared" si="49"/>
        <v>0.0668333870087608</v>
      </c>
      <c r="T67" s="3">
        <v>0.27</v>
      </c>
      <c r="U67" s="26">
        <f t="shared" si="50"/>
        <v>0.0180450144923654</v>
      </c>
      <c r="V67" s="3">
        <v>180.9</v>
      </c>
      <c r="W67" s="27">
        <v>6</v>
      </c>
      <c r="X67" s="27">
        <v>3</v>
      </c>
      <c r="Y67" s="27">
        <v>0.3</v>
      </c>
      <c r="Z67" s="27">
        <v>6</v>
      </c>
      <c r="AA67" s="3">
        <v>30.2</v>
      </c>
      <c r="AB67" s="2">
        <f t="shared" si="51"/>
        <v>0.231840571869448</v>
      </c>
      <c r="AC67" s="29">
        <f t="shared" si="52"/>
        <v>10.2321666666667</v>
      </c>
      <c r="AD67" s="1">
        <f t="shared" si="53"/>
        <v>0.45</v>
      </c>
      <c r="AE67" s="30">
        <f t="shared" si="54"/>
        <v>425.516285330979</v>
      </c>
      <c r="AF67" s="1">
        <f t="shared" si="55"/>
        <v>10094230.8113077</v>
      </c>
    </row>
    <row r="68" s="1" customFormat="1" spans="1:33">
      <c r="A68" s="13"/>
      <c r="B68" s="13"/>
      <c r="C68" s="16">
        <v>11</v>
      </c>
      <c r="D68" s="19">
        <v>2.29956856596667</v>
      </c>
      <c r="E68" s="20">
        <f t="shared" si="56"/>
        <v>9.65119774467742</v>
      </c>
      <c r="F68" s="16" t="s">
        <v>75</v>
      </c>
      <c r="G68" s="13">
        <v>12</v>
      </c>
      <c r="H68" s="18">
        <f t="shared" si="41"/>
        <v>2.29956856596667</v>
      </c>
      <c r="I68" s="18">
        <f t="shared" si="42"/>
        <v>275.449568565967</v>
      </c>
      <c r="J68" s="18">
        <f t="shared" si="43"/>
        <v>0.0234665308468269</v>
      </c>
      <c r="K68" s="18">
        <f t="shared" si="44"/>
        <v>10.2321666666667</v>
      </c>
      <c r="L68" s="18">
        <f t="shared" si="45"/>
        <v>2.762685</v>
      </c>
      <c r="M68" s="13" t="s">
        <v>73</v>
      </c>
      <c r="N68" s="13"/>
      <c r="O68" s="18">
        <f t="shared" si="57"/>
        <v>5.71707648098152</v>
      </c>
      <c r="P68" s="18">
        <f t="shared" si="46"/>
        <v>0.134159951594621</v>
      </c>
      <c r="Q68" s="24">
        <f t="shared" si="47"/>
        <v>0.0603719782175797</v>
      </c>
      <c r="R68" s="18">
        <f t="shared" si="48"/>
        <v>1.24320825</v>
      </c>
      <c r="S68" s="25">
        <f t="shared" si="49"/>
        <v>0.0485614362819581</v>
      </c>
      <c r="T68" s="3">
        <v>0.27</v>
      </c>
      <c r="U68" s="26">
        <f t="shared" si="50"/>
        <v>0.0131115877961287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1"/>
        <v>0.230353143720533</v>
      </c>
      <c r="AC68" s="29">
        <f t="shared" si="52"/>
        <v>10.2321666666667</v>
      </c>
      <c r="AD68" s="1">
        <f t="shared" si="53"/>
        <v>0.45</v>
      </c>
      <c r="AE68" s="30">
        <f t="shared" si="54"/>
        <v>425.516285330979</v>
      </c>
      <c r="AF68" s="1">
        <f t="shared" si="55"/>
        <v>10029468.8806011</v>
      </c>
      <c r="AG68" s="1">
        <f>SUM(AF57:AF68)</f>
        <v>142058055.995767</v>
      </c>
    </row>
    <row r="69" s="1" customFormat="1" spans="1:46">
      <c r="A69" s="13"/>
      <c r="B69" s="13"/>
      <c r="C69" s="16">
        <v>12</v>
      </c>
      <c r="D69" s="19">
        <v>-5.20660759529032</v>
      </c>
      <c r="E69" s="20">
        <f t="shared" si="56"/>
        <v>2.29956856596667</v>
      </c>
      <c r="F69" s="16" t="s">
        <v>73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AT69" s="2"/>
    </row>
    <row r="70" s="1" customFormat="1" spans="46:46">
      <c r="AT70" s="2"/>
    </row>
    <row r="71" s="1" customFormat="1" spans="19:46">
      <c r="S71" s="23" t="s">
        <v>45</v>
      </c>
      <c r="T71" s="23"/>
      <c r="U71" s="23"/>
      <c r="V71" s="23" t="s">
        <v>46</v>
      </c>
      <c r="W71" s="23"/>
      <c r="X71" s="23"/>
      <c r="Y71" s="23" t="s">
        <v>47</v>
      </c>
      <c r="Z71" s="23"/>
      <c r="AA71" s="23"/>
      <c r="AB71" s="23" t="s">
        <v>48</v>
      </c>
      <c r="AC71" s="23"/>
      <c r="AD71" s="23"/>
      <c r="AE71" s="23" t="s">
        <v>49</v>
      </c>
      <c r="AF71" s="23"/>
      <c r="AG71" s="23"/>
      <c r="AH71" s="23" t="s">
        <v>50</v>
      </c>
      <c r="AI71" s="23"/>
      <c r="AJ71" s="23"/>
      <c r="AK71" s="31" t="s">
        <v>78</v>
      </c>
      <c r="AL71" s="32"/>
      <c r="AM71" s="33"/>
      <c r="AN71" s="32" t="s">
        <v>79</v>
      </c>
      <c r="AO71" s="32"/>
      <c r="AP71" s="33"/>
      <c r="AQ71" s="23" t="s">
        <v>52</v>
      </c>
      <c r="AR71" s="23"/>
      <c r="AS71" s="23"/>
      <c r="AT71" s="2"/>
    </row>
    <row r="72" s="1" customFormat="1" spans="1:50">
      <c r="A72" s="15" t="s">
        <v>6</v>
      </c>
      <c r="B72" s="15"/>
      <c r="C72" s="16" t="s">
        <v>53</v>
      </c>
      <c r="D72" s="16" t="s">
        <v>54</v>
      </c>
      <c r="E72" s="16" t="s">
        <v>55</v>
      </c>
      <c r="F72" s="16" t="s">
        <v>56</v>
      </c>
      <c r="G72" s="13" t="s">
        <v>53</v>
      </c>
      <c r="H72" s="13" t="s">
        <v>55</v>
      </c>
      <c r="I72" s="13" t="s">
        <v>57</v>
      </c>
      <c r="J72" s="13" t="s">
        <v>58</v>
      </c>
      <c r="K72" s="22" t="s">
        <v>59</v>
      </c>
      <c r="L72" s="22" t="s">
        <v>60</v>
      </c>
      <c r="M72" s="13" t="s">
        <v>61</v>
      </c>
      <c r="N72" s="22" t="s">
        <v>62</v>
      </c>
      <c r="O72" s="13" t="s">
        <v>63</v>
      </c>
      <c r="P72" s="13" t="s">
        <v>64</v>
      </c>
      <c r="Q72" s="22" t="s">
        <v>65</v>
      </c>
      <c r="R72" s="22" t="s">
        <v>66</v>
      </c>
      <c r="S72" s="4" t="s">
        <v>12</v>
      </c>
      <c r="T72" s="3" t="s">
        <v>13</v>
      </c>
      <c r="U72" s="3"/>
      <c r="V72" s="4" t="s">
        <v>12</v>
      </c>
      <c r="W72" s="3" t="s">
        <v>13</v>
      </c>
      <c r="X72" s="3"/>
      <c r="Y72" s="4" t="s">
        <v>12</v>
      </c>
      <c r="Z72" s="3" t="s">
        <v>13</v>
      </c>
      <c r="AA72" s="3"/>
      <c r="AB72" s="4" t="s">
        <v>12</v>
      </c>
      <c r="AC72" s="3" t="s">
        <v>13</v>
      </c>
      <c r="AD72" s="3"/>
      <c r="AE72" s="4" t="s">
        <v>12</v>
      </c>
      <c r="AF72" s="3" t="s">
        <v>13</v>
      </c>
      <c r="AG72" s="3"/>
      <c r="AH72" s="4" t="s">
        <v>12</v>
      </c>
      <c r="AI72" s="3" t="s">
        <v>13</v>
      </c>
      <c r="AJ72" s="3"/>
      <c r="AK72" s="4" t="s">
        <v>12</v>
      </c>
      <c r="AL72" s="3" t="s">
        <v>13</v>
      </c>
      <c r="AM72" s="3"/>
      <c r="AN72" s="4" t="s">
        <v>12</v>
      </c>
      <c r="AO72" s="3" t="s">
        <v>13</v>
      </c>
      <c r="AP72" s="3"/>
      <c r="AQ72" s="34" t="s">
        <v>12</v>
      </c>
      <c r="AR72" s="34" t="s">
        <v>13</v>
      </c>
      <c r="AS72" s="34"/>
      <c r="AT72" s="2" t="s">
        <v>67</v>
      </c>
      <c r="AU72" s="1" t="s">
        <v>68</v>
      </c>
      <c r="AV72" s="1" t="s">
        <v>38</v>
      </c>
      <c r="AW72" s="1" t="s">
        <v>69</v>
      </c>
      <c r="AX72" s="1" t="s">
        <v>70</v>
      </c>
    </row>
    <row r="73" s="1" customFormat="1" spans="1:50">
      <c r="A73" s="13" t="s">
        <v>71</v>
      </c>
      <c r="B73" s="13">
        <f>F8</f>
        <v>625.464</v>
      </c>
      <c r="C73" s="16" t="s">
        <v>72</v>
      </c>
      <c r="D73" s="17">
        <v>-6</v>
      </c>
      <c r="E73" s="16"/>
      <c r="F73" s="16"/>
      <c r="G73" s="13">
        <v>1</v>
      </c>
      <c r="H73" s="18">
        <f t="shared" ref="H73:H84" si="58">E74</f>
        <v>-6</v>
      </c>
      <c r="I73" s="18">
        <f t="shared" ref="I73:I84" si="59">H73+273.15</f>
        <v>267.15</v>
      </c>
      <c r="J73" s="18">
        <f t="shared" ref="J73:J84" si="60">EXP(($C$16*(I73-$C$14))/($C$17*I73*$C$14))</f>
        <v>0.00782554968707708</v>
      </c>
      <c r="K73" s="18">
        <f t="shared" ref="K73:K84" si="61">$B$73/12</f>
        <v>52.122</v>
      </c>
      <c r="L73" s="18">
        <f t="shared" ref="L73:L84" si="62">K73*$B$74/100</f>
        <v>0.52122</v>
      </c>
      <c r="M73" s="13" t="s">
        <v>73</v>
      </c>
      <c r="N73" s="13"/>
      <c r="O73" s="18">
        <f>L73</f>
        <v>0.52122</v>
      </c>
      <c r="P73" s="18">
        <f t="shared" ref="P73:P84" si="63">O73*J73</f>
        <v>0.00407883300789832</v>
      </c>
      <c r="Q73" s="24">
        <f t="shared" ref="Q73:Q84" si="64">P73*$B$75</f>
        <v>0.00106049658205356</v>
      </c>
      <c r="R73" s="18">
        <f t="shared" ref="R73:R84" si="65">L73*$B$75</f>
        <v>0.1355172</v>
      </c>
      <c r="S73" s="25">
        <f t="shared" ref="S73:S84" si="66">Q73/R73</f>
        <v>0.00782554968707708</v>
      </c>
      <c r="T73" s="3">
        <v>0.01</v>
      </c>
      <c r="U73" s="26">
        <f t="shared" ref="U73:U84" si="67">S73*T73</f>
        <v>7.82554968707708e-5</v>
      </c>
      <c r="V73" s="25"/>
      <c r="W73" s="3"/>
      <c r="X73" s="3"/>
      <c r="Y73" s="28"/>
      <c r="Z73" s="3"/>
      <c r="AA73" s="27"/>
      <c r="AB73" s="3"/>
      <c r="AC73" s="3"/>
      <c r="AD73" s="27"/>
      <c r="AE73" s="25">
        <v>0.001</v>
      </c>
      <c r="AF73" s="3">
        <v>0.49</v>
      </c>
      <c r="AG73" s="26">
        <f t="shared" ref="AG73:AG84" si="68">AF73*AE73</f>
        <v>0.00049</v>
      </c>
      <c r="AH73" s="35"/>
      <c r="AI73" s="3"/>
      <c r="AJ73" s="26"/>
      <c r="AK73" s="36"/>
      <c r="AL73" s="27"/>
      <c r="AM73" s="27"/>
      <c r="AN73" s="36"/>
      <c r="AO73" s="27"/>
      <c r="AP73" s="26"/>
      <c r="AQ73" s="3">
        <v>0.01</v>
      </c>
      <c r="AR73" s="3">
        <v>0.5</v>
      </c>
      <c r="AS73" s="3">
        <f t="shared" ref="AS73:AS84" si="69">AR73*AQ73</f>
        <v>0.005</v>
      </c>
      <c r="AT73" s="2">
        <f t="shared" ref="AT73:AT84" si="70">(AS73+AM73+AD73+AA73+U73+X73+AG73+AJ73+AP73)</f>
        <v>0.00556825549687077</v>
      </c>
      <c r="AU73" s="29">
        <f t="shared" ref="AU73:AU84" si="71">$B$73/12</f>
        <v>52.122</v>
      </c>
      <c r="AV73" s="1">
        <f t="shared" ref="AV73:AV84" si="72">$B$75</f>
        <v>0.26</v>
      </c>
      <c r="AW73" s="2">
        <f>$E$8/12</f>
        <v>0.6257</v>
      </c>
      <c r="AX73" s="1">
        <f t="shared" ref="AX73:AX84" si="73">AW73*10000*AV73*0.67*AU73*AT73</f>
        <v>316.340307183051</v>
      </c>
    </row>
    <row r="74" s="1" customFormat="1" spans="1:50">
      <c r="A74" s="13" t="s">
        <v>74</v>
      </c>
      <c r="B74" s="13">
        <v>1</v>
      </c>
      <c r="C74" s="16">
        <v>1</v>
      </c>
      <c r="D74" s="19">
        <v>-9.16180762912903</v>
      </c>
      <c r="E74" s="20">
        <f t="shared" ref="E74:E85" si="74">D73</f>
        <v>-6</v>
      </c>
      <c r="F74" s="16" t="s">
        <v>73</v>
      </c>
      <c r="G74" s="13">
        <v>2</v>
      </c>
      <c r="H74" s="18">
        <f t="shared" si="58"/>
        <v>-9.16180762912903</v>
      </c>
      <c r="I74" s="18">
        <f t="shared" si="59"/>
        <v>263.988192370871</v>
      </c>
      <c r="J74" s="18">
        <f t="shared" si="60"/>
        <v>0.00505747103717159</v>
      </c>
      <c r="K74" s="18">
        <f t="shared" si="61"/>
        <v>52.122</v>
      </c>
      <c r="L74" s="18">
        <f t="shared" si="62"/>
        <v>0.52122</v>
      </c>
      <c r="M74" s="13" t="s">
        <v>73</v>
      </c>
      <c r="N74" s="13"/>
      <c r="O74" s="18">
        <f t="shared" ref="O74:O84" si="75">L74+O73-P73-N74</f>
        <v>1.0383611669921</v>
      </c>
      <c r="P74" s="18">
        <f t="shared" si="63"/>
        <v>0.00525148152818625</v>
      </c>
      <c r="Q74" s="24">
        <f t="shared" si="64"/>
        <v>0.00136538519732843</v>
      </c>
      <c r="R74" s="18">
        <f t="shared" si="65"/>
        <v>0.1355172</v>
      </c>
      <c r="S74" s="25">
        <f t="shared" si="66"/>
        <v>0.0100753645834508</v>
      </c>
      <c r="T74" s="3">
        <v>0.01</v>
      </c>
      <c r="U74" s="26">
        <f t="shared" si="67"/>
        <v>0.000100753645834508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si="68"/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si="69"/>
        <v>0.005</v>
      </c>
      <c r="AT74" s="2">
        <f t="shared" si="70"/>
        <v>0.00559075364583451</v>
      </c>
      <c r="AU74" s="29">
        <f t="shared" si="71"/>
        <v>52.122</v>
      </c>
      <c r="AV74" s="1">
        <f t="shared" si="72"/>
        <v>0.26</v>
      </c>
      <c r="AW74" s="2">
        <f t="shared" ref="AW74:AW84" si="76">$E$8/12</f>
        <v>0.6257</v>
      </c>
      <c r="AX74" s="1">
        <f t="shared" si="73"/>
        <v>317.61845818712</v>
      </c>
    </row>
    <row r="75" s="1" customFormat="1" spans="1:50">
      <c r="A75" s="13" t="s">
        <v>38</v>
      </c>
      <c r="B75" s="13">
        <v>0.26</v>
      </c>
      <c r="C75" s="16">
        <v>2</v>
      </c>
      <c r="D75" s="19">
        <v>-4.404250085</v>
      </c>
      <c r="E75" s="20">
        <f t="shared" si="74"/>
        <v>-9.16180762912903</v>
      </c>
      <c r="F75" s="16" t="s">
        <v>73</v>
      </c>
      <c r="G75" s="13">
        <v>3</v>
      </c>
      <c r="H75" s="18">
        <f t="shared" si="58"/>
        <v>-4.404250085</v>
      </c>
      <c r="I75" s="18">
        <f t="shared" si="59"/>
        <v>268.745749915</v>
      </c>
      <c r="J75" s="18">
        <f t="shared" si="60"/>
        <v>0.00971632260040963</v>
      </c>
      <c r="K75" s="18">
        <f t="shared" si="61"/>
        <v>52.122</v>
      </c>
      <c r="L75" s="18">
        <f t="shared" si="62"/>
        <v>0.52122</v>
      </c>
      <c r="M75" s="13" t="s">
        <v>73</v>
      </c>
      <c r="N75" s="13"/>
      <c r="O75" s="18">
        <f t="shared" si="75"/>
        <v>1.55432968546392</v>
      </c>
      <c r="P75" s="18">
        <f t="shared" si="63"/>
        <v>0.0151023686513606</v>
      </c>
      <c r="Q75" s="24">
        <f t="shared" si="64"/>
        <v>0.00392661584935376</v>
      </c>
      <c r="R75" s="18">
        <f t="shared" si="65"/>
        <v>0.1355172</v>
      </c>
      <c r="S75" s="25">
        <f t="shared" si="66"/>
        <v>0.0289750367433342</v>
      </c>
      <c r="T75" s="3">
        <v>0.01</v>
      </c>
      <c r="U75" s="26">
        <f t="shared" si="67"/>
        <v>0.000289750367433342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8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9"/>
        <v>0.005</v>
      </c>
      <c r="AT75" s="2">
        <f t="shared" si="70"/>
        <v>0.00577975036743334</v>
      </c>
      <c r="AU75" s="29">
        <f t="shared" si="71"/>
        <v>52.122</v>
      </c>
      <c r="AV75" s="1">
        <f t="shared" si="72"/>
        <v>0.26</v>
      </c>
      <c r="AW75" s="2">
        <f t="shared" si="76"/>
        <v>0.6257</v>
      </c>
      <c r="AX75" s="1">
        <f t="shared" si="73"/>
        <v>328.355623714234</v>
      </c>
    </row>
    <row r="76" s="1" customFormat="1" spans="1:50">
      <c r="A76" s="13"/>
      <c r="B76" s="13"/>
      <c r="C76" s="16">
        <v>3</v>
      </c>
      <c r="D76" s="19">
        <v>0.907211301354839</v>
      </c>
      <c r="E76" s="20">
        <f t="shared" si="74"/>
        <v>-4.404250085</v>
      </c>
      <c r="F76" s="16" t="s">
        <v>73</v>
      </c>
      <c r="G76" s="13">
        <v>4</v>
      </c>
      <c r="H76" s="18">
        <f t="shared" si="58"/>
        <v>0.907211301354839</v>
      </c>
      <c r="I76" s="18">
        <f t="shared" si="59"/>
        <v>274.057211301355</v>
      </c>
      <c r="J76" s="18">
        <f t="shared" si="60"/>
        <v>0.0196089243424894</v>
      </c>
      <c r="K76" s="18">
        <f t="shared" si="61"/>
        <v>52.122</v>
      </c>
      <c r="L76" s="18">
        <f t="shared" si="62"/>
        <v>0.52122</v>
      </c>
      <c r="M76" s="13" t="s">
        <v>73</v>
      </c>
      <c r="N76" s="13"/>
      <c r="O76" s="18">
        <f t="shared" si="75"/>
        <v>2.06044731681255</v>
      </c>
      <c r="P76" s="18">
        <f t="shared" si="63"/>
        <v>0.0404031555470626</v>
      </c>
      <c r="Q76" s="24">
        <f t="shared" si="64"/>
        <v>0.0105048204422363</v>
      </c>
      <c r="R76" s="18">
        <f t="shared" si="65"/>
        <v>0.1355172</v>
      </c>
      <c r="S76" s="25">
        <f t="shared" si="66"/>
        <v>0.0775165103930445</v>
      </c>
      <c r="T76" s="3">
        <v>0.01</v>
      </c>
      <c r="U76" s="26">
        <f t="shared" si="67"/>
        <v>0.000775165103930445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8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9"/>
        <v>0.005</v>
      </c>
      <c r="AT76" s="2">
        <f t="shared" si="70"/>
        <v>0.00626516510393044</v>
      </c>
      <c r="AU76" s="29">
        <f t="shared" si="71"/>
        <v>52.122</v>
      </c>
      <c r="AV76" s="1">
        <f t="shared" si="72"/>
        <v>0.26</v>
      </c>
      <c r="AW76" s="2">
        <f t="shared" si="76"/>
        <v>0.6257</v>
      </c>
      <c r="AX76" s="1">
        <f t="shared" si="73"/>
        <v>355.93270722647</v>
      </c>
    </row>
    <row r="77" s="1" customFormat="1" spans="1:50">
      <c r="A77" s="13"/>
      <c r="B77" s="13"/>
      <c r="C77" s="16">
        <v>4</v>
      </c>
      <c r="D77" s="19">
        <v>7.68420038253333</v>
      </c>
      <c r="E77" s="20">
        <f t="shared" si="74"/>
        <v>0.907211301354839</v>
      </c>
      <c r="F77" s="16" t="s">
        <v>73</v>
      </c>
      <c r="G77" s="13">
        <v>5</v>
      </c>
      <c r="H77" s="18">
        <f t="shared" si="58"/>
        <v>7.68420038253333</v>
      </c>
      <c r="I77" s="18">
        <f t="shared" si="59"/>
        <v>280.834200382533</v>
      </c>
      <c r="J77" s="18">
        <f t="shared" si="60"/>
        <v>0.0462166924396428</v>
      </c>
      <c r="K77" s="18">
        <f t="shared" si="61"/>
        <v>52.122</v>
      </c>
      <c r="L77" s="18">
        <f t="shared" si="62"/>
        <v>0.52122</v>
      </c>
      <c r="M77" s="13" t="s">
        <v>75</v>
      </c>
      <c r="N77" s="18">
        <f>(O76-P76)*$C$22/100</f>
        <v>1.91904195320222</v>
      </c>
      <c r="O77" s="18">
        <f t="shared" si="75"/>
        <v>0.622222208063275</v>
      </c>
      <c r="P77" s="18">
        <f t="shared" si="63"/>
        <v>0.0287570524191758</v>
      </c>
      <c r="Q77" s="24">
        <f t="shared" si="64"/>
        <v>0.0074768336289857</v>
      </c>
      <c r="R77" s="18">
        <f t="shared" si="65"/>
        <v>0.1355172</v>
      </c>
      <c r="S77" s="25">
        <f t="shared" si="66"/>
        <v>0.0551725805210387</v>
      </c>
      <c r="T77" s="3">
        <v>0.01</v>
      </c>
      <c r="U77" s="26">
        <f t="shared" si="67"/>
        <v>0.000551725805210387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0.005</v>
      </c>
      <c r="AF77" s="3">
        <v>0.49</v>
      </c>
      <c r="AG77" s="26">
        <f t="shared" si="68"/>
        <v>0.00245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0.015</v>
      </c>
      <c r="AR77" s="3">
        <v>0.5</v>
      </c>
      <c r="AS77" s="3">
        <f t="shared" si="69"/>
        <v>0.0075</v>
      </c>
      <c r="AT77" s="2">
        <f t="shared" si="70"/>
        <v>0.0105017258052104</v>
      </c>
      <c r="AU77" s="29">
        <f t="shared" si="71"/>
        <v>52.122</v>
      </c>
      <c r="AV77" s="1">
        <f t="shared" si="72"/>
        <v>0.26</v>
      </c>
      <c r="AW77" s="2">
        <f t="shared" si="76"/>
        <v>0.6257</v>
      </c>
      <c r="AX77" s="1">
        <f t="shared" si="73"/>
        <v>596.617588585758</v>
      </c>
    </row>
    <row r="78" s="1" customFormat="1" spans="1:50">
      <c r="A78" s="13"/>
      <c r="B78" s="13"/>
      <c r="C78" s="16">
        <v>5</v>
      </c>
      <c r="D78" s="19">
        <v>17.9769132254839</v>
      </c>
      <c r="E78" s="20">
        <f t="shared" si="74"/>
        <v>7.68420038253333</v>
      </c>
      <c r="F78" s="16" t="s">
        <v>75</v>
      </c>
      <c r="G78" s="13">
        <v>6</v>
      </c>
      <c r="H78" s="18">
        <f t="shared" si="58"/>
        <v>17.9769132254839</v>
      </c>
      <c r="I78" s="18">
        <f t="shared" si="59"/>
        <v>291.126913225484</v>
      </c>
      <c r="J78" s="18">
        <f t="shared" si="60"/>
        <v>0.157452389868318</v>
      </c>
      <c r="K78" s="18">
        <f t="shared" si="61"/>
        <v>52.122</v>
      </c>
      <c r="L78" s="18">
        <f t="shared" si="62"/>
        <v>0.52122</v>
      </c>
      <c r="M78" s="13" t="s">
        <v>73</v>
      </c>
      <c r="N78" s="13"/>
      <c r="O78" s="18">
        <f t="shared" si="75"/>
        <v>1.1146851556441</v>
      </c>
      <c r="P78" s="18">
        <f t="shared" si="63"/>
        <v>0.175509841706902</v>
      </c>
      <c r="Q78" s="24">
        <f t="shared" si="64"/>
        <v>0.0456325588437944</v>
      </c>
      <c r="R78" s="18">
        <f t="shared" si="65"/>
        <v>0.1355172</v>
      </c>
      <c r="S78" s="25">
        <f t="shared" si="66"/>
        <v>0.336728908535554</v>
      </c>
      <c r="T78" s="3">
        <v>0.01</v>
      </c>
      <c r="U78" s="26">
        <f t="shared" si="67"/>
        <v>0.00336728908535554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8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9"/>
        <v>0.0075</v>
      </c>
      <c r="AT78" s="2">
        <f t="shared" si="70"/>
        <v>0.0133172890853555</v>
      </c>
      <c r="AU78" s="29">
        <f t="shared" si="71"/>
        <v>52.122</v>
      </c>
      <c r="AV78" s="1">
        <f t="shared" si="72"/>
        <v>0.26</v>
      </c>
      <c r="AW78" s="2">
        <f t="shared" si="76"/>
        <v>0.6257</v>
      </c>
      <c r="AX78" s="1">
        <f t="shared" si="73"/>
        <v>756.573638274024</v>
      </c>
    </row>
    <row r="79" s="1" customFormat="1" spans="1:50">
      <c r="A79" s="13"/>
      <c r="B79" s="13"/>
      <c r="C79" s="16">
        <v>6</v>
      </c>
      <c r="D79" s="19">
        <v>22.6616252293333</v>
      </c>
      <c r="E79" s="20">
        <f t="shared" si="74"/>
        <v>17.9769132254839</v>
      </c>
      <c r="F79" s="16" t="s">
        <v>73</v>
      </c>
      <c r="G79" s="13">
        <v>7</v>
      </c>
      <c r="H79" s="18">
        <f t="shared" si="58"/>
        <v>22.6616252293333</v>
      </c>
      <c r="I79" s="18">
        <f t="shared" si="59"/>
        <v>295.811625229333</v>
      </c>
      <c r="J79" s="18">
        <f t="shared" si="60"/>
        <v>0.26741128687235</v>
      </c>
      <c r="K79" s="18">
        <f t="shared" si="61"/>
        <v>52.122</v>
      </c>
      <c r="L79" s="18">
        <f t="shared" si="62"/>
        <v>0.52122</v>
      </c>
      <c r="M79" s="13" t="s">
        <v>73</v>
      </c>
      <c r="N79" s="13"/>
      <c r="O79" s="18">
        <f t="shared" si="75"/>
        <v>1.4603953139372</v>
      </c>
      <c r="P79" s="18">
        <f t="shared" si="63"/>
        <v>0.390526190242295</v>
      </c>
      <c r="Q79" s="24">
        <f t="shared" si="64"/>
        <v>0.101536809462997</v>
      </c>
      <c r="R79" s="18">
        <f t="shared" si="65"/>
        <v>0.1355172</v>
      </c>
      <c r="S79" s="25">
        <f t="shared" si="66"/>
        <v>0.749254039066604</v>
      </c>
      <c r="T79" s="3">
        <v>0.01</v>
      </c>
      <c r="U79" s="26">
        <f t="shared" si="67"/>
        <v>0.00749254039066604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8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9"/>
        <v>0.0075</v>
      </c>
      <c r="AT79" s="2">
        <f t="shared" si="70"/>
        <v>0.017442540390666</v>
      </c>
      <c r="AU79" s="29">
        <f t="shared" si="71"/>
        <v>52.122</v>
      </c>
      <c r="AV79" s="1">
        <f t="shared" si="72"/>
        <v>0.26</v>
      </c>
      <c r="AW79" s="2">
        <f t="shared" si="76"/>
        <v>0.6257</v>
      </c>
      <c r="AX79" s="1">
        <f t="shared" si="73"/>
        <v>990.934878677338</v>
      </c>
    </row>
    <row r="80" s="1" customFormat="1" spans="1:50">
      <c r="A80" s="13"/>
      <c r="B80" s="13"/>
      <c r="C80" s="16">
        <v>7</v>
      </c>
      <c r="D80" s="19">
        <v>25.5428072951613</v>
      </c>
      <c r="E80" s="20">
        <f t="shared" si="74"/>
        <v>22.6616252293333</v>
      </c>
      <c r="F80" s="16" t="s">
        <v>73</v>
      </c>
      <c r="G80" s="13">
        <v>8</v>
      </c>
      <c r="H80" s="18">
        <f t="shared" si="58"/>
        <v>25.5428072951613</v>
      </c>
      <c r="I80" s="18">
        <f t="shared" si="59"/>
        <v>298.692807295161</v>
      </c>
      <c r="J80" s="18">
        <f t="shared" si="60"/>
        <v>0.367340743371442</v>
      </c>
      <c r="K80" s="18">
        <f t="shared" si="61"/>
        <v>52.122</v>
      </c>
      <c r="L80" s="18">
        <f t="shared" si="62"/>
        <v>0.52122</v>
      </c>
      <c r="M80" s="13" t="s">
        <v>73</v>
      </c>
      <c r="N80" s="13"/>
      <c r="O80" s="18">
        <f t="shared" si="75"/>
        <v>1.5910891236949</v>
      </c>
      <c r="P80" s="18">
        <f t="shared" si="63"/>
        <v>0.584471861468302</v>
      </c>
      <c r="Q80" s="24">
        <f t="shared" si="64"/>
        <v>0.151962683981759</v>
      </c>
      <c r="R80" s="18">
        <f t="shared" si="65"/>
        <v>0.1355172</v>
      </c>
      <c r="S80" s="25">
        <f t="shared" si="66"/>
        <v>1.1213534811947</v>
      </c>
      <c r="T80" s="3">
        <v>0.01</v>
      </c>
      <c r="U80" s="26">
        <f t="shared" si="67"/>
        <v>0.011213534811947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8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9"/>
        <v>0.0075</v>
      </c>
      <c r="AT80" s="2">
        <f t="shared" si="70"/>
        <v>0.021163534811947</v>
      </c>
      <c r="AU80" s="29">
        <f t="shared" si="71"/>
        <v>52.122</v>
      </c>
      <c r="AV80" s="1">
        <f t="shared" si="72"/>
        <v>0.26</v>
      </c>
      <c r="AW80" s="2">
        <f t="shared" si="76"/>
        <v>0.6257</v>
      </c>
      <c r="AX80" s="1">
        <f t="shared" si="73"/>
        <v>1202.32972557615</v>
      </c>
    </row>
    <row r="81" s="1" customFormat="1" spans="1:50">
      <c r="A81" s="13"/>
      <c r="B81" s="13"/>
      <c r="C81" s="16">
        <v>8</v>
      </c>
      <c r="D81" s="19">
        <v>22.1856009748387</v>
      </c>
      <c r="E81" s="20">
        <f t="shared" si="74"/>
        <v>25.5428072951613</v>
      </c>
      <c r="F81" s="16" t="s">
        <v>73</v>
      </c>
      <c r="G81" s="13">
        <v>9</v>
      </c>
      <c r="H81" s="18">
        <f t="shared" si="58"/>
        <v>22.1856009748387</v>
      </c>
      <c r="I81" s="18">
        <f t="shared" si="59"/>
        <v>295.335600974839</v>
      </c>
      <c r="J81" s="18">
        <f t="shared" si="60"/>
        <v>0.25359395916939</v>
      </c>
      <c r="K81" s="18">
        <f t="shared" si="61"/>
        <v>52.122</v>
      </c>
      <c r="L81" s="18">
        <f t="shared" si="62"/>
        <v>0.52122</v>
      </c>
      <c r="M81" s="13" t="s">
        <v>73</v>
      </c>
      <c r="N81" s="13"/>
      <c r="O81" s="18">
        <f t="shared" si="75"/>
        <v>1.5278372622266</v>
      </c>
      <c r="P81" s="18">
        <f t="shared" si="63"/>
        <v>0.387450300294566</v>
      </c>
      <c r="Q81" s="24">
        <f t="shared" si="64"/>
        <v>0.100737078076587</v>
      </c>
      <c r="R81" s="18">
        <f t="shared" si="65"/>
        <v>0.1355172</v>
      </c>
      <c r="S81" s="25">
        <f t="shared" si="66"/>
        <v>0.743352711512539</v>
      </c>
      <c r="T81" s="3">
        <v>0.01</v>
      </c>
      <c r="U81" s="26">
        <f t="shared" si="67"/>
        <v>0.00743352711512539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8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0.015</v>
      </c>
      <c r="AR81" s="3">
        <v>0.5</v>
      </c>
      <c r="AS81" s="3">
        <f t="shared" si="69"/>
        <v>0.0075</v>
      </c>
      <c r="AT81" s="2">
        <f t="shared" si="70"/>
        <v>0.0173835271151254</v>
      </c>
      <c r="AU81" s="29">
        <f t="shared" si="71"/>
        <v>52.122</v>
      </c>
      <c r="AV81" s="1">
        <f t="shared" si="72"/>
        <v>0.26</v>
      </c>
      <c r="AW81" s="2">
        <f t="shared" si="76"/>
        <v>0.6257</v>
      </c>
      <c r="AX81" s="1">
        <f t="shared" si="73"/>
        <v>987.582252756548</v>
      </c>
    </row>
    <row r="82" s="1" customFormat="1" spans="1:50">
      <c r="A82" s="13"/>
      <c r="B82" s="13"/>
      <c r="C82" s="16">
        <v>9</v>
      </c>
      <c r="D82" s="19">
        <v>17.2835082654</v>
      </c>
      <c r="E82" s="20">
        <f t="shared" si="74"/>
        <v>22.1856009748387</v>
      </c>
      <c r="F82" s="16" t="s">
        <v>73</v>
      </c>
      <c r="G82" s="13">
        <v>10</v>
      </c>
      <c r="H82" s="18">
        <f t="shared" si="58"/>
        <v>17.2835082654</v>
      </c>
      <c r="I82" s="18">
        <f t="shared" si="59"/>
        <v>290.4335082654</v>
      </c>
      <c r="J82" s="18">
        <f t="shared" si="60"/>
        <v>0.145368712970918</v>
      </c>
      <c r="K82" s="18">
        <f t="shared" si="61"/>
        <v>52.122</v>
      </c>
      <c r="L82" s="18">
        <f t="shared" si="62"/>
        <v>0.52122</v>
      </c>
      <c r="M82" s="13" t="s">
        <v>73</v>
      </c>
      <c r="N82" s="13"/>
      <c r="O82" s="18">
        <f t="shared" si="75"/>
        <v>1.66160696193203</v>
      </c>
      <c r="P82" s="18">
        <f t="shared" si="63"/>
        <v>0.241545665519577</v>
      </c>
      <c r="Q82" s="24">
        <f t="shared" si="64"/>
        <v>0.0628018730350899</v>
      </c>
      <c r="R82" s="18">
        <f t="shared" si="65"/>
        <v>0.1355172</v>
      </c>
      <c r="S82" s="25">
        <f t="shared" si="66"/>
        <v>0.463423632093121</v>
      </c>
      <c r="T82" s="3">
        <v>0.01</v>
      </c>
      <c r="U82" s="26">
        <f t="shared" si="67"/>
        <v>0.00463423632093121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0.001</v>
      </c>
      <c r="AF82" s="3">
        <v>0.49</v>
      </c>
      <c r="AG82" s="26">
        <f t="shared" si="68"/>
        <v>0.00049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</v>
      </c>
      <c r="AR82" s="3">
        <v>0.5</v>
      </c>
      <c r="AS82" s="3">
        <f t="shared" si="69"/>
        <v>0.005</v>
      </c>
      <c r="AT82" s="2">
        <f t="shared" si="70"/>
        <v>0.0101242363209312</v>
      </c>
      <c r="AU82" s="29">
        <f t="shared" si="71"/>
        <v>52.122</v>
      </c>
      <c r="AV82" s="1">
        <f t="shared" si="72"/>
        <v>0.26</v>
      </c>
      <c r="AW82" s="2">
        <f t="shared" si="76"/>
        <v>0.6257</v>
      </c>
      <c r="AX82" s="1">
        <f t="shared" si="73"/>
        <v>575.171888135705</v>
      </c>
    </row>
    <row r="83" s="1" customFormat="1" spans="1:50">
      <c r="A83" s="13"/>
      <c r="B83" s="13"/>
      <c r="C83" s="16">
        <v>10</v>
      </c>
      <c r="D83" s="19">
        <v>9.65119774467742</v>
      </c>
      <c r="E83" s="20">
        <f t="shared" si="74"/>
        <v>17.2835082654</v>
      </c>
      <c r="F83" s="16" t="s">
        <v>73</v>
      </c>
      <c r="G83" s="13">
        <v>11</v>
      </c>
      <c r="H83" s="18">
        <f t="shared" si="58"/>
        <v>9.65119774467742</v>
      </c>
      <c r="I83" s="18">
        <f t="shared" si="59"/>
        <v>282.801197744677</v>
      </c>
      <c r="J83" s="18">
        <f t="shared" si="60"/>
        <v>0.0588205695555903</v>
      </c>
      <c r="K83" s="18">
        <f t="shared" si="61"/>
        <v>52.122</v>
      </c>
      <c r="L83" s="18">
        <f t="shared" si="62"/>
        <v>0.52122</v>
      </c>
      <c r="M83" s="13" t="s">
        <v>75</v>
      </c>
      <c r="N83" s="18">
        <f>(O82-P82)*$C$22/100</f>
        <v>1.34905823159183</v>
      </c>
      <c r="O83" s="18">
        <f t="shared" si="75"/>
        <v>0.592223064820623</v>
      </c>
      <c r="P83" s="18">
        <f t="shared" si="63"/>
        <v>0.0348348979767063</v>
      </c>
      <c r="Q83" s="24">
        <f t="shared" si="64"/>
        <v>0.00905707347394363</v>
      </c>
      <c r="R83" s="18">
        <f t="shared" si="65"/>
        <v>0.1355172</v>
      </c>
      <c r="S83" s="25">
        <f t="shared" si="66"/>
        <v>0.0668333870087607</v>
      </c>
      <c r="T83" s="3">
        <v>0.01</v>
      </c>
      <c r="U83" s="26">
        <f t="shared" si="67"/>
        <v>0.000668333870087608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0.001</v>
      </c>
      <c r="AF83" s="3">
        <v>0.49</v>
      </c>
      <c r="AG83" s="26">
        <f t="shared" si="68"/>
        <v>0.00049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</v>
      </c>
      <c r="AR83" s="3">
        <v>0.5</v>
      </c>
      <c r="AS83" s="3">
        <f t="shared" si="69"/>
        <v>0.005</v>
      </c>
      <c r="AT83" s="2">
        <f t="shared" si="70"/>
        <v>0.00615833387008761</v>
      </c>
      <c r="AU83" s="29">
        <f t="shared" si="71"/>
        <v>52.122</v>
      </c>
      <c r="AV83" s="1">
        <f t="shared" si="72"/>
        <v>0.26</v>
      </c>
      <c r="AW83" s="2">
        <f t="shared" si="76"/>
        <v>0.6257</v>
      </c>
      <c r="AX83" s="1">
        <f t="shared" si="73"/>
        <v>349.863476863464</v>
      </c>
    </row>
    <row r="84" s="1" customFormat="1" spans="1:51">
      <c r="A84" s="13"/>
      <c r="B84" s="13"/>
      <c r="C84" s="16">
        <v>11</v>
      </c>
      <c r="D84" s="19">
        <v>2.29956856596667</v>
      </c>
      <c r="E84" s="20">
        <f t="shared" si="74"/>
        <v>9.65119774467742</v>
      </c>
      <c r="F84" s="16" t="s">
        <v>75</v>
      </c>
      <c r="G84" s="13">
        <v>12</v>
      </c>
      <c r="H84" s="18">
        <f t="shared" si="58"/>
        <v>2.29956856596667</v>
      </c>
      <c r="I84" s="18">
        <f t="shared" si="59"/>
        <v>275.449568565967</v>
      </c>
      <c r="J84" s="18">
        <f t="shared" si="60"/>
        <v>0.0234665308468269</v>
      </c>
      <c r="K84" s="18">
        <f t="shared" si="61"/>
        <v>52.122</v>
      </c>
      <c r="L84" s="18">
        <f t="shared" si="62"/>
        <v>0.52122</v>
      </c>
      <c r="M84" s="13" t="s">
        <v>73</v>
      </c>
      <c r="N84" s="13"/>
      <c r="O84" s="18">
        <f t="shared" si="75"/>
        <v>1.07860816684392</v>
      </c>
      <c r="P84" s="18">
        <f t="shared" si="63"/>
        <v>0.0253111918188822</v>
      </c>
      <c r="Q84" s="24">
        <f t="shared" si="64"/>
        <v>0.00658090987290937</v>
      </c>
      <c r="R84" s="18">
        <f t="shared" si="65"/>
        <v>0.1355172</v>
      </c>
      <c r="S84" s="25">
        <f t="shared" si="66"/>
        <v>0.0485614362819581</v>
      </c>
      <c r="T84" s="3">
        <v>0.01</v>
      </c>
      <c r="U84" s="26">
        <f t="shared" si="67"/>
        <v>0.000485614362819581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8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9"/>
        <v>0.005</v>
      </c>
      <c r="AT84" s="2">
        <f t="shared" si="70"/>
        <v>0.00597561436281958</v>
      </c>
      <c r="AU84" s="29">
        <f t="shared" si="71"/>
        <v>52.122</v>
      </c>
      <c r="AV84" s="1">
        <f t="shared" si="72"/>
        <v>0.26</v>
      </c>
      <c r="AW84" s="2">
        <f t="shared" si="76"/>
        <v>0.6257</v>
      </c>
      <c r="AX84" s="1">
        <f t="shared" si="73"/>
        <v>339.482928576844</v>
      </c>
      <c r="AY84" s="1">
        <f>SUM(AX73:AX84)</f>
        <v>7116.80347375671</v>
      </c>
    </row>
    <row r="85" s="1" customFormat="1" spans="1:46">
      <c r="A85" s="13"/>
      <c r="B85" s="13"/>
      <c r="C85" s="16">
        <v>12</v>
      </c>
      <c r="D85" s="19">
        <v>-5.20660759529032</v>
      </c>
      <c r="E85" s="20">
        <f t="shared" si="74"/>
        <v>2.29956856596667</v>
      </c>
      <c r="F85" s="16" t="s">
        <v>73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AT85" s="2"/>
    </row>
    <row r="86" s="1" customFormat="1" spans="46:46">
      <c r="AT86" s="2"/>
    </row>
    <row r="87" s="1" customFormat="1" spans="19:46">
      <c r="S87" s="23" t="s">
        <v>45</v>
      </c>
      <c r="T87" s="23"/>
      <c r="U87" s="23"/>
      <c r="V87" s="23" t="s">
        <v>46</v>
      </c>
      <c r="W87" s="23"/>
      <c r="X87" s="23"/>
      <c r="Y87" s="23" t="s">
        <v>47</v>
      </c>
      <c r="Z87" s="23"/>
      <c r="AA87" s="23"/>
      <c r="AB87" s="23" t="s">
        <v>48</v>
      </c>
      <c r="AC87" s="23"/>
      <c r="AD87" s="23"/>
      <c r="AE87" s="23" t="s">
        <v>49</v>
      </c>
      <c r="AF87" s="23"/>
      <c r="AG87" s="23"/>
      <c r="AH87" s="23" t="s">
        <v>50</v>
      </c>
      <c r="AI87" s="23"/>
      <c r="AJ87" s="23"/>
      <c r="AK87" s="31" t="s">
        <v>78</v>
      </c>
      <c r="AL87" s="32"/>
      <c r="AM87" s="33"/>
      <c r="AN87" s="32" t="s">
        <v>79</v>
      </c>
      <c r="AO87" s="32"/>
      <c r="AP87" s="33"/>
      <c r="AQ87" s="23" t="s">
        <v>52</v>
      </c>
      <c r="AR87" s="23"/>
      <c r="AS87" s="23"/>
      <c r="AT87" s="2"/>
    </row>
    <row r="88" s="1" customFormat="1" spans="1:53">
      <c r="A88" s="15" t="s">
        <v>80</v>
      </c>
      <c r="B88" s="15"/>
      <c r="C88" s="16" t="s">
        <v>53</v>
      </c>
      <c r="D88" s="16" t="s">
        <v>54</v>
      </c>
      <c r="E88" s="16" t="s">
        <v>55</v>
      </c>
      <c r="F88" s="16" t="s">
        <v>56</v>
      </c>
      <c r="G88" s="13" t="s">
        <v>53</v>
      </c>
      <c r="H88" s="13" t="s">
        <v>55</v>
      </c>
      <c r="I88" s="13" t="s">
        <v>57</v>
      </c>
      <c r="J88" s="13" t="s">
        <v>58</v>
      </c>
      <c r="K88" s="22" t="s">
        <v>59</v>
      </c>
      <c r="L88" s="22" t="s">
        <v>60</v>
      </c>
      <c r="M88" s="13" t="s">
        <v>61</v>
      </c>
      <c r="N88" s="22" t="s">
        <v>62</v>
      </c>
      <c r="O88" s="13" t="s">
        <v>63</v>
      </c>
      <c r="P88" s="13" t="s">
        <v>64</v>
      </c>
      <c r="Q88" s="22" t="s">
        <v>65</v>
      </c>
      <c r="R88" s="22" t="s">
        <v>66</v>
      </c>
      <c r="S88" s="4" t="s">
        <v>12</v>
      </c>
      <c r="T88" s="3" t="s">
        <v>13</v>
      </c>
      <c r="U88" s="3"/>
      <c r="V88" s="4" t="s">
        <v>12</v>
      </c>
      <c r="W88" s="3" t="s">
        <v>13</v>
      </c>
      <c r="X88" s="3"/>
      <c r="Y88" s="4" t="s">
        <v>12</v>
      </c>
      <c r="Z88" s="3" t="s">
        <v>13</v>
      </c>
      <c r="AA88" s="3"/>
      <c r="AB88" s="4" t="s">
        <v>12</v>
      </c>
      <c r="AC88" s="3" t="s">
        <v>13</v>
      </c>
      <c r="AD88" s="3"/>
      <c r="AE88" s="4" t="s">
        <v>12</v>
      </c>
      <c r="AF88" s="3" t="s">
        <v>13</v>
      </c>
      <c r="AG88" s="3"/>
      <c r="AH88" s="4" t="s">
        <v>12</v>
      </c>
      <c r="AI88" s="3" t="s">
        <v>13</v>
      </c>
      <c r="AJ88" s="3"/>
      <c r="AK88" s="4" t="s">
        <v>12</v>
      </c>
      <c r="AL88" s="3" t="s">
        <v>13</v>
      </c>
      <c r="AM88" s="3"/>
      <c r="AN88" s="4" t="s">
        <v>12</v>
      </c>
      <c r="AO88" s="3" t="s">
        <v>13</v>
      </c>
      <c r="AP88" s="3"/>
      <c r="AQ88" s="34" t="s">
        <v>12</v>
      </c>
      <c r="AR88" s="34" t="s">
        <v>13</v>
      </c>
      <c r="AS88" s="34"/>
      <c r="AT88" s="2" t="s">
        <v>67</v>
      </c>
      <c r="AU88" s="1" t="s">
        <v>68</v>
      </c>
      <c r="AV88" s="1" t="s">
        <v>38</v>
      </c>
      <c r="AW88" s="1" t="s">
        <v>81</v>
      </c>
      <c r="AX88" s="1" t="s">
        <v>82</v>
      </c>
      <c r="AZ88" s="1" t="s">
        <v>83</v>
      </c>
      <c r="BA88" s="1" t="s">
        <v>84</v>
      </c>
    </row>
    <row r="89" s="1" customFormat="1" spans="1:53">
      <c r="A89" s="13" t="s">
        <v>71</v>
      </c>
      <c r="B89" s="13">
        <f>F9</f>
        <v>341.64</v>
      </c>
      <c r="C89" s="16" t="s">
        <v>72</v>
      </c>
      <c r="D89" s="17">
        <v>-6</v>
      </c>
      <c r="E89" s="16"/>
      <c r="F89" s="16"/>
      <c r="G89" s="13">
        <v>1</v>
      </c>
      <c r="H89" s="18">
        <f t="shared" ref="H89:H100" si="77">E90</f>
        <v>-6</v>
      </c>
      <c r="I89" s="18">
        <f t="shared" ref="I89:I100" si="78">H89+273.15</f>
        <v>267.15</v>
      </c>
      <c r="J89" s="18">
        <f t="shared" ref="J89:J100" si="79">EXP(($C$16*(I89-$C$14))/($C$17*I89*$C$14))</f>
        <v>0.00782554968707708</v>
      </c>
      <c r="K89" s="18">
        <f t="shared" ref="K89:K100" si="80">$B$89/12</f>
        <v>28.47</v>
      </c>
      <c r="L89" s="18">
        <f t="shared" ref="L89:L100" si="81">K89*$B$74/100</f>
        <v>0.2847</v>
      </c>
      <c r="M89" s="13" t="s">
        <v>73</v>
      </c>
      <c r="N89" s="13"/>
      <c r="O89" s="18">
        <f>L89</f>
        <v>0.2847</v>
      </c>
      <c r="P89" s="18">
        <f t="shared" ref="P89:P100" si="82">O89*J89</f>
        <v>0.00222793399591085</v>
      </c>
      <c r="Q89" s="24">
        <f t="shared" ref="Q89:Q100" si="83">P89*$B$75</f>
        <v>0.00057926283893682</v>
      </c>
      <c r="R89" s="18">
        <f t="shared" ref="R89:R100" si="84">L89*$B$75</f>
        <v>0.074022</v>
      </c>
      <c r="S89" s="25">
        <f t="shared" ref="S89:S100" si="85">Q89/R89</f>
        <v>0.00782554968707708</v>
      </c>
      <c r="T89" s="3">
        <v>0.01</v>
      </c>
      <c r="U89" s="26">
        <f t="shared" ref="U89:U100" si="86">S89*T89</f>
        <v>7.82554968707708e-5</v>
      </c>
      <c r="V89" s="25"/>
      <c r="W89" s="3"/>
      <c r="X89" s="3"/>
      <c r="Y89" s="28"/>
      <c r="Z89" s="3"/>
      <c r="AA89" s="27"/>
      <c r="AB89" s="3"/>
      <c r="AC89" s="3"/>
      <c r="AD89" s="27"/>
      <c r="AE89" s="25">
        <v>0.001</v>
      </c>
      <c r="AF89" s="3">
        <v>0.49</v>
      </c>
      <c r="AG89" s="26">
        <f t="shared" ref="AG89:AG100" si="87">AF89*AE89</f>
        <v>0.00049</v>
      </c>
      <c r="AH89" s="35"/>
      <c r="AI89" s="3"/>
      <c r="AJ89" s="26"/>
      <c r="AK89" s="36"/>
      <c r="AL89" s="27"/>
      <c r="AM89" s="27"/>
      <c r="AN89" s="36"/>
      <c r="AO89" s="27"/>
      <c r="AP89" s="26"/>
      <c r="AQ89" s="3">
        <v>0.01</v>
      </c>
      <c r="AR89" s="3">
        <v>0.5</v>
      </c>
      <c r="AS89" s="3">
        <f t="shared" ref="AS89:AS100" si="88">AR89*AQ89</f>
        <v>0.005</v>
      </c>
      <c r="AT89" s="2">
        <f t="shared" ref="AT89:AT100" si="89">(AS89+AM89+AD89+AA89+U89+X89+AG89+AJ89+AP89)</f>
        <v>0.00556825549687077</v>
      </c>
      <c r="AU89" s="29">
        <f t="shared" ref="AU89:AU100" si="90">$B$89/12</f>
        <v>28.47</v>
      </c>
      <c r="AV89" s="1">
        <f t="shared" ref="AV89:AV100" si="91">$B$75</f>
        <v>0.26</v>
      </c>
      <c r="AW89" s="2">
        <f>$E$9/12</f>
        <v>1.69985585160228</v>
      </c>
      <c r="AX89" s="1">
        <f t="shared" ref="AX89:AX100" si="92">AW89*10000*AV89*0.67*AU89*AT89</f>
        <v>469.425704684102</v>
      </c>
      <c r="AZ89" s="2">
        <f>$E$10/12</f>
        <v>0.577678703946719</v>
      </c>
      <c r="BA89" s="1">
        <f t="shared" ref="BA89:BA100" si="93">AZ89*10000*AV89*0.67*AU89*AT89</f>
        <v>159.52954624098</v>
      </c>
    </row>
    <row r="90" s="1" customFormat="1" spans="1:53">
      <c r="A90" s="13" t="s">
        <v>74</v>
      </c>
      <c r="B90" s="13">
        <v>1</v>
      </c>
      <c r="C90" s="16">
        <v>1</v>
      </c>
      <c r="D90" s="19">
        <v>-9.16180762912903</v>
      </c>
      <c r="E90" s="20">
        <f t="shared" ref="E90:E101" si="94">D89</f>
        <v>-6</v>
      </c>
      <c r="F90" s="16" t="s">
        <v>73</v>
      </c>
      <c r="G90" s="13">
        <v>2</v>
      </c>
      <c r="H90" s="18">
        <f t="shared" si="77"/>
        <v>-9.16180762912903</v>
      </c>
      <c r="I90" s="18">
        <f t="shared" si="78"/>
        <v>263.988192370871</v>
      </c>
      <c r="J90" s="18">
        <f t="shared" si="79"/>
        <v>0.00505747103717159</v>
      </c>
      <c r="K90" s="18">
        <f t="shared" si="80"/>
        <v>28.47</v>
      </c>
      <c r="L90" s="18">
        <f t="shared" si="81"/>
        <v>0.2847</v>
      </c>
      <c r="M90" s="13" t="s">
        <v>73</v>
      </c>
      <c r="N90" s="13"/>
      <c r="O90" s="18">
        <f t="shared" ref="O90:O100" si="95">L90+O89-P89-N90</f>
        <v>0.567172066004089</v>
      </c>
      <c r="P90" s="18">
        <f t="shared" si="82"/>
        <v>0.00286845629690846</v>
      </c>
      <c r="Q90" s="24">
        <f t="shared" si="83"/>
        <v>0.000745798637196199</v>
      </c>
      <c r="R90" s="18">
        <f t="shared" si="84"/>
        <v>0.074022</v>
      </c>
      <c r="S90" s="25">
        <f t="shared" si="85"/>
        <v>0.0100753645834508</v>
      </c>
      <c r="T90" s="3">
        <v>0.01</v>
      </c>
      <c r="U90" s="26">
        <f t="shared" si="86"/>
        <v>0.000100753645834508</v>
      </c>
      <c r="V90" s="25"/>
      <c r="W90" s="3"/>
      <c r="X90" s="3"/>
      <c r="Y90" s="28"/>
      <c r="Z90" s="3"/>
      <c r="AA90" s="27"/>
      <c r="AB90" s="3"/>
      <c r="AC90" s="3"/>
      <c r="AD90" s="27"/>
      <c r="AE90" s="25">
        <v>0.001</v>
      </c>
      <c r="AF90" s="3">
        <v>0.49</v>
      </c>
      <c r="AG90" s="26">
        <f t="shared" si="87"/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si="88"/>
        <v>0.005</v>
      </c>
      <c r="AT90" s="2">
        <f t="shared" si="89"/>
        <v>0.00559075364583451</v>
      </c>
      <c r="AU90" s="29">
        <f t="shared" si="90"/>
        <v>28.47</v>
      </c>
      <c r="AV90" s="1">
        <f t="shared" si="91"/>
        <v>0.26</v>
      </c>
      <c r="AW90" s="2">
        <f t="shared" ref="AW90:AW100" si="96">$E$9/12</f>
        <v>1.69985585160228</v>
      </c>
      <c r="AX90" s="1">
        <f t="shared" si="92"/>
        <v>471.322386586958</v>
      </c>
      <c r="AZ90" s="2">
        <f t="shared" ref="AZ90:AZ100" si="97">$E$10/12</f>
        <v>0.577678703946719</v>
      </c>
      <c r="BA90" s="1">
        <f t="shared" si="93"/>
        <v>160.174114274445</v>
      </c>
    </row>
    <row r="91" s="1" customFormat="1" spans="1:53">
      <c r="A91" s="13" t="s">
        <v>38</v>
      </c>
      <c r="B91" s="13">
        <v>0.33</v>
      </c>
      <c r="C91" s="16">
        <v>2</v>
      </c>
      <c r="D91" s="19">
        <v>-4.404250085</v>
      </c>
      <c r="E91" s="20">
        <f t="shared" si="94"/>
        <v>-9.16180762912903</v>
      </c>
      <c r="F91" s="16" t="s">
        <v>73</v>
      </c>
      <c r="G91" s="13">
        <v>3</v>
      </c>
      <c r="H91" s="18">
        <f t="shared" si="77"/>
        <v>-4.404250085</v>
      </c>
      <c r="I91" s="18">
        <f t="shared" si="78"/>
        <v>268.745749915</v>
      </c>
      <c r="J91" s="18">
        <f t="shared" si="79"/>
        <v>0.00971632260040963</v>
      </c>
      <c r="K91" s="18">
        <f t="shared" si="80"/>
        <v>28.47</v>
      </c>
      <c r="L91" s="18">
        <f t="shared" si="81"/>
        <v>0.2847</v>
      </c>
      <c r="M91" s="13" t="s">
        <v>73</v>
      </c>
      <c r="N91" s="13"/>
      <c r="O91" s="18">
        <f t="shared" si="95"/>
        <v>0.849003609707181</v>
      </c>
      <c r="P91" s="18">
        <f t="shared" si="82"/>
        <v>0.00824919296082724</v>
      </c>
      <c r="Q91" s="24">
        <f t="shared" si="83"/>
        <v>0.00214479016981508</v>
      </c>
      <c r="R91" s="18">
        <f t="shared" si="84"/>
        <v>0.074022</v>
      </c>
      <c r="S91" s="25">
        <f t="shared" si="85"/>
        <v>0.0289750367433342</v>
      </c>
      <c r="T91" s="3">
        <v>0.01</v>
      </c>
      <c r="U91" s="26">
        <f t="shared" si="86"/>
        <v>0.000289750367433342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si="87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8"/>
        <v>0.005</v>
      </c>
      <c r="AT91" s="2">
        <f t="shared" si="89"/>
        <v>0.00577975036743334</v>
      </c>
      <c r="AU91" s="29">
        <f t="shared" si="90"/>
        <v>28.47</v>
      </c>
      <c r="AV91" s="1">
        <f t="shared" si="91"/>
        <v>0.26</v>
      </c>
      <c r="AW91" s="2">
        <f t="shared" si="96"/>
        <v>1.69985585160228</v>
      </c>
      <c r="AX91" s="1">
        <f t="shared" si="92"/>
        <v>487.255549005488</v>
      </c>
      <c r="AZ91" s="2">
        <f t="shared" si="97"/>
        <v>0.577678703946719</v>
      </c>
      <c r="BA91" s="1">
        <f t="shared" si="93"/>
        <v>165.588837297596</v>
      </c>
    </row>
    <row r="92" s="1" customFormat="1" spans="1:53">
      <c r="A92" s="13"/>
      <c r="B92" s="13"/>
      <c r="C92" s="16">
        <v>3</v>
      </c>
      <c r="D92" s="19">
        <v>0.907211301354839</v>
      </c>
      <c r="E92" s="20">
        <f t="shared" si="94"/>
        <v>-4.404250085</v>
      </c>
      <c r="F92" s="16" t="s">
        <v>73</v>
      </c>
      <c r="G92" s="13">
        <v>4</v>
      </c>
      <c r="H92" s="18">
        <f t="shared" si="77"/>
        <v>0.907211301354839</v>
      </c>
      <c r="I92" s="18">
        <f t="shared" si="78"/>
        <v>274.057211301355</v>
      </c>
      <c r="J92" s="18">
        <f t="shared" si="79"/>
        <v>0.0196089243424894</v>
      </c>
      <c r="K92" s="18">
        <f t="shared" si="80"/>
        <v>28.47</v>
      </c>
      <c r="L92" s="18">
        <f t="shared" si="81"/>
        <v>0.2847</v>
      </c>
      <c r="M92" s="13" t="s">
        <v>73</v>
      </c>
      <c r="N92" s="13"/>
      <c r="O92" s="18">
        <f t="shared" si="95"/>
        <v>1.12545441674635</v>
      </c>
      <c r="P92" s="18">
        <f t="shared" si="82"/>
        <v>0.0220689505088998</v>
      </c>
      <c r="Q92" s="24">
        <f t="shared" si="83"/>
        <v>0.00573792713231394</v>
      </c>
      <c r="R92" s="18">
        <f t="shared" si="84"/>
        <v>0.074022</v>
      </c>
      <c r="S92" s="25">
        <f t="shared" si="85"/>
        <v>0.0775165103930445</v>
      </c>
      <c r="T92" s="3">
        <v>0.01</v>
      </c>
      <c r="U92" s="26">
        <f t="shared" si="86"/>
        <v>0.000775165103930445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7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8"/>
        <v>0.005</v>
      </c>
      <c r="AT92" s="2">
        <f t="shared" si="89"/>
        <v>0.00626516510393044</v>
      </c>
      <c r="AU92" s="29">
        <f t="shared" si="90"/>
        <v>28.47</v>
      </c>
      <c r="AV92" s="1">
        <f t="shared" si="91"/>
        <v>0.26</v>
      </c>
      <c r="AW92" s="2">
        <f t="shared" si="96"/>
        <v>1.69985585160228</v>
      </c>
      <c r="AX92" s="1">
        <f t="shared" si="92"/>
        <v>528.177908777279</v>
      </c>
      <c r="AZ92" s="2">
        <f t="shared" si="97"/>
        <v>0.577678703946719</v>
      </c>
      <c r="BA92" s="1">
        <f t="shared" si="93"/>
        <v>179.495884611712</v>
      </c>
    </row>
    <row r="93" s="1" customFormat="1" spans="1:53">
      <c r="A93" s="13"/>
      <c r="B93" s="13"/>
      <c r="C93" s="16">
        <v>4</v>
      </c>
      <c r="D93" s="19">
        <v>7.68420038253333</v>
      </c>
      <c r="E93" s="20">
        <f t="shared" si="94"/>
        <v>0.907211301354839</v>
      </c>
      <c r="F93" s="16" t="s">
        <v>73</v>
      </c>
      <c r="G93" s="13">
        <v>5</v>
      </c>
      <c r="H93" s="18">
        <f t="shared" si="77"/>
        <v>7.68420038253333</v>
      </c>
      <c r="I93" s="18">
        <f t="shared" si="78"/>
        <v>280.834200382533</v>
      </c>
      <c r="J93" s="18">
        <f t="shared" si="79"/>
        <v>0.0462166924396428</v>
      </c>
      <c r="K93" s="18">
        <f t="shared" si="80"/>
        <v>28.47</v>
      </c>
      <c r="L93" s="18">
        <f t="shared" si="81"/>
        <v>0.2847</v>
      </c>
      <c r="M93" s="13" t="s">
        <v>75</v>
      </c>
      <c r="N93" s="18">
        <f>(O92-P92)*$C$22/100</f>
        <v>1.04821619292558</v>
      </c>
      <c r="O93" s="18">
        <f t="shared" si="95"/>
        <v>0.339869273311873</v>
      </c>
      <c r="P93" s="18">
        <f t="shared" si="82"/>
        <v>0.0157076336743397</v>
      </c>
      <c r="Q93" s="24">
        <f t="shared" si="83"/>
        <v>0.00408398475532832</v>
      </c>
      <c r="R93" s="18">
        <f t="shared" si="84"/>
        <v>0.074022</v>
      </c>
      <c r="S93" s="25">
        <f t="shared" si="85"/>
        <v>0.0551725805210386</v>
      </c>
      <c r="T93" s="3">
        <v>0.01</v>
      </c>
      <c r="U93" s="26">
        <f t="shared" si="86"/>
        <v>0.000551725805210387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0.005</v>
      </c>
      <c r="AF93" s="3">
        <v>0.49</v>
      </c>
      <c r="AG93" s="26">
        <f t="shared" si="87"/>
        <v>0.00245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0.015</v>
      </c>
      <c r="AR93" s="3">
        <v>0.5</v>
      </c>
      <c r="AS93" s="3">
        <f t="shared" si="88"/>
        <v>0.0075</v>
      </c>
      <c r="AT93" s="2">
        <f t="shared" si="89"/>
        <v>0.0105017258052104</v>
      </c>
      <c r="AU93" s="29">
        <f t="shared" si="90"/>
        <v>28.47</v>
      </c>
      <c r="AV93" s="1">
        <f t="shared" si="91"/>
        <v>0.26</v>
      </c>
      <c r="AW93" s="2">
        <f t="shared" si="96"/>
        <v>1.69985585160228</v>
      </c>
      <c r="AX93" s="1">
        <f t="shared" si="92"/>
        <v>885.336536601191</v>
      </c>
      <c r="AZ93" s="2">
        <f t="shared" si="97"/>
        <v>0.577678703946719</v>
      </c>
      <c r="BA93" s="1">
        <f t="shared" si="93"/>
        <v>300.872607838111</v>
      </c>
    </row>
    <row r="94" s="1" customFormat="1" spans="1:53">
      <c r="A94" s="13"/>
      <c r="B94" s="13"/>
      <c r="C94" s="16">
        <v>5</v>
      </c>
      <c r="D94" s="19">
        <v>17.9769132254839</v>
      </c>
      <c r="E94" s="20">
        <f t="shared" si="94"/>
        <v>7.68420038253333</v>
      </c>
      <c r="F94" s="16" t="s">
        <v>75</v>
      </c>
      <c r="G94" s="13">
        <v>6</v>
      </c>
      <c r="H94" s="18">
        <f t="shared" si="77"/>
        <v>17.9769132254839</v>
      </c>
      <c r="I94" s="18">
        <f t="shared" si="78"/>
        <v>291.126913225484</v>
      </c>
      <c r="J94" s="18">
        <f t="shared" si="79"/>
        <v>0.157452389868318</v>
      </c>
      <c r="K94" s="18">
        <f t="shared" si="80"/>
        <v>28.47</v>
      </c>
      <c r="L94" s="18">
        <f t="shared" si="81"/>
        <v>0.2847</v>
      </c>
      <c r="M94" s="13" t="s">
        <v>73</v>
      </c>
      <c r="N94" s="13"/>
      <c r="O94" s="18">
        <f t="shared" si="95"/>
        <v>0.608861639637533</v>
      </c>
      <c r="P94" s="18">
        <f t="shared" si="82"/>
        <v>0.0958667202600723</v>
      </c>
      <c r="Q94" s="24">
        <f t="shared" si="83"/>
        <v>0.0249253472676188</v>
      </c>
      <c r="R94" s="18">
        <f t="shared" si="84"/>
        <v>0.074022</v>
      </c>
      <c r="S94" s="25">
        <f t="shared" si="85"/>
        <v>0.336728908535554</v>
      </c>
      <c r="T94" s="3">
        <v>0.01</v>
      </c>
      <c r="U94" s="26">
        <f t="shared" si="86"/>
        <v>0.00336728908535554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0.005</v>
      </c>
      <c r="AF94" s="3">
        <v>0.49</v>
      </c>
      <c r="AG94" s="26">
        <f t="shared" si="87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8"/>
        <v>0.0075</v>
      </c>
      <c r="AT94" s="2">
        <f t="shared" si="89"/>
        <v>0.0133172890853555</v>
      </c>
      <c r="AU94" s="29">
        <f t="shared" si="90"/>
        <v>28.47</v>
      </c>
      <c r="AV94" s="1">
        <f t="shared" si="91"/>
        <v>0.26</v>
      </c>
      <c r="AW94" s="2">
        <f t="shared" si="96"/>
        <v>1.69985585160228</v>
      </c>
      <c r="AX94" s="1">
        <f t="shared" si="92"/>
        <v>1122.69952714779</v>
      </c>
      <c r="AZ94" s="2">
        <f t="shared" si="97"/>
        <v>0.577678703946719</v>
      </c>
      <c r="BA94" s="1">
        <f t="shared" si="93"/>
        <v>381.538003444821</v>
      </c>
    </row>
    <row r="95" s="1" customFormat="1" spans="1:53">
      <c r="A95" s="13"/>
      <c r="B95" s="13"/>
      <c r="C95" s="16">
        <v>6</v>
      </c>
      <c r="D95" s="19">
        <v>22.6616252293333</v>
      </c>
      <c r="E95" s="20">
        <f t="shared" si="94"/>
        <v>17.9769132254839</v>
      </c>
      <c r="F95" s="16" t="s">
        <v>73</v>
      </c>
      <c r="G95" s="13">
        <v>7</v>
      </c>
      <c r="H95" s="18">
        <f t="shared" si="77"/>
        <v>22.6616252293333</v>
      </c>
      <c r="I95" s="18">
        <f t="shared" si="78"/>
        <v>295.811625229333</v>
      </c>
      <c r="J95" s="18">
        <f t="shared" si="79"/>
        <v>0.26741128687235</v>
      </c>
      <c r="K95" s="18">
        <f t="shared" si="80"/>
        <v>28.47</v>
      </c>
      <c r="L95" s="18">
        <f t="shared" si="81"/>
        <v>0.2847</v>
      </c>
      <c r="M95" s="13" t="s">
        <v>73</v>
      </c>
      <c r="N95" s="13"/>
      <c r="O95" s="18">
        <f t="shared" si="95"/>
        <v>0.797694919377461</v>
      </c>
      <c r="P95" s="18">
        <f t="shared" si="82"/>
        <v>0.213312624922262</v>
      </c>
      <c r="Q95" s="24">
        <f t="shared" si="83"/>
        <v>0.0554612824797881</v>
      </c>
      <c r="R95" s="18">
        <f t="shared" si="84"/>
        <v>0.074022</v>
      </c>
      <c r="S95" s="25">
        <f t="shared" si="85"/>
        <v>0.749254039066604</v>
      </c>
      <c r="T95" s="3">
        <v>0.01</v>
      </c>
      <c r="U95" s="26">
        <f t="shared" si="86"/>
        <v>0.00749254039066604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0.005</v>
      </c>
      <c r="AF95" s="3">
        <v>0.49</v>
      </c>
      <c r="AG95" s="26">
        <f t="shared" si="87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8"/>
        <v>0.0075</v>
      </c>
      <c r="AT95" s="2">
        <f t="shared" si="89"/>
        <v>0.017442540390666</v>
      </c>
      <c r="AU95" s="29">
        <f t="shared" si="90"/>
        <v>28.47</v>
      </c>
      <c r="AV95" s="1">
        <f t="shared" si="91"/>
        <v>0.26</v>
      </c>
      <c r="AW95" s="2">
        <f t="shared" si="96"/>
        <v>1.69985585160228</v>
      </c>
      <c r="AX95" s="1">
        <f t="shared" si="92"/>
        <v>1470.47433778331</v>
      </c>
      <c r="AZ95" s="2">
        <f t="shared" si="97"/>
        <v>0.577678703946719</v>
      </c>
      <c r="BA95" s="1">
        <f t="shared" si="93"/>
        <v>499.725731941839</v>
      </c>
    </row>
    <row r="96" s="1" customFormat="1" spans="1:53">
      <c r="A96" s="13"/>
      <c r="B96" s="13"/>
      <c r="C96" s="16">
        <v>7</v>
      </c>
      <c r="D96" s="19">
        <v>25.5428072951613</v>
      </c>
      <c r="E96" s="20">
        <f t="shared" si="94"/>
        <v>22.6616252293333</v>
      </c>
      <c r="F96" s="16" t="s">
        <v>73</v>
      </c>
      <c r="G96" s="13">
        <v>8</v>
      </c>
      <c r="H96" s="18">
        <f t="shared" si="77"/>
        <v>25.5428072951613</v>
      </c>
      <c r="I96" s="18">
        <f t="shared" si="78"/>
        <v>298.692807295161</v>
      </c>
      <c r="J96" s="18">
        <f t="shared" si="79"/>
        <v>0.367340743371442</v>
      </c>
      <c r="K96" s="18">
        <f t="shared" si="80"/>
        <v>28.47</v>
      </c>
      <c r="L96" s="18">
        <f t="shared" si="81"/>
        <v>0.2847</v>
      </c>
      <c r="M96" s="13" t="s">
        <v>73</v>
      </c>
      <c r="N96" s="13"/>
      <c r="O96" s="18">
        <f t="shared" si="95"/>
        <v>0.869082294455199</v>
      </c>
      <c r="P96" s="18">
        <f t="shared" si="82"/>
        <v>0.319249336096131</v>
      </c>
      <c r="Q96" s="24">
        <f t="shared" si="83"/>
        <v>0.0830048273849942</v>
      </c>
      <c r="R96" s="18">
        <f t="shared" si="84"/>
        <v>0.074022</v>
      </c>
      <c r="S96" s="25">
        <f t="shared" si="85"/>
        <v>1.1213534811947</v>
      </c>
      <c r="T96" s="3">
        <v>0.01</v>
      </c>
      <c r="U96" s="26">
        <f t="shared" si="86"/>
        <v>0.011213534811947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0.005</v>
      </c>
      <c r="AF96" s="3">
        <v>0.49</v>
      </c>
      <c r="AG96" s="26">
        <f t="shared" si="87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8"/>
        <v>0.0075</v>
      </c>
      <c r="AT96" s="2">
        <f t="shared" si="89"/>
        <v>0.021163534811947</v>
      </c>
      <c r="AU96" s="29">
        <f t="shared" si="90"/>
        <v>28.47</v>
      </c>
      <c r="AV96" s="1">
        <f t="shared" si="91"/>
        <v>0.26</v>
      </c>
      <c r="AW96" s="2">
        <f t="shared" si="96"/>
        <v>1.69985585160228</v>
      </c>
      <c r="AX96" s="1">
        <f t="shared" si="92"/>
        <v>1784.16871285591</v>
      </c>
      <c r="AZ96" s="2">
        <f t="shared" si="97"/>
        <v>0.577678703946719</v>
      </c>
      <c r="BA96" s="1">
        <f t="shared" si="93"/>
        <v>606.331571405523</v>
      </c>
    </row>
    <row r="97" s="1" customFormat="1" spans="1:53">
      <c r="A97" s="13"/>
      <c r="B97" s="13"/>
      <c r="C97" s="16">
        <v>8</v>
      </c>
      <c r="D97" s="19">
        <v>22.1856009748387</v>
      </c>
      <c r="E97" s="20">
        <f t="shared" si="94"/>
        <v>25.5428072951613</v>
      </c>
      <c r="F97" s="16" t="s">
        <v>73</v>
      </c>
      <c r="G97" s="13">
        <v>9</v>
      </c>
      <c r="H97" s="18">
        <f t="shared" si="77"/>
        <v>22.1856009748387</v>
      </c>
      <c r="I97" s="18">
        <f t="shared" si="78"/>
        <v>295.335600974839</v>
      </c>
      <c r="J97" s="18">
        <f t="shared" si="79"/>
        <v>0.25359395916939</v>
      </c>
      <c r="K97" s="18">
        <f t="shared" si="80"/>
        <v>28.47</v>
      </c>
      <c r="L97" s="18">
        <f t="shared" si="81"/>
        <v>0.2847</v>
      </c>
      <c r="M97" s="13" t="s">
        <v>73</v>
      </c>
      <c r="N97" s="13"/>
      <c r="O97" s="18">
        <f t="shared" si="95"/>
        <v>0.834532958359067</v>
      </c>
      <c r="P97" s="18">
        <f t="shared" si="82"/>
        <v>0.21163251696762</v>
      </c>
      <c r="Q97" s="24">
        <f t="shared" si="83"/>
        <v>0.0550244544115812</v>
      </c>
      <c r="R97" s="18">
        <f t="shared" si="84"/>
        <v>0.074022</v>
      </c>
      <c r="S97" s="25">
        <f t="shared" si="85"/>
        <v>0.743352711512539</v>
      </c>
      <c r="T97" s="3">
        <v>0.01</v>
      </c>
      <c r="U97" s="26">
        <f t="shared" si="86"/>
        <v>0.00743352711512539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0.005</v>
      </c>
      <c r="AF97" s="3">
        <v>0.49</v>
      </c>
      <c r="AG97" s="26">
        <f t="shared" si="87"/>
        <v>0.00245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0.015</v>
      </c>
      <c r="AR97" s="3">
        <v>0.5</v>
      </c>
      <c r="AS97" s="3">
        <f t="shared" si="88"/>
        <v>0.0075</v>
      </c>
      <c r="AT97" s="2">
        <f t="shared" si="89"/>
        <v>0.0173835271151254</v>
      </c>
      <c r="AU97" s="29">
        <f t="shared" si="90"/>
        <v>28.47</v>
      </c>
      <c r="AV97" s="1">
        <f t="shared" si="91"/>
        <v>0.26</v>
      </c>
      <c r="AW97" s="2">
        <f t="shared" si="96"/>
        <v>1.69985585160228</v>
      </c>
      <c r="AX97" s="1">
        <f t="shared" si="92"/>
        <v>1465.49928797248</v>
      </c>
      <c r="AZ97" s="2">
        <f t="shared" si="97"/>
        <v>0.577678703946719</v>
      </c>
      <c r="BA97" s="1">
        <f t="shared" si="93"/>
        <v>498.035011917502</v>
      </c>
    </row>
    <row r="98" s="1" customFormat="1" spans="1:53">
      <c r="A98" s="13"/>
      <c r="B98" s="13"/>
      <c r="C98" s="16">
        <v>9</v>
      </c>
      <c r="D98" s="19">
        <v>17.2835082654</v>
      </c>
      <c r="E98" s="20">
        <f t="shared" si="94"/>
        <v>22.1856009748387</v>
      </c>
      <c r="F98" s="16" t="s">
        <v>73</v>
      </c>
      <c r="G98" s="13">
        <v>10</v>
      </c>
      <c r="H98" s="18">
        <f t="shared" si="77"/>
        <v>17.2835082654</v>
      </c>
      <c r="I98" s="18">
        <f t="shared" si="78"/>
        <v>290.4335082654</v>
      </c>
      <c r="J98" s="18">
        <f t="shared" si="79"/>
        <v>0.145368712970918</v>
      </c>
      <c r="K98" s="18">
        <f t="shared" si="80"/>
        <v>28.47</v>
      </c>
      <c r="L98" s="18">
        <f t="shared" si="81"/>
        <v>0.2847</v>
      </c>
      <c r="M98" s="13" t="s">
        <v>73</v>
      </c>
      <c r="N98" s="13"/>
      <c r="O98" s="18">
        <f t="shared" si="95"/>
        <v>0.907600441391447</v>
      </c>
      <c r="P98" s="18">
        <f t="shared" si="82"/>
        <v>0.131936708056912</v>
      </c>
      <c r="Q98" s="24">
        <f t="shared" si="83"/>
        <v>0.034303544094797</v>
      </c>
      <c r="R98" s="18">
        <f t="shared" si="84"/>
        <v>0.074022</v>
      </c>
      <c r="S98" s="25">
        <f t="shared" si="85"/>
        <v>0.463423632093121</v>
      </c>
      <c r="T98" s="3">
        <v>0.01</v>
      </c>
      <c r="U98" s="26">
        <f t="shared" si="86"/>
        <v>0.00463423632093121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0.001</v>
      </c>
      <c r="AF98" s="3">
        <v>0.49</v>
      </c>
      <c r="AG98" s="26">
        <f t="shared" si="87"/>
        <v>0.00049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</v>
      </c>
      <c r="AR98" s="3">
        <v>0.5</v>
      </c>
      <c r="AS98" s="3">
        <f t="shared" si="88"/>
        <v>0.005</v>
      </c>
      <c r="AT98" s="2">
        <f t="shared" si="89"/>
        <v>0.0101242363209312</v>
      </c>
      <c r="AU98" s="29">
        <f t="shared" si="90"/>
        <v>28.47</v>
      </c>
      <c r="AV98" s="1">
        <f t="shared" si="91"/>
        <v>0.26</v>
      </c>
      <c r="AW98" s="2">
        <f t="shared" si="96"/>
        <v>1.69985585160228</v>
      </c>
      <c r="AX98" s="1">
        <f t="shared" si="92"/>
        <v>853.512697470931</v>
      </c>
      <c r="AZ98" s="2">
        <f t="shared" si="97"/>
        <v>0.577678703946719</v>
      </c>
      <c r="BA98" s="1">
        <f t="shared" si="93"/>
        <v>290.057600126694</v>
      </c>
    </row>
    <row r="99" s="1" customFormat="1" spans="1:53">
      <c r="A99" s="13"/>
      <c r="B99" s="13"/>
      <c r="C99" s="16">
        <v>10</v>
      </c>
      <c r="D99" s="19">
        <v>9.65119774467742</v>
      </c>
      <c r="E99" s="20">
        <f t="shared" si="94"/>
        <v>17.2835082654</v>
      </c>
      <c r="F99" s="16" t="s">
        <v>73</v>
      </c>
      <c r="G99" s="13">
        <v>11</v>
      </c>
      <c r="H99" s="18">
        <f t="shared" si="77"/>
        <v>9.65119774467742</v>
      </c>
      <c r="I99" s="18">
        <f t="shared" si="78"/>
        <v>282.801197744677</v>
      </c>
      <c r="J99" s="18">
        <f t="shared" si="79"/>
        <v>0.0588205695555903</v>
      </c>
      <c r="K99" s="18">
        <f t="shared" si="80"/>
        <v>28.47</v>
      </c>
      <c r="L99" s="18">
        <f t="shared" si="81"/>
        <v>0.2847</v>
      </c>
      <c r="M99" s="13" t="s">
        <v>75</v>
      </c>
      <c r="N99" s="18">
        <f>(O98-P98)*$C$22/100</f>
        <v>0.736880546667809</v>
      </c>
      <c r="O99" s="18">
        <f t="shared" si="95"/>
        <v>0.323483186666727</v>
      </c>
      <c r="P99" s="18">
        <f t="shared" si="82"/>
        <v>0.0190274652813942</v>
      </c>
      <c r="Q99" s="24">
        <f t="shared" si="83"/>
        <v>0.00494714097316249</v>
      </c>
      <c r="R99" s="18">
        <f t="shared" si="84"/>
        <v>0.074022</v>
      </c>
      <c r="S99" s="25">
        <f t="shared" si="85"/>
        <v>0.0668333870087608</v>
      </c>
      <c r="T99" s="3">
        <v>0.01</v>
      </c>
      <c r="U99" s="26">
        <f t="shared" si="86"/>
        <v>0.000668333870087608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0.001</v>
      </c>
      <c r="AF99" s="3">
        <v>0.49</v>
      </c>
      <c r="AG99" s="26">
        <f t="shared" si="87"/>
        <v>0.00049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</v>
      </c>
      <c r="AR99" s="3">
        <v>0.5</v>
      </c>
      <c r="AS99" s="3">
        <f t="shared" si="88"/>
        <v>0.005</v>
      </c>
      <c r="AT99" s="2">
        <f t="shared" si="89"/>
        <v>0.00615833387008761</v>
      </c>
      <c r="AU99" s="29">
        <f t="shared" si="90"/>
        <v>28.47</v>
      </c>
      <c r="AV99" s="1">
        <f t="shared" si="91"/>
        <v>0.26</v>
      </c>
      <c r="AW99" s="2">
        <f t="shared" si="96"/>
        <v>1.69985585160228</v>
      </c>
      <c r="AX99" s="1">
        <f t="shared" si="92"/>
        <v>519.171618161282</v>
      </c>
      <c r="AZ99" s="2">
        <f t="shared" si="97"/>
        <v>0.577678703946719</v>
      </c>
      <c r="BA99" s="1">
        <f t="shared" si="93"/>
        <v>176.435188444144</v>
      </c>
    </row>
    <row r="100" s="1" customFormat="1" spans="1:54">
      <c r="A100" s="13"/>
      <c r="B100" s="13"/>
      <c r="C100" s="16">
        <v>11</v>
      </c>
      <c r="D100" s="19">
        <v>2.29956856596667</v>
      </c>
      <c r="E100" s="20">
        <f t="shared" si="94"/>
        <v>9.65119774467742</v>
      </c>
      <c r="F100" s="16" t="s">
        <v>75</v>
      </c>
      <c r="G100" s="13">
        <v>12</v>
      </c>
      <c r="H100" s="18">
        <f t="shared" si="77"/>
        <v>2.29956856596667</v>
      </c>
      <c r="I100" s="18">
        <f t="shared" si="78"/>
        <v>275.449568565967</v>
      </c>
      <c r="J100" s="18">
        <f t="shared" si="79"/>
        <v>0.0234665308468269</v>
      </c>
      <c r="K100" s="18">
        <f t="shared" si="80"/>
        <v>28.47</v>
      </c>
      <c r="L100" s="18">
        <f t="shared" si="81"/>
        <v>0.2847</v>
      </c>
      <c r="M100" s="13" t="s">
        <v>73</v>
      </c>
      <c r="N100" s="13"/>
      <c r="O100" s="18">
        <f t="shared" si="95"/>
        <v>0.589155721385332</v>
      </c>
      <c r="P100" s="18">
        <f t="shared" si="82"/>
        <v>0.0138254409094735</v>
      </c>
      <c r="Q100" s="24">
        <f t="shared" si="83"/>
        <v>0.0035946146364631</v>
      </c>
      <c r="R100" s="18">
        <f t="shared" si="84"/>
        <v>0.074022</v>
      </c>
      <c r="S100" s="25">
        <f t="shared" si="85"/>
        <v>0.0485614362819581</v>
      </c>
      <c r="T100" s="3">
        <v>0.01</v>
      </c>
      <c r="U100" s="26">
        <f t="shared" si="86"/>
        <v>0.000485614362819581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0.001</v>
      </c>
      <c r="AF100" s="3">
        <v>0.49</v>
      </c>
      <c r="AG100" s="26">
        <f t="shared" si="87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8"/>
        <v>0.005</v>
      </c>
      <c r="AT100" s="2">
        <f t="shared" si="89"/>
        <v>0.00597561436281958</v>
      </c>
      <c r="AU100" s="29">
        <f t="shared" si="90"/>
        <v>28.47</v>
      </c>
      <c r="AV100" s="1">
        <f t="shared" si="91"/>
        <v>0.26</v>
      </c>
      <c r="AW100" s="2">
        <f t="shared" si="96"/>
        <v>1.69985585160228</v>
      </c>
      <c r="AX100" s="1">
        <f t="shared" si="92"/>
        <v>503.767649448454</v>
      </c>
      <c r="AY100" s="1">
        <f>SUM(AX89:AX100)</f>
        <v>10560.8119164952</v>
      </c>
      <c r="AZ100" s="2">
        <f t="shared" si="97"/>
        <v>0.577678703946719</v>
      </c>
      <c r="BA100" s="1">
        <f t="shared" si="93"/>
        <v>171.200306513847</v>
      </c>
      <c r="BB100" s="1">
        <f>SUM(BA89:BA100)</f>
        <v>3588.98440405722</v>
      </c>
    </row>
    <row r="101" s="1" customFormat="1" spans="1:46">
      <c r="A101" s="13"/>
      <c r="B101" s="13"/>
      <c r="C101" s="16">
        <v>12</v>
      </c>
      <c r="D101" s="19">
        <v>-5.20660759529032</v>
      </c>
      <c r="E101" s="20">
        <f t="shared" si="94"/>
        <v>2.29956856596667</v>
      </c>
      <c r="F101" s="16" t="s">
        <v>73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AT101" s="2"/>
    </row>
  </sheetData>
  <mergeCells count="65">
    <mergeCell ref="R1:W1"/>
    <mergeCell ref="X1:Z1"/>
    <mergeCell ref="AA1:AC1"/>
    <mergeCell ref="AD1:AF1"/>
    <mergeCell ref="AG1:AI1"/>
    <mergeCell ref="AJ1:AO1"/>
    <mergeCell ref="A7:B7"/>
    <mergeCell ref="A8:B8"/>
    <mergeCell ref="A9:B9"/>
    <mergeCell ref="A10:B10"/>
    <mergeCell ref="R10:S10"/>
    <mergeCell ref="U10:V10"/>
    <mergeCell ref="X10:Y10"/>
    <mergeCell ref="AA10:AB10"/>
    <mergeCell ref="AD10:AE10"/>
    <mergeCell ref="AG10:AH10"/>
    <mergeCell ref="AJ10:AN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5:U55"/>
    <mergeCell ref="A56:B56"/>
    <mergeCell ref="S71:U71"/>
    <mergeCell ref="V71:X71"/>
    <mergeCell ref="Y71:AA71"/>
    <mergeCell ref="AB71:AD71"/>
    <mergeCell ref="AE71:AG71"/>
    <mergeCell ref="AH71:AJ71"/>
    <mergeCell ref="AK71:AM71"/>
    <mergeCell ref="AN71:AP71"/>
    <mergeCell ref="AQ71:AS71"/>
    <mergeCell ref="A72:B72"/>
    <mergeCell ref="S87:U87"/>
    <mergeCell ref="V87:X87"/>
    <mergeCell ref="Y87:AA87"/>
    <mergeCell ref="AB87:AD87"/>
    <mergeCell ref="AE87:AG87"/>
    <mergeCell ref="AH87:AJ87"/>
    <mergeCell ref="AK87:AM87"/>
    <mergeCell ref="AN87:AP87"/>
    <mergeCell ref="AQ87:AS87"/>
    <mergeCell ref="A88:B88"/>
    <mergeCell ref="A2:A4"/>
    <mergeCell ref="A5:A6"/>
    <mergeCell ref="E2:E4"/>
    <mergeCell ref="E5:E6"/>
    <mergeCell ref="G2:G4"/>
    <mergeCell ref="G5:G6"/>
    <mergeCell ref="G14:G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01"/>
  <sheetViews>
    <sheetView workbookViewId="0">
      <selection activeCell="E2" sqref="E2:G11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5" width="8.88888888888889" style="1"/>
    <col min="26" max="26" width="10.7777777777778" style="1" customWidth="1"/>
    <col min="27" max="27" width="9" style="1" customWidth="1"/>
    <col min="28" max="28" width="15.6666666666667" style="1" customWidth="1"/>
    <col min="29" max="29" width="8.88888888888889" style="1"/>
    <col min="30" max="30" width="10.2222222222222" style="1" customWidth="1"/>
    <col min="31" max="31" width="8.88888888888889" style="1"/>
    <col min="32" max="32" width="23.1111111111111" style="1" customWidth="1"/>
    <col min="33" max="33" width="15.6666666666667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11.4444444444444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5.6666666666667" style="1"/>
    <col min="55" max="16384" width="8.88888888888889" style="1"/>
  </cols>
  <sheetData>
    <row r="1" s="1" customFormat="1" spans="3:46">
      <c r="C1" s="3" t="s">
        <v>0</v>
      </c>
      <c r="D1" s="3" t="s">
        <v>1</v>
      </c>
      <c r="E1" s="3" t="s">
        <v>2</v>
      </c>
      <c r="F1" s="3" t="s">
        <v>3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 s="2"/>
    </row>
    <row r="2" s="1" customFormat="1" spans="1:46">
      <c r="A2" s="4" t="s">
        <v>10</v>
      </c>
      <c r="B2" s="5" t="s">
        <v>11</v>
      </c>
      <c r="C2" s="3"/>
      <c r="D2" s="3"/>
      <c r="E2" s="7">
        <v>125.08</v>
      </c>
      <c r="F2" s="3">
        <v>1166.832</v>
      </c>
      <c r="G2" s="21">
        <f>(F2+F3+F4)/3</f>
        <v>1338.18733333333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2"/>
    </row>
    <row r="3" s="1" customFormat="1" spans="1:46">
      <c r="A3" s="4"/>
      <c r="B3" s="5" t="s">
        <v>14</v>
      </c>
      <c r="C3" s="3"/>
      <c r="D3" s="3"/>
      <c r="E3" s="9"/>
      <c r="F3" s="3">
        <v>1192.09</v>
      </c>
      <c r="G3" s="2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2"/>
    </row>
    <row r="4" s="1" customFormat="1" spans="1:46">
      <c r="A4" s="4"/>
      <c r="B4" s="5" t="s">
        <v>15</v>
      </c>
      <c r="C4" s="3"/>
      <c r="D4" s="3"/>
      <c r="E4" s="11"/>
      <c r="F4" s="3">
        <v>1655.64</v>
      </c>
      <c r="G4" s="2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s="2"/>
    </row>
    <row r="5" s="1" customFormat="1" spans="1:46">
      <c r="A5" s="4" t="s">
        <v>4</v>
      </c>
      <c r="B5" s="5" t="s">
        <v>16</v>
      </c>
      <c r="C5" s="3"/>
      <c r="D5" s="3"/>
      <c r="E5" s="7">
        <v>2907.5802739726</v>
      </c>
      <c r="F5" s="3">
        <v>91.104</v>
      </c>
      <c r="G5" s="21">
        <f>(F5+F6)/2</f>
        <v>92.50925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2"/>
    </row>
    <row r="6" s="1" customFormat="1" spans="1:46">
      <c r="A6" s="4"/>
      <c r="B6" s="5" t="s">
        <v>17</v>
      </c>
      <c r="C6" s="3"/>
      <c r="D6" s="3"/>
      <c r="E6" s="11"/>
      <c r="F6" s="3">
        <v>93.9145</v>
      </c>
      <c r="G6" s="21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2"/>
    </row>
    <row r="7" s="1" customFormat="1" spans="1:46">
      <c r="A7" s="4" t="s">
        <v>5</v>
      </c>
      <c r="B7" s="5"/>
      <c r="C7" s="3"/>
      <c r="D7" s="3"/>
      <c r="E7" s="3">
        <v>1027.05115317616</v>
      </c>
      <c r="F7" s="3">
        <v>122.786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2"/>
    </row>
    <row r="8" s="1" customFormat="1" spans="1:46">
      <c r="A8" s="4" t="s">
        <v>6</v>
      </c>
      <c r="B8" s="5"/>
      <c r="C8" s="3"/>
      <c r="D8" s="3"/>
      <c r="E8" s="3">
        <v>2.1456</v>
      </c>
      <c r="F8" s="3">
        <v>625.464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2"/>
    </row>
    <row r="9" s="1" customFormat="1" spans="1:46">
      <c r="A9" s="4" t="s">
        <v>7</v>
      </c>
      <c r="B9" s="5"/>
      <c r="C9" s="3"/>
      <c r="D9" s="3"/>
      <c r="E9" s="3">
        <v>14.4994904255633</v>
      </c>
      <c r="F9" s="3">
        <v>341.64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2"/>
    </row>
    <row r="10" s="1" customFormat="1" spans="1:46">
      <c r="A10" s="4" t="s">
        <v>8</v>
      </c>
      <c r="B10" s="5"/>
      <c r="C10" s="3"/>
      <c r="D10" s="3"/>
      <c r="E10" s="3">
        <v>6.17421498950499</v>
      </c>
      <c r="F10" s="3">
        <v>341.64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2"/>
    </row>
    <row r="11" s="1" customFormat="1" spans="1:46">
      <c r="A11" s="4" t="s">
        <v>9</v>
      </c>
      <c r="B11" s="5"/>
      <c r="C11" s="3"/>
      <c r="D11" s="3"/>
      <c r="E11" s="3">
        <v>0</v>
      </c>
      <c r="F11" s="3">
        <v>910.8575</v>
      </c>
      <c r="AT11" s="2"/>
    </row>
    <row r="12" s="1" customFormat="1" spans="46:46">
      <c r="AT12" s="2"/>
    </row>
    <row r="13" s="1" customFormat="1" spans="46:46">
      <c r="AT13" s="2"/>
    </row>
    <row r="14" s="1" customFormat="1" spans="1:46">
      <c r="A14" s="13" t="s">
        <v>18</v>
      </c>
      <c r="B14" s="13" t="s">
        <v>19</v>
      </c>
      <c r="C14" s="13">
        <v>308.16</v>
      </c>
      <c r="D14" s="13"/>
      <c r="E14" s="13"/>
      <c r="F14" s="13"/>
      <c r="G14" s="14" t="s">
        <v>20</v>
      </c>
      <c r="H14" s="14" t="s">
        <v>21</v>
      </c>
      <c r="I14" s="14">
        <f>AV38+AV53+BB67+AY84+AY100+BB100+AG68</f>
        <v>27904440.646655</v>
      </c>
      <c r="J14" s="14" t="s">
        <v>22</v>
      </c>
      <c r="K14" s="14">
        <f>I14/(10000*1000)</f>
        <v>2.7904440646655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13" t="s">
        <v>24</v>
      </c>
      <c r="B15" s="13" t="s">
        <v>19</v>
      </c>
      <c r="C15" s="13"/>
      <c r="D15" s="13"/>
      <c r="E15" s="13"/>
      <c r="F15" s="13"/>
      <c r="G15" s="14"/>
      <c r="H15" s="14" t="s">
        <v>25</v>
      </c>
      <c r="I15" s="14">
        <v>19650559.1687568</v>
      </c>
      <c r="J15" s="14" t="s">
        <v>22</v>
      </c>
      <c r="K15" s="14">
        <f>I15/(10000*1000)</f>
        <v>1.96505591687568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13" t="s">
        <v>26</v>
      </c>
      <c r="B16" s="13" t="s">
        <v>27</v>
      </c>
      <c r="C16" s="13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13" t="s">
        <v>28</v>
      </c>
      <c r="B17" s="13" t="s">
        <v>29</v>
      </c>
      <c r="C17" s="13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T17" s="2"/>
    </row>
    <row r="18" s="1" customFormat="1" spans="1:46">
      <c r="A18" s="13" t="s">
        <v>32</v>
      </c>
      <c r="B18" s="13" t="s">
        <v>33</v>
      </c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13" t="s">
        <v>35</v>
      </c>
      <c r="B19" s="13" t="s">
        <v>33</v>
      </c>
      <c r="C19" s="13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13" t="s">
        <v>38</v>
      </c>
      <c r="B20" s="13" t="s">
        <v>39</v>
      </c>
      <c r="C20" s="13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13" t="s">
        <v>40</v>
      </c>
      <c r="B21" s="13" t="s">
        <v>41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13" t="s">
        <v>42</v>
      </c>
      <c r="B22" s="13" t="s">
        <v>37</v>
      </c>
      <c r="C22" s="13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13" t="s">
        <v>43</v>
      </c>
      <c r="B23" s="13" t="s">
        <v>44</v>
      </c>
      <c r="C23" s="13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1338.18733333333</v>
      </c>
      <c r="C27" s="16" t="s">
        <v>72</v>
      </c>
      <c r="D27" s="17">
        <v>-5</v>
      </c>
      <c r="E27" s="16"/>
      <c r="F27" s="16"/>
      <c r="G27" s="13">
        <v>1</v>
      </c>
      <c r="H27" s="18">
        <f t="shared" ref="H27:H38" si="0">E28</f>
        <v>-5</v>
      </c>
      <c r="I27" s="18">
        <f t="shared" ref="I27:I38" si="1">H27+273.15</f>
        <v>268.15</v>
      </c>
      <c r="J27" s="18">
        <f t="shared" ref="J27:J38" si="2">EXP(($C$16*(I27-$C$14))/($C$17*I27*$C$14))</f>
        <v>0.00896487173486583</v>
      </c>
      <c r="K27" s="18">
        <f t="shared" ref="K27:K38" si="3">$B$27/12</f>
        <v>111.515611111111</v>
      </c>
      <c r="L27" s="18">
        <f t="shared" ref="L27:L38" si="4">K27*$B$28/100</f>
        <v>1.11515611111111</v>
      </c>
      <c r="M27" s="13" t="s">
        <v>73</v>
      </c>
      <c r="N27" s="13"/>
      <c r="O27" s="18">
        <f>L27</f>
        <v>1.11515611111111</v>
      </c>
      <c r="P27" s="18">
        <f t="shared" ref="P27:P38" si="5">O27*J27</f>
        <v>0.0099972315004629</v>
      </c>
      <c r="Q27" s="24">
        <f t="shared" ref="Q27:Q38" si="6">P27*$B$29</f>
        <v>0.00129964009506018</v>
      </c>
      <c r="R27" s="18">
        <f t="shared" ref="R27:R38" si="7">L27*$B$29</f>
        <v>0.144970294444444</v>
      </c>
      <c r="S27" s="25">
        <f t="shared" ref="S27:S38" si="8">Q27/R27</f>
        <v>0.00896487173486583</v>
      </c>
      <c r="T27" s="3">
        <v>0.01</v>
      </c>
      <c r="U27" s="26">
        <f t="shared" ref="U27:U38" si="9">S27*T27</f>
        <v>8.96487173486583e-5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0.0219896487173487</v>
      </c>
      <c r="AR27" s="29">
        <f t="shared" ref="AR27:AR38" si="15">$B$27/12</f>
        <v>111.515611111111</v>
      </c>
      <c r="AS27" s="1">
        <f t="shared" ref="AS27:AS38" si="16">$B$29</f>
        <v>0.13</v>
      </c>
      <c r="AT27" s="2">
        <f>$E$2/12</f>
        <v>10.4233333333333</v>
      </c>
      <c r="AU27" s="1">
        <f t="shared" ref="AU27:AU38" si="17">AT27*10000*AS27*0.67*AR27*AQ27</f>
        <v>22262.7465345876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-6.10242674722581</v>
      </c>
      <c r="E28" s="20">
        <f t="shared" ref="E28:E39" si="18">D27</f>
        <v>-5</v>
      </c>
      <c r="F28" s="16" t="s">
        <v>73</v>
      </c>
      <c r="G28" s="13">
        <v>2</v>
      </c>
      <c r="H28" s="18">
        <f t="shared" si="0"/>
        <v>-6.10242674722581</v>
      </c>
      <c r="I28" s="18">
        <f t="shared" si="1"/>
        <v>267.047573252774</v>
      </c>
      <c r="J28" s="18">
        <f t="shared" si="2"/>
        <v>0.007716915090718</v>
      </c>
      <c r="K28" s="18">
        <f t="shared" si="3"/>
        <v>111.515611111111</v>
      </c>
      <c r="L28" s="18">
        <f t="shared" si="4"/>
        <v>1.11515611111111</v>
      </c>
      <c r="M28" s="13" t="s">
        <v>73</v>
      </c>
      <c r="N28" s="13"/>
      <c r="O28" s="18">
        <f t="shared" ref="O28:O38" si="19">L28+O27-P27-N28</f>
        <v>2.22031499072176</v>
      </c>
      <c r="P28" s="18">
        <f t="shared" si="5"/>
        <v>0.0171339822580481</v>
      </c>
      <c r="Q28" s="24">
        <f t="shared" si="6"/>
        <v>0.00222741769354626</v>
      </c>
      <c r="R28" s="18">
        <f t="shared" si="7"/>
        <v>0.144970294444444</v>
      </c>
      <c r="S28" s="25">
        <f t="shared" si="8"/>
        <v>0.0153646490274589</v>
      </c>
      <c r="T28" s="3">
        <v>0.01</v>
      </c>
      <c r="U28" s="26">
        <f t="shared" si="9"/>
        <v>0.000153646490274589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0.0220536464902746</v>
      </c>
      <c r="AR28" s="29">
        <f t="shared" si="15"/>
        <v>111.515611111111</v>
      </c>
      <c r="AS28" s="1">
        <f t="shared" si="16"/>
        <v>0.13</v>
      </c>
      <c r="AT28" s="2">
        <f t="shared" ref="AT28:AT38" si="20">$E$2/12</f>
        <v>10.4233333333333</v>
      </c>
      <c r="AU28" s="1">
        <f t="shared" si="17"/>
        <v>22327.5391202147</v>
      </c>
    </row>
    <row r="29" s="1" customFormat="1" spans="1:47">
      <c r="A29" s="13" t="s">
        <v>38</v>
      </c>
      <c r="B29" s="13">
        <v>0.13</v>
      </c>
      <c r="C29" s="16">
        <v>2</v>
      </c>
      <c r="D29" s="19">
        <v>-2.16408198746428</v>
      </c>
      <c r="E29" s="20">
        <f t="shared" si="18"/>
        <v>-6.10242674722581</v>
      </c>
      <c r="F29" s="16" t="s">
        <v>73</v>
      </c>
      <c r="G29" s="13">
        <v>3</v>
      </c>
      <c r="H29" s="18">
        <f t="shared" si="0"/>
        <v>-2.16408198746428</v>
      </c>
      <c r="I29" s="18">
        <f t="shared" si="1"/>
        <v>270.985918012536</v>
      </c>
      <c r="J29" s="18">
        <f t="shared" si="2"/>
        <v>0.0131092088640296</v>
      </c>
      <c r="K29" s="18">
        <f t="shared" si="3"/>
        <v>111.515611111111</v>
      </c>
      <c r="L29" s="18">
        <f t="shared" si="4"/>
        <v>1.11515611111111</v>
      </c>
      <c r="M29" s="13" t="s">
        <v>73</v>
      </c>
      <c r="N29" s="13"/>
      <c r="O29" s="18">
        <f t="shared" si="19"/>
        <v>3.31833711957482</v>
      </c>
      <c r="P29" s="18">
        <f t="shared" si="5"/>
        <v>0.0435007743817687</v>
      </c>
      <c r="Q29" s="24">
        <f t="shared" si="6"/>
        <v>0.00565510066962993</v>
      </c>
      <c r="R29" s="18">
        <f t="shared" si="7"/>
        <v>0.144970294444444</v>
      </c>
      <c r="S29" s="25">
        <f t="shared" si="8"/>
        <v>0.0390086858228537</v>
      </c>
      <c r="T29" s="3">
        <v>0.01</v>
      </c>
      <c r="U29" s="26">
        <f t="shared" si="9"/>
        <v>0.000390086858228537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0.0222900868582285</v>
      </c>
      <c r="AR29" s="29">
        <f t="shared" si="15"/>
        <v>111.515611111111</v>
      </c>
      <c r="AS29" s="1">
        <f t="shared" si="16"/>
        <v>0.13</v>
      </c>
      <c r="AT29" s="2">
        <f t="shared" si="20"/>
        <v>10.4233333333333</v>
      </c>
      <c r="AU29" s="1">
        <f t="shared" si="17"/>
        <v>22566.9159310934</v>
      </c>
    </row>
    <row r="30" s="1" customFormat="1" spans="1:47">
      <c r="A30" s="13"/>
      <c r="B30" s="13"/>
      <c r="C30" s="16">
        <v>3</v>
      </c>
      <c r="D30" s="19">
        <v>2.13122066541935</v>
      </c>
      <c r="E30" s="20">
        <f t="shared" si="18"/>
        <v>-2.16408198746428</v>
      </c>
      <c r="F30" s="16" t="s">
        <v>73</v>
      </c>
      <c r="G30" s="13">
        <v>4</v>
      </c>
      <c r="H30" s="18">
        <f t="shared" si="0"/>
        <v>2.13122066541935</v>
      </c>
      <c r="I30" s="18">
        <f t="shared" si="1"/>
        <v>275.281220665419</v>
      </c>
      <c r="J30" s="18">
        <f t="shared" si="2"/>
        <v>0.0229646877420743</v>
      </c>
      <c r="K30" s="18">
        <f t="shared" si="3"/>
        <v>111.515611111111</v>
      </c>
      <c r="L30" s="18">
        <f t="shared" si="4"/>
        <v>1.11515611111111</v>
      </c>
      <c r="M30" s="13" t="s">
        <v>73</v>
      </c>
      <c r="N30" s="13"/>
      <c r="O30" s="18">
        <f t="shared" si="19"/>
        <v>4.38999245630417</v>
      </c>
      <c r="P30" s="18">
        <f t="shared" si="5"/>
        <v>0.100814805949087</v>
      </c>
      <c r="Q30" s="24">
        <f t="shared" si="6"/>
        <v>0.0131059247733813</v>
      </c>
      <c r="R30" s="18">
        <f t="shared" si="7"/>
        <v>0.144970294444444</v>
      </c>
      <c r="S30" s="25">
        <f t="shared" si="8"/>
        <v>0.0904042088319256</v>
      </c>
      <c r="T30" s="3">
        <v>0.01</v>
      </c>
      <c r="U30" s="26">
        <f t="shared" si="9"/>
        <v>0.000904042088319256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0.0228040420883193</v>
      </c>
      <c r="AR30" s="29">
        <f t="shared" si="15"/>
        <v>111.515611111111</v>
      </c>
      <c r="AS30" s="1">
        <f t="shared" si="16"/>
        <v>0.13</v>
      </c>
      <c r="AT30" s="2">
        <f t="shared" si="20"/>
        <v>10.4233333333333</v>
      </c>
      <c r="AU30" s="1">
        <f t="shared" si="17"/>
        <v>23087.2541668111</v>
      </c>
    </row>
    <row r="31" s="1" customFormat="1" spans="1:47">
      <c r="A31" s="13"/>
      <c r="B31" s="13"/>
      <c r="C31" s="16">
        <v>4</v>
      </c>
      <c r="D31" s="19">
        <v>7.54098669796667</v>
      </c>
      <c r="E31" s="20">
        <f t="shared" si="18"/>
        <v>2.13122066541935</v>
      </c>
      <c r="F31" s="16" t="s">
        <v>73</v>
      </c>
      <c r="G31" s="13">
        <v>5</v>
      </c>
      <c r="H31" s="18">
        <f t="shared" si="0"/>
        <v>7.54098669796667</v>
      </c>
      <c r="I31" s="18">
        <f t="shared" si="1"/>
        <v>280.690986697967</v>
      </c>
      <c r="J31" s="18">
        <f t="shared" si="2"/>
        <v>0.0454063192536031</v>
      </c>
      <c r="K31" s="18">
        <f t="shared" si="3"/>
        <v>111.515611111111</v>
      </c>
      <c r="L31" s="18">
        <f t="shared" si="4"/>
        <v>1.11515611111111</v>
      </c>
      <c r="M31" s="13" t="s">
        <v>75</v>
      </c>
      <c r="N31" s="18">
        <f>(O30-P30)*C22/100</f>
        <v>4.07471876783732</v>
      </c>
      <c r="O31" s="18">
        <f t="shared" si="19"/>
        <v>1.32961499362887</v>
      </c>
      <c r="P31" s="18">
        <f t="shared" si="5"/>
        <v>0.0603729228850897</v>
      </c>
      <c r="Q31" s="24">
        <f t="shared" si="6"/>
        <v>0.00784847997506167</v>
      </c>
      <c r="R31" s="18">
        <f t="shared" si="7"/>
        <v>0.144970294444444</v>
      </c>
      <c r="S31" s="25">
        <f t="shared" si="8"/>
        <v>0.0541385392444613</v>
      </c>
      <c r="T31" s="3">
        <v>0.01</v>
      </c>
      <c r="U31" s="26">
        <f t="shared" si="9"/>
        <v>0.000541385392444613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0.0299913853924446</v>
      </c>
      <c r="AR31" s="29">
        <f t="shared" si="15"/>
        <v>111.515611111111</v>
      </c>
      <c r="AS31" s="1">
        <f t="shared" si="16"/>
        <v>0.13</v>
      </c>
      <c r="AT31" s="2">
        <f t="shared" si="20"/>
        <v>10.4233333333333</v>
      </c>
      <c r="AU31" s="1">
        <f t="shared" si="17"/>
        <v>30363.8598231156</v>
      </c>
    </row>
    <row r="32" s="1" customFormat="1" spans="1:47">
      <c r="A32" s="13"/>
      <c r="B32" s="13"/>
      <c r="C32" s="16">
        <v>5</v>
      </c>
      <c r="D32" s="19">
        <v>16.4179352270968</v>
      </c>
      <c r="E32" s="20">
        <f t="shared" si="18"/>
        <v>7.54098669796667</v>
      </c>
      <c r="F32" s="16" t="s">
        <v>75</v>
      </c>
      <c r="G32" s="13">
        <v>6</v>
      </c>
      <c r="H32" s="18">
        <f t="shared" si="0"/>
        <v>16.4179352270968</v>
      </c>
      <c r="I32" s="18">
        <f t="shared" si="1"/>
        <v>289.567935227097</v>
      </c>
      <c r="J32" s="18">
        <f t="shared" si="2"/>
        <v>0.131507090607487</v>
      </c>
      <c r="K32" s="18">
        <f t="shared" si="3"/>
        <v>111.515611111111</v>
      </c>
      <c r="L32" s="18">
        <f t="shared" si="4"/>
        <v>1.11515611111111</v>
      </c>
      <c r="M32" s="13" t="s">
        <v>73</v>
      </c>
      <c r="N32" s="13"/>
      <c r="O32" s="18">
        <f t="shared" si="19"/>
        <v>2.38439818185489</v>
      </c>
      <c r="P32" s="18">
        <f t="shared" si="5"/>
        <v>0.313565267745518</v>
      </c>
      <c r="Q32" s="24">
        <f t="shared" si="6"/>
        <v>0.0407634848069173</v>
      </c>
      <c r="R32" s="18">
        <f t="shared" si="7"/>
        <v>0.144970294444444</v>
      </c>
      <c r="S32" s="25">
        <f t="shared" si="8"/>
        <v>0.28118508666297</v>
      </c>
      <c r="T32" s="3">
        <v>0.01</v>
      </c>
      <c r="U32" s="26">
        <f t="shared" si="9"/>
        <v>0.0028118508666297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0.0322618508666297</v>
      </c>
      <c r="AR32" s="29">
        <f t="shared" si="15"/>
        <v>111.515611111111</v>
      </c>
      <c r="AS32" s="1">
        <f t="shared" si="16"/>
        <v>0.13</v>
      </c>
      <c r="AT32" s="2">
        <f t="shared" si="20"/>
        <v>10.4233333333333</v>
      </c>
      <c r="AU32" s="1">
        <f t="shared" si="17"/>
        <v>32662.5230722213</v>
      </c>
    </row>
    <row r="33" s="1" customFormat="1" spans="1:47">
      <c r="A33" s="13"/>
      <c r="B33" s="13"/>
      <c r="C33" s="16">
        <v>6</v>
      </c>
      <c r="D33" s="19">
        <v>21.5498423283333</v>
      </c>
      <c r="E33" s="20">
        <f t="shared" si="18"/>
        <v>16.4179352270968</v>
      </c>
      <c r="F33" s="16" t="s">
        <v>73</v>
      </c>
      <c r="G33" s="13">
        <v>7</v>
      </c>
      <c r="H33" s="18">
        <f t="shared" si="0"/>
        <v>21.5498423283333</v>
      </c>
      <c r="I33" s="18">
        <f t="shared" si="1"/>
        <v>294.699842328333</v>
      </c>
      <c r="J33" s="18">
        <f t="shared" si="2"/>
        <v>0.236183968904745</v>
      </c>
      <c r="K33" s="18">
        <f t="shared" si="3"/>
        <v>111.515611111111</v>
      </c>
      <c r="L33" s="18">
        <f t="shared" si="4"/>
        <v>1.11515611111111</v>
      </c>
      <c r="M33" s="13" t="s">
        <v>73</v>
      </c>
      <c r="N33" s="13"/>
      <c r="O33" s="18">
        <f t="shared" si="19"/>
        <v>3.18598902522048</v>
      </c>
      <c r="P33" s="18">
        <f t="shared" si="5"/>
        <v>0.752479532863533</v>
      </c>
      <c r="Q33" s="24">
        <f t="shared" si="6"/>
        <v>0.0978223392722593</v>
      </c>
      <c r="R33" s="18">
        <f t="shared" si="7"/>
        <v>0.144970294444444</v>
      </c>
      <c r="S33" s="25">
        <f t="shared" si="8"/>
        <v>0.674775060967726</v>
      </c>
      <c r="T33" s="3">
        <v>0.01</v>
      </c>
      <c r="U33" s="26">
        <f t="shared" si="9"/>
        <v>0.00674775060967726</v>
      </c>
      <c r="V33" s="25"/>
      <c r="W33" s="3"/>
      <c r="X33" s="26"/>
      <c r="Y33" s="28">
        <v>0.04</v>
      </c>
      <c r="Z33" s="3">
        <v>0.21</v>
      </c>
      <c r="AA33" s="27">
        <f t="shared" si="10"/>
        <v>0.0084</v>
      </c>
      <c r="AB33" s="3">
        <v>0.015</v>
      </c>
      <c r="AC33" s="3">
        <v>0.29</v>
      </c>
      <c r="AD33" s="27">
        <f t="shared" si="11"/>
        <v>0.00435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0.0361977506096773</v>
      </c>
      <c r="AR33" s="29">
        <f t="shared" si="15"/>
        <v>111.515611111111</v>
      </c>
      <c r="AS33" s="1">
        <f t="shared" si="16"/>
        <v>0.13</v>
      </c>
      <c r="AT33" s="2">
        <f t="shared" si="20"/>
        <v>10.4233333333333</v>
      </c>
      <c r="AU33" s="1">
        <f t="shared" si="17"/>
        <v>36647.3042522811</v>
      </c>
    </row>
    <row r="34" s="1" customFormat="1" spans="1:47">
      <c r="A34" s="13"/>
      <c r="B34" s="13"/>
      <c r="C34" s="16">
        <v>7</v>
      </c>
      <c r="D34" s="19">
        <v>24.0084039690323</v>
      </c>
      <c r="E34" s="20">
        <f t="shared" si="18"/>
        <v>21.5498423283333</v>
      </c>
      <c r="F34" s="16" t="s">
        <v>73</v>
      </c>
      <c r="G34" s="13">
        <v>8</v>
      </c>
      <c r="H34" s="18">
        <f t="shared" si="0"/>
        <v>24.0084039690323</v>
      </c>
      <c r="I34" s="18">
        <f t="shared" si="1"/>
        <v>297.158403969032</v>
      </c>
      <c r="J34" s="18">
        <f t="shared" si="2"/>
        <v>0.310432734278933</v>
      </c>
      <c r="K34" s="18">
        <f t="shared" si="3"/>
        <v>111.515611111111</v>
      </c>
      <c r="L34" s="18">
        <f t="shared" si="4"/>
        <v>1.11515611111111</v>
      </c>
      <c r="M34" s="13" t="s">
        <v>73</v>
      </c>
      <c r="N34" s="13"/>
      <c r="O34" s="18">
        <f t="shared" si="19"/>
        <v>3.54866560346806</v>
      </c>
      <c r="P34" s="18">
        <f t="shared" si="5"/>
        <v>1.10162196632619</v>
      </c>
      <c r="Q34" s="24">
        <f t="shared" si="6"/>
        <v>0.143210855622405</v>
      </c>
      <c r="R34" s="18">
        <f t="shared" si="7"/>
        <v>0.144970294444444</v>
      </c>
      <c r="S34" s="25">
        <f t="shared" si="8"/>
        <v>0.987863452793675</v>
      </c>
      <c r="T34" s="3">
        <v>0.01</v>
      </c>
      <c r="U34" s="26">
        <f t="shared" si="9"/>
        <v>0.00987863452793675</v>
      </c>
      <c r="V34" s="25"/>
      <c r="W34" s="3"/>
      <c r="X34" s="26"/>
      <c r="Y34" s="28">
        <v>0.04</v>
      </c>
      <c r="Z34" s="3">
        <v>0.21</v>
      </c>
      <c r="AA34" s="27">
        <f t="shared" si="10"/>
        <v>0.0084</v>
      </c>
      <c r="AB34" s="3">
        <v>0.015</v>
      </c>
      <c r="AC34" s="3">
        <v>0.29</v>
      </c>
      <c r="AD34" s="27">
        <f t="shared" si="11"/>
        <v>0.00435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0.0393286345279367</v>
      </c>
      <c r="AR34" s="29">
        <f t="shared" si="15"/>
        <v>111.515611111111</v>
      </c>
      <c r="AS34" s="1">
        <f t="shared" si="16"/>
        <v>0.13</v>
      </c>
      <c r="AT34" s="2">
        <f t="shared" si="20"/>
        <v>10.4233333333333</v>
      </c>
      <c r="AU34" s="1">
        <f t="shared" si="17"/>
        <v>39817.0718096153</v>
      </c>
    </row>
    <row r="35" s="1" customFormat="1" spans="1:47">
      <c r="A35" s="13"/>
      <c r="B35" s="13"/>
      <c r="C35" s="16">
        <v>8</v>
      </c>
      <c r="D35" s="19">
        <v>20.8153680954839</v>
      </c>
      <c r="E35" s="20">
        <f t="shared" si="18"/>
        <v>24.0084039690323</v>
      </c>
      <c r="F35" s="16" t="s">
        <v>73</v>
      </c>
      <c r="G35" s="13">
        <v>9</v>
      </c>
      <c r="H35" s="18">
        <f t="shared" si="0"/>
        <v>20.8153680954839</v>
      </c>
      <c r="I35" s="18">
        <f t="shared" si="1"/>
        <v>293.965368095484</v>
      </c>
      <c r="J35" s="18">
        <f t="shared" si="2"/>
        <v>0.217470060198137</v>
      </c>
      <c r="K35" s="18">
        <f t="shared" si="3"/>
        <v>111.515611111111</v>
      </c>
      <c r="L35" s="18">
        <f t="shared" si="4"/>
        <v>1.11515611111111</v>
      </c>
      <c r="M35" s="13" t="s">
        <v>73</v>
      </c>
      <c r="N35" s="13"/>
      <c r="O35" s="18">
        <f t="shared" si="19"/>
        <v>3.56219974825298</v>
      </c>
      <c r="P35" s="18">
        <f t="shared" si="5"/>
        <v>0.774671793690364</v>
      </c>
      <c r="Q35" s="24">
        <f t="shared" si="6"/>
        <v>0.100707333179747</v>
      </c>
      <c r="R35" s="18">
        <f t="shared" si="7"/>
        <v>0.144970294444444</v>
      </c>
      <c r="S35" s="25">
        <f t="shared" si="8"/>
        <v>0.694675647626145</v>
      </c>
      <c r="T35" s="3">
        <v>0.01</v>
      </c>
      <c r="U35" s="26">
        <f t="shared" si="9"/>
        <v>0.00694675647626145</v>
      </c>
      <c r="V35" s="25"/>
      <c r="W35" s="3"/>
      <c r="X35" s="26"/>
      <c r="Y35" s="28">
        <v>0.02</v>
      </c>
      <c r="Z35" s="3">
        <v>0.21</v>
      </c>
      <c r="AA35" s="27">
        <f t="shared" si="10"/>
        <v>0.0042</v>
      </c>
      <c r="AB35" s="3">
        <v>0.01</v>
      </c>
      <c r="AC35" s="3">
        <v>0.29</v>
      </c>
      <c r="AD35" s="27">
        <f t="shared" si="11"/>
        <v>0.0029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</v>
      </c>
      <c r="AO35" s="3">
        <v>0.38</v>
      </c>
      <c r="AP35" s="3">
        <f t="shared" si="13"/>
        <v>0.0038</v>
      </c>
      <c r="AQ35" s="1">
        <f t="shared" si="14"/>
        <v>0.0288467564762614</v>
      </c>
      <c r="AR35" s="29">
        <f t="shared" si="15"/>
        <v>111.515611111111</v>
      </c>
      <c r="AS35" s="1">
        <f t="shared" si="16"/>
        <v>0.13</v>
      </c>
      <c r="AT35" s="2">
        <f t="shared" si="20"/>
        <v>10.4233333333333</v>
      </c>
      <c r="AU35" s="1">
        <f t="shared" si="17"/>
        <v>29205.0153247475</v>
      </c>
    </row>
    <row r="36" s="1" customFormat="1" spans="1:47">
      <c r="A36" s="13"/>
      <c r="B36" s="13"/>
      <c r="C36" s="16">
        <v>9</v>
      </c>
      <c r="D36" s="19">
        <v>16.540482987</v>
      </c>
      <c r="E36" s="20">
        <f t="shared" si="18"/>
        <v>20.8153680954839</v>
      </c>
      <c r="F36" s="16" t="s">
        <v>73</v>
      </c>
      <c r="G36" s="13">
        <v>10</v>
      </c>
      <c r="H36" s="18">
        <f t="shared" si="0"/>
        <v>16.540482987</v>
      </c>
      <c r="I36" s="18">
        <f t="shared" si="1"/>
        <v>289.690482987</v>
      </c>
      <c r="J36" s="18">
        <f t="shared" si="2"/>
        <v>0.13339107839132</v>
      </c>
      <c r="K36" s="18">
        <f t="shared" si="3"/>
        <v>111.515611111111</v>
      </c>
      <c r="L36" s="18">
        <f t="shared" si="4"/>
        <v>1.11515611111111</v>
      </c>
      <c r="M36" s="13" t="s">
        <v>73</v>
      </c>
      <c r="N36" s="13"/>
      <c r="O36" s="18">
        <f t="shared" si="19"/>
        <v>3.90268406567373</v>
      </c>
      <c r="P36" s="18">
        <f t="shared" si="5"/>
        <v>0.52058323614084</v>
      </c>
      <c r="Q36" s="24">
        <f t="shared" si="6"/>
        <v>0.0676758206983091</v>
      </c>
      <c r="R36" s="18">
        <f t="shared" si="7"/>
        <v>0.144970294444444</v>
      </c>
      <c r="S36" s="25">
        <f t="shared" si="8"/>
        <v>0.466825434532341</v>
      </c>
      <c r="T36" s="3">
        <v>0.01</v>
      </c>
      <c r="U36" s="26">
        <f t="shared" si="9"/>
        <v>0.00466825434532341</v>
      </c>
      <c r="V36" s="25"/>
      <c r="W36" s="3"/>
      <c r="X36" s="26"/>
      <c r="Y36" s="28">
        <v>0.02</v>
      </c>
      <c r="Z36" s="3">
        <v>0.21</v>
      </c>
      <c r="AA36" s="27">
        <f t="shared" si="10"/>
        <v>0.0042</v>
      </c>
      <c r="AB36" s="3">
        <v>0.01</v>
      </c>
      <c r="AC36" s="3">
        <v>0.29</v>
      </c>
      <c r="AD36" s="27">
        <f t="shared" si="11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</v>
      </c>
      <c r="AO36" s="3">
        <v>0.38</v>
      </c>
      <c r="AP36" s="3">
        <f t="shared" si="13"/>
        <v>0.0038</v>
      </c>
      <c r="AQ36" s="1">
        <f t="shared" si="14"/>
        <v>0.0265682543453234</v>
      </c>
      <c r="AR36" s="29">
        <f t="shared" si="15"/>
        <v>111.515611111111</v>
      </c>
      <c r="AS36" s="1">
        <f t="shared" si="16"/>
        <v>0.13</v>
      </c>
      <c r="AT36" s="2">
        <f t="shared" si="20"/>
        <v>10.4233333333333</v>
      </c>
      <c r="AU36" s="1">
        <f t="shared" si="17"/>
        <v>26898.2156085896</v>
      </c>
    </row>
    <row r="37" s="1" customFormat="1" spans="1:47">
      <c r="A37" s="13"/>
      <c r="B37" s="13"/>
      <c r="C37" s="16">
        <v>10</v>
      </c>
      <c r="D37" s="19">
        <v>9.28931892809677</v>
      </c>
      <c r="E37" s="20">
        <f t="shared" si="18"/>
        <v>16.540482987</v>
      </c>
      <c r="F37" s="16" t="s">
        <v>73</v>
      </c>
      <c r="G37" s="13">
        <v>11</v>
      </c>
      <c r="H37" s="18">
        <f t="shared" si="0"/>
        <v>9.28931892809677</v>
      </c>
      <c r="I37" s="18">
        <f t="shared" si="1"/>
        <v>282.439318928097</v>
      </c>
      <c r="J37" s="18">
        <f t="shared" si="2"/>
        <v>0.0562821826550141</v>
      </c>
      <c r="K37" s="18">
        <f t="shared" si="3"/>
        <v>111.515611111111</v>
      </c>
      <c r="L37" s="18">
        <f t="shared" si="4"/>
        <v>1.11515611111111</v>
      </c>
      <c r="M37" s="13" t="s">
        <v>75</v>
      </c>
      <c r="N37" s="18">
        <f>(O36-P36)*C22/100</f>
        <v>3.21299578805624</v>
      </c>
      <c r="O37" s="18">
        <f t="shared" si="19"/>
        <v>1.28426115258776</v>
      </c>
      <c r="P37" s="18">
        <f t="shared" si="5"/>
        <v>0.072281020766683</v>
      </c>
      <c r="Q37" s="24">
        <f t="shared" si="6"/>
        <v>0.00939653269966879</v>
      </c>
      <c r="R37" s="18">
        <f t="shared" si="7"/>
        <v>0.144970294444444</v>
      </c>
      <c r="S37" s="25">
        <f t="shared" si="8"/>
        <v>0.0648169525741685</v>
      </c>
      <c r="T37" s="3">
        <v>0.01</v>
      </c>
      <c r="U37" s="26">
        <f t="shared" si="9"/>
        <v>0.000648169525741685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0.0225481695257417</v>
      </c>
      <c r="AR37" s="29">
        <f t="shared" si="15"/>
        <v>111.515611111111</v>
      </c>
      <c r="AS37" s="1">
        <f t="shared" si="16"/>
        <v>0.13</v>
      </c>
      <c r="AT37" s="2">
        <f t="shared" si="20"/>
        <v>10.4233333333333</v>
      </c>
      <c r="AU37" s="1">
        <f t="shared" si="17"/>
        <v>22828.2038254872</v>
      </c>
    </row>
    <row r="38" s="1" customFormat="1" spans="1:48">
      <c r="A38" s="13"/>
      <c r="B38" s="13"/>
      <c r="C38" s="16">
        <v>11</v>
      </c>
      <c r="D38" s="19">
        <v>2.64723638803333</v>
      </c>
      <c r="E38" s="20">
        <f t="shared" si="18"/>
        <v>9.28931892809677</v>
      </c>
      <c r="F38" s="16" t="s">
        <v>75</v>
      </c>
      <c r="G38" s="13">
        <v>12</v>
      </c>
      <c r="H38" s="18">
        <f t="shared" si="0"/>
        <v>2.64723638803333</v>
      </c>
      <c r="I38" s="18">
        <f t="shared" si="1"/>
        <v>275.797236388033</v>
      </c>
      <c r="J38" s="18">
        <f t="shared" si="2"/>
        <v>0.0245358546289593</v>
      </c>
      <c r="K38" s="18">
        <f t="shared" si="3"/>
        <v>111.515611111111</v>
      </c>
      <c r="L38" s="18">
        <f t="shared" si="4"/>
        <v>1.11515611111111</v>
      </c>
      <c r="M38" s="13" t="s">
        <v>73</v>
      </c>
      <c r="N38" s="13"/>
      <c r="O38" s="18">
        <f t="shared" si="19"/>
        <v>2.32713624293218</v>
      </c>
      <c r="P38" s="18">
        <f t="shared" si="5"/>
        <v>0.0570982765583666</v>
      </c>
      <c r="Q38" s="24">
        <f t="shared" si="6"/>
        <v>0.00742277595258766</v>
      </c>
      <c r="R38" s="18">
        <f t="shared" si="7"/>
        <v>0.144970294444444</v>
      </c>
      <c r="S38" s="25">
        <f t="shared" si="8"/>
        <v>0.0512020478473417</v>
      </c>
      <c r="T38" s="3">
        <v>0.01</v>
      </c>
      <c r="U38" s="26">
        <f t="shared" si="9"/>
        <v>0.000512020478473417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0.0224120204784734</v>
      </c>
      <c r="AR38" s="29">
        <f t="shared" si="15"/>
        <v>111.515611111111</v>
      </c>
      <c r="AS38" s="1">
        <f t="shared" si="16"/>
        <v>0.13</v>
      </c>
      <c r="AT38" s="2">
        <f t="shared" si="20"/>
        <v>10.4233333333333</v>
      </c>
      <c r="AU38" s="1">
        <f t="shared" si="17"/>
        <v>22690.3638913792</v>
      </c>
      <c r="AV38" s="1">
        <f>SUM(AU27:AU38)</f>
        <v>331357.013360144</v>
      </c>
    </row>
    <row r="39" s="1" customFormat="1" spans="1:46">
      <c r="A39" s="13"/>
      <c r="B39" s="13"/>
      <c r="C39" s="16">
        <v>12</v>
      </c>
      <c r="D39" s="19">
        <v>-4.38430635203226</v>
      </c>
      <c r="E39" s="20">
        <f t="shared" si="18"/>
        <v>2.64723638803333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-5</v>
      </c>
      <c r="E42" s="16"/>
      <c r="F42" s="16"/>
      <c r="G42" s="13">
        <v>1</v>
      </c>
      <c r="H42" s="18">
        <f t="shared" ref="H42:H53" si="21">E43</f>
        <v>-5</v>
      </c>
      <c r="I42" s="18">
        <f t="shared" ref="I42:I53" si="22">H42+273.15</f>
        <v>268.15</v>
      </c>
      <c r="J42" s="18">
        <f t="shared" ref="J42:J53" si="23">EXP(($C$16*(I42-$C$14))/($C$17*I42*$C$14))</f>
        <v>0.00896487173486583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0.000691111300448864</v>
      </c>
      <c r="Q42" s="24">
        <f t="shared" ref="Q42:Q53" si="27">P42*$B$44</f>
        <v>0.000131311147085284</v>
      </c>
      <c r="R42" s="18">
        <f t="shared" ref="R42:R53" si="28">L42*$B$44</f>
        <v>0.0146472979166667</v>
      </c>
      <c r="S42" s="25">
        <f t="shared" ref="S42:S53" si="29">Q42/R42</f>
        <v>0.00896487173486583</v>
      </c>
      <c r="T42" s="3">
        <v>0.01</v>
      </c>
      <c r="U42" s="26">
        <f t="shared" ref="U42:U53" si="30">S42*T42</f>
        <v>8.96487173486583e-5</v>
      </c>
      <c r="V42" s="25"/>
      <c r="W42" s="3"/>
      <c r="X42" s="26"/>
      <c r="Y42" s="28">
        <v>0.02</v>
      </c>
      <c r="Z42" s="3">
        <v>0.17</v>
      </c>
      <c r="AA42" s="27">
        <f t="shared" ref="AA42:AA53" si="31">Y42*Z42</f>
        <v>0.0034</v>
      </c>
      <c r="AB42" s="3">
        <v>0.01</v>
      </c>
      <c r="AC42" s="3">
        <v>0.03</v>
      </c>
      <c r="AD42" s="27">
        <f t="shared" ref="AD42:AD53" si="32">AB42*AC42</f>
        <v>0.0003</v>
      </c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0.79</v>
      </c>
      <c r="AP42" s="3">
        <f t="shared" ref="AP42:AP53" si="33">AO42*AN42</f>
        <v>0.0079</v>
      </c>
      <c r="AQ42" s="1">
        <f t="shared" ref="AQ42:AQ53" si="34">(AP42+AM42+AD42+AA42+U42+X42+AG42+AJ42)</f>
        <v>0.0116896487173487</v>
      </c>
      <c r="AR42" s="29">
        <f t="shared" ref="AR42:AR53" si="35">$B$42/12</f>
        <v>7.70910416666667</v>
      </c>
      <c r="AS42" s="1">
        <f t="shared" ref="AS42:AS53" si="36">$B$44</f>
        <v>0.19</v>
      </c>
      <c r="AT42" s="2">
        <f>$E$5/12</f>
        <v>242.298356164383</v>
      </c>
      <c r="AU42" s="1">
        <f t="shared" ref="AU42:AU53" si="37">AT42*10000*AS42*0.67*AR42*AQ42</f>
        <v>27796.1243474345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-6.10242674722581</v>
      </c>
      <c r="E43" s="20">
        <f t="shared" ref="E43:E54" si="38">D42</f>
        <v>-5</v>
      </c>
      <c r="F43" s="16" t="s">
        <v>73</v>
      </c>
      <c r="G43" s="13">
        <v>2</v>
      </c>
      <c r="H43" s="18">
        <f t="shared" si="21"/>
        <v>-6.10242674722581</v>
      </c>
      <c r="I43" s="18">
        <f t="shared" si="22"/>
        <v>267.047573252774</v>
      </c>
      <c r="J43" s="18">
        <f t="shared" si="23"/>
        <v>0.007716915090718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0.153490972032884</v>
      </c>
      <c r="P43" s="18">
        <f t="shared" si="26"/>
        <v>0.00118447679836954</v>
      </c>
      <c r="Q43" s="24">
        <f t="shared" si="27"/>
        <v>0.000225050591690213</v>
      </c>
      <c r="R43" s="18">
        <f t="shared" si="28"/>
        <v>0.0146472979166667</v>
      </c>
      <c r="S43" s="25">
        <f t="shared" si="29"/>
        <v>0.0153646490274589</v>
      </c>
      <c r="T43" s="3">
        <v>0.01</v>
      </c>
      <c r="U43" s="26">
        <f t="shared" si="30"/>
        <v>0.000153646490274589</v>
      </c>
      <c r="V43" s="25"/>
      <c r="W43" s="3"/>
      <c r="X43" s="26"/>
      <c r="Y43" s="28">
        <v>0.02</v>
      </c>
      <c r="Z43" s="3">
        <v>0.17</v>
      </c>
      <c r="AA43" s="27">
        <f t="shared" si="31"/>
        <v>0.0034</v>
      </c>
      <c r="AB43" s="3">
        <v>0.01</v>
      </c>
      <c r="AC43" s="3">
        <v>0.03</v>
      </c>
      <c r="AD43" s="27">
        <f t="shared" si="32"/>
        <v>0.0003</v>
      </c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0.79</v>
      </c>
      <c r="AP43" s="3">
        <f t="shared" si="33"/>
        <v>0.0079</v>
      </c>
      <c r="AQ43" s="1">
        <f t="shared" si="34"/>
        <v>0.0117536464902746</v>
      </c>
      <c r="AR43" s="29">
        <f t="shared" si="35"/>
        <v>7.70910416666667</v>
      </c>
      <c r="AS43" s="1">
        <f t="shared" si="36"/>
        <v>0.19</v>
      </c>
      <c r="AT43" s="2">
        <f t="shared" ref="AT43:AT53" si="40">$E$5/12</f>
        <v>242.298356164383</v>
      </c>
      <c r="AU43" s="1">
        <f t="shared" si="37"/>
        <v>27948.3008667826</v>
      </c>
    </row>
    <row r="44" s="1" customFormat="1" spans="1:47">
      <c r="A44" s="13" t="s">
        <v>38</v>
      </c>
      <c r="B44" s="13">
        <v>0.19</v>
      </c>
      <c r="C44" s="16">
        <v>2</v>
      </c>
      <c r="D44" s="19">
        <v>-2.16408198746428</v>
      </c>
      <c r="E44" s="20">
        <f t="shared" si="38"/>
        <v>-6.10242674722581</v>
      </c>
      <c r="F44" s="16" t="s">
        <v>73</v>
      </c>
      <c r="G44" s="13">
        <v>3</v>
      </c>
      <c r="H44" s="18">
        <f t="shared" si="21"/>
        <v>-2.16408198746428</v>
      </c>
      <c r="I44" s="18">
        <f t="shared" si="22"/>
        <v>270.985918012536</v>
      </c>
      <c r="J44" s="18">
        <f t="shared" si="23"/>
        <v>0.0131092088640296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0.229397536901182</v>
      </c>
      <c r="P44" s="18">
        <f t="shared" si="26"/>
        <v>0.00300722022413153</v>
      </c>
      <c r="Q44" s="24">
        <f t="shared" si="27"/>
        <v>0.00057137184258499</v>
      </c>
      <c r="R44" s="18">
        <f t="shared" si="28"/>
        <v>0.0146472979166667</v>
      </c>
      <c r="S44" s="25">
        <f t="shared" si="29"/>
        <v>0.0390086858228537</v>
      </c>
      <c r="T44" s="3">
        <v>0.01</v>
      </c>
      <c r="U44" s="26">
        <f t="shared" si="30"/>
        <v>0.000390086858228537</v>
      </c>
      <c r="V44" s="25"/>
      <c r="W44" s="3"/>
      <c r="X44" s="26"/>
      <c r="Y44" s="28">
        <v>0.02</v>
      </c>
      <c r="Z44" s="3">
        <v>0.17</v>
      </c>
      <c r="AA44" s="27">
        <f t="shared" si="31"/>
        <v>0.0034</v>
      </c>
      <c r="AB44" s="3">
        <v>0.01</v>
      </c>
      <c r="AC44" s="3">
        <v>0.03</v>
      </c>
      <c r="AD44" s="27">
        <f t="shared" si="32"/>
        <v>0.0003</v>
      </c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0.79</v>
      </c>
      <c r="AP44" s="3">
        <f t="shared" si="33"/>
        <v>0.0079</v>
      </c>
      <c r="AQ44" s="1">
        <f t="shared" si="34"/>
        <v>0.0119900868582285</v>
      </c>
      <c r="AR44" s="29">
        <f t="shared" si="35"/>
        <v>7.70910416666667</v>
      </c>
      <c r="AS44" s="1">
        <f t="shared" si="36"/>
        <v>0.19</v>
      </c>
      <c r="AT44" s="2">
        <f t="shared" si="40"/>
        <v>242.298356164383</v>
      </c>
      <c r="AU44" s="1">
        <f t="shared" si="37"/>
        <v>28510.5184344198</v>
      </c>
    </row>
    <row r="45" s="1" customFormat="1" spans="1:47">
      <c r="A45" s="13"/>
      <c r="B45" s="13"/>
      <c r="C45" s="16">
        <v>3</v>
      </c>
      <c r="D45" s="19">
        <v>2.13122066541935</v>
      </c>
      <c r="E45" s="20">
        <f t="shared" si="38"/>
        <v>-2.16408198746428</v>
      </c>
      <c r="F45" s="16" t="s">
        <v>73</v>
      </c>
      <c r="G45" s="13">
        <v>4</v>
      </c>
      <c r="H45" s="18">
        <f t="shared" si="21"/>
        <v>2.13122066541935</v>
      </c>
      <c r="I45" s="18">
        <f t="shared" si="22"/>
        <v>275.281220665419</v>
      </c>
      <c r="J45" s="18">
        <f t="shared" si="23"/>
        <v>0.0229646877420743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0.303481358343717</v>
      </c>
      <c r="P45" s="18">
        <f t="shared" si="26"/>
        <v>0.00696935462990401</v>
      </c>
      <c r="Q45" s="24">
        <f t="shared" si="27"/>
        <v>0.00132417737968176</v>
      </c>
      <c r="R45" s="18">
        <f t="shared" si="28"/>
        <v>0.0146472979166667</v>
      </c>
      <c r="S45" s="25">
        <f t="shared" si="29"/>
        <v>0.0904042088319256</v>
      </c>
      <c r="T45" s="3">
        <v>0.01</v>
      </c>
      <c r="U45" s="26">
        <f t="shared" si="30"/>
        <v>0.000904042088319256</v>
      </c>
      <c r="V45" s="25"/>
      <c r="W45" s="3"/>
      <c r="X45" s="26"/>
      <c r="Y45" s="28">
        <v>0.02</v>
      </c>
      <c r="Z45" s="3">
        <v>0.17</v>
      </c>
      <c r="AA45" s="27">
        <f t="shared" si="31"/>
        <v>0.0034</v>
      </c>
      <c r="AB45" s="3">
        <v>0.01</v>
      </c>
      <c r="AC45" s="3">
        <v>0.03</v>
      </c>
      <c r="AD45" s="27">
        <f t="shared" si="32"/>
        <v>0.0003</v>
      </c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0.79</v>
      </c>
      <c r="AP45" s="3">
        <f t="shared" si="33"/>
        <v>0.0079</v>
      </c>
      <c r="AQ45" s="1">
        <f t="shared" si="34"/>
        <v>0.0125040420883193</v>
      </c>
      <c r="AR45" s="29">
        <f t="shared" si="35"/>
        <v>7.70910416666667</v>
      </c>
      <c r="AS45" s="1">
        <f t="shared" si="36"/>
        <v>0.19</v>
      </c>
      <c r="AT45" s="2">
        <f t="shared" si="40"/>
        <v>242.298356164383</v>
      </c>
      <c r="AU45" s="1">
        <f t="shared" si="37"/>
        <v>29732.6221802247</v>
      </c>
    </row>
    <row r="46" s="1" customFormat="1" spans="1:47">
      <c r="A46" s="13"/>
      <c r="B46" s="13"/>
      <c r="C46" s="16">
        <v>4</v>
      </c>
      <c r="D46" s="19">
        <v>7.54098669796667</v>
      </c>
      <c r="E46" s="20">
        <f t="shared" si="38"/>
        <v>2.13122066541935</v>
      </c>
      <c r="F46" s="16" t="s">
        <v>73</v>
      </c>
      <c r="G46" s="13">
        <v>5</v>
      </c>
      <c r="H46" s="18">
        <f t="shared" si="21"/>
        <v>7.54098669796667</v>
      </c>
      <c r="I46" s="18">
        <f t="shared" si="22"/>
        <v>280.690986697967</v>
      </c>
      <c r="J46" s="18">
        <f t="shared" si="23"/>
        <v>0.0454063192536031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0.281686403528122</v>
      </c>
      <c r="O46" s="18">
        <f t="shared" si="39"/>
        <v>0.0919166418523573</v>
      </c>
      <c r="P46" s="18">
        <f t="shared" si="26"/>
        <v>0.00417359638466723</v>
      </c>
      <c r="Q46" s="24">
        <f t="shared" si="27"/>
        <v>0.000792983313086774</v>
      </c>
      <c r="R46" s="18">
        <f t="shared" si="28"/>
        <v>0.0146472979166667</v>
      </c>
      <c r="S46" s="25">
        <f t="shared" si="29"/>
        <v>0.0541385392444612</v>
      </c>
      <c r="T46" s="3">
        <v>0.01</v>
      </c>
      <c r="U46" s="26">
        <f t="shared" si="30"/>
        <v>0.000541385392444612</v>
      </c>
      <c r="V46" s="25"/>
      <c r="W46" s="3"/>
      <c r="X46" s="26"/>
      <c r="Y46" s="28">
        <v>0.04</v>
      </c>
      <c r="Z46" s="3">
        <v>0.17</v>
      </c>
      <c r="AA46" s="27">
        <f t="shared" si="31"/>
        <v>0.0068</v>
      </c>
      <c r="AB46" s="3">
        <v>0.015</v>
      </c>
      <c r="AC46" s="3">
        <v>0.03</v>
      </c>
      <c r="AD46" s="27">
        <f t="shared" si="32"/>
        <v>0.00045</v>
      </c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0.79</v>
      </c>
      <c r="AP46" s="3">
        <f t="shared" si="33"/>
        <v>0.01185</v>
      </c>
      <c r="AQ46" s="1">
        <f t="shared" si="34"/>
        <v>0.0196413853924446</v>
      </c>
      <c r="AR46" s="29">
        <f t="shared" si="35"/>
        <v>7.70910416666667</v>
      </c>
      <c r="AS46" s="1">
        <f t="shared" si="36"/>
        <v>0.19</v>
      </c>
      <c r="AT46" s="2">
        <f t="shared" si="40"/>
        <v>242.298356164383</v>
      </c>
      <c r="AU46" s="1">
        <f t="shared" si="37"/>
        <v>46704.0887134632</v>
      </c>
    </row>
    <row r="47" s="1" customFormat="1" spans="1:47">
      <c r="A47" s="13"/>
      <c r="B47" s="13"/>
      <c r="C47" s="16">
        <v>5</v>
      </c>
      <c r="D47" s="19">
        <v>16.4179352270968</v>
      </c>
      <c r="E47" s="20">
        <f t="shared" si="38"/>
        <v>7.54098669796667</v>
      </c>
      <c r="F47" s="16" t="s">
        <v>75</v>
      </c>
      <c r="G47" s="13">
        <v>6</v>
      </c>
      <c r="H47" s="18">
        <f t="shared" si="21"/>
        <v>16.4179352270968</v>
      </c>
      <c r="I47" s="18">
        <f t="shared" si="22"/>
        <v>289.567935227097</v>
      </c>
      <c r="J47" s="18">
        <f t="shared" si="23"/>
        <v>0.131507090607487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0.164834087134357</v>
      </c>
      <c r="P47" s="18">
        <f t="shared" si="26"/>
        <v>0.0216768512319803</v>
      </c>
      <c r="Q47" s="24">
        <f t="shared" si="27"/>
        <v>0.00411860173407625</v>
      </c>
      <c r="R47" s="18">
        <f t="shared" si="28"/>
        <v>0.0146472979166667</v>
      </c>
      <c r="S47" s="25">
        <f t="shared" si="29"/>
        <v>0.281185086662969</v>
      </c>
      <c r="T47" s="3">
        <v>0.01</v>
      </c>
      <c r="U47" s="26">
        <f t="shared" si="30"/>
        <v>0.00281185086662969</v>
      </c>
      <c r="V47" s="25"/>
      <c r="W47" s="3"/>
      <c r="X47" s="26"/>
      <c r="Y47" s="28">
        <v>0.04</v>
      </c>
      <c r="Z47" s="3">
        <v>0.17</v>
      </c>
      <c r="AA47" s="27">
        <f t="shared" si="31"/>
        <v>0.0068</v>
      </c>
      <c r="AB47" s="3">
        <v>0.015</v>
      </c>
      <c r="AC47" s="3">
        <v>0.03</v>
      </c>
      <c r="AD47" s="27">
        <f t="shared" si="32"/>
        <v>0.00045</v>
      </c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0.79</v>
      </c>
      <c r="AP47" s="3">
        <f t="shared" si="33"/>
        <v>0.01185</v>
      </c>
      <c r="AQ47" s="1">
        <f t="shared" si="34"/>
        <v>0.0219118508666297</v>
      </c>
      <c r="AR47" s="29">
        <f t="shared" si="35"/>
        <v>7.70910416666667</v>
      </c>
      <c r="AS47" s="1">
        <f t="shared" si="36"/>
        <v>0.19</v>
      </c>
      <c r="AT47" s="2">
        <f t="shared" si="40"/>
        <v>242.298356164383</v>
      </c>
      <c r="AU47" s="1">
        <f t="shared" si="37"/>
        <v>52102.8942869227</v>
      </c>
    </row>
    <row r="48" s="1" customFormat="1" spans="1:47">
      <c r="A48" s="13"/>
      <c r="B48" s="13"/>
      <c r="C48" s="16">
        <v>6</v>
      </c>
      <c r="D48" s="19">
        <v>21.5498423283333</v>
      </c>
      <c r="E48" s="20">
        <f t="shared" si="38"/>
        <v>16.4179352270968</v>
      </c>
      <c r="F48" s="16" t="s">
        <v>73</v>
      </c>
      <c r="G48" s="13">
        <v>7</v>
      </c>
      <c r="H48" s="18">
        <f t="shared" si="21"/>
        <v>21.5498423283333</v>
      </c>
      <c r="I48" s="18">
        <f t="shared" si="22"/>
        <v>294.699842328333</v>
      </c>
      <c r="J48" s="18">
        <f t="shared" si="23"/>
        <v>0.236183968904745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0.220248277569043</v>
      </c>
      <c r="P48" s="18">
        <f t="shared" si="26"/>
        <v>0.0520191123406905</v>
      </c>
      <c r="Q48" s="24">
        <f t="shared" si="27"/>
        <v>0.0098836313447312</v>
      </c>
      <c r="R48" s="18">
        <f t="shared" si="28"/>
        <v>0.0146472979166667</v>
      </c>
      <c r="S48" s="25">
        <f t="shared" si="29"/>
        <v>0.674775060967726</v>
      </c>
      <c r="T48" s="3">
        <v>0.01</v>
      </c>
      <c r="U48" s="26">
        <f t="shared" si="30"/>
        <v>0.00674775060967726</v>
      </c>
      <c r="V48" s="25"/>
      <c r="W48" s="3"/>
      <c r="X48" s="26"/>
      <c r="Y48" s="28">
        <v>0.04</v>
      </c>
      <c r="Z48" s="3">
        <v>0.17</v>
      </c>
      <c r="AA48" s="27">
        <f t="shared" si="31"/>
        <v>0.0068</v>
      </c>
      <c r="AB48" s="3">
        <v>0.015</v>
      </c>
      <c r="AC48" s="3">
        <v>0.03</v>
      </c>
      <c r="AD48" s="27">
        <f t="shared" si="32"/>
        <v>0.00045</v>
      </c>
      <c r="AE48" s="25"/>
      <c r="AF48" s="3"/>
      <c r="AG48" s="26"/>
      <c r="AH48" s="25"/>
      <c r="AI48" s="3"/>
      <c r="AJ48" s="26"/>
      <c r="AL48" s="27"/>
      <c r="AM48" s="27"/>
      <c r="AN48" s="3">
        <v>0.015</v>
      </c>
      <c r="AO48" s="3">
        <v>0.79</v>
      </c>
      <c r="AP48" s="3">
        <f t="shared" si="33"/>
        <v>0.01185</v>
      </c>
      <c r="AQ48" s="1">
        <f t="shared" si="34"/>
        <v>0.0258477506096773</v>
      </c>
      <c r="AR48" s="29">
        <f t="shared" si="35"/>
        <v>7.70910416666667</v>
      </c>
      <c r="AS48" s="1">
        <f t="shared" si="36"/>
        <v>0.19</v>
      </c>
      <c r="AT48" s="2">
        <f t="shared" si="40"/>
        <v>242.298356164383</v>
      </c>
      <c r="AU48" s="1">
        <f t="shared" si="37"/>
        <v>61461.8375128573</v>
      </c>
    </row>
    <row r="49" s="1" customFormat="1" spans="1:47">
      <c r="A49" s="13"/>
      <c r="B49" s="13"/>
      <c r="C49" s="16">
        <v>7</v>
      </c>
      <c r="D49" s="19">
        <v>24.0084039690323</v>
      </c>
      <c r="E49" s="20">
        <f t="shared" si="38"/>
        <v>21.5498423283333</v>
      </c>
      <c r="F49" s="16" t="s">
        <v>73</v>
      </c>
      <c r="G49" s="13">
        <v>8</v>
      </c>
      <c r="H49" s="18">
        <f t="shared" si="21"/>
        <v>24.0084039690323</v>
      </c>
      <c r="I49" s="18">
        <f t="shared" si="22"/>
        <v>297.158403969032</v>
      </c>
      <c r="J49" s="18">
        <f t="shared" si="23"/>
        <v>0.310432734278933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0.245320206895019</v>
      </c>
      <c r="P49" s="18">
        <f t="shared" si="26"/>
        <v>0.0761554226002944</v>
      </c>
      <c r="Q49" s="24">
        <f t="shared" si="27"/>
        <v>0.0144695302940559</v>
      </c>
      <c r="R49" s="18">
        <f t="shared" si="28"/>
        <v>0.0146472979166667</v>
      </c>
      <c r="S49" s="25">
        <f t="shared" si="29"/>
        <v>0.987863452793675</v>
      </c>
      <c r="T49" s="3">
        <v>0.01</v>
      </c>
      <c r="U49" s="26">
        <f t="shared" si="30"/>
        <v>0.00987863452793675</v>
      </c>
      <c r="V49" s="25"/>
      <c r="W49" s="3"/>
      <c r="X49" s="26"/>
      <c r="Y49" s="28">
        <v>0.04</v>
      </c>
      <c r="Z49" s="3">
        <v>0.17</v>
      </c>
      <c r="AA49" s="27">
        <f t="shared" si="31"/>
        <v>0.0068</v>
      </c>
      <c r="AB49" s="3">
        <v>0.015</v>
      </c>
      <c r="AC49" s="3">
        <v>0.03</v>
      </c>
      <c r="AD49" s="27">
        <f t="shared" si="32"/>
        <v>0.00045</v>
      </c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0.015</v>
      </c>
      <c r="AO49" s="3">
        <v>0.79</v>
      </c>
      <c r="AP49" s="3">
        <f t="shared" si="33"/>
        <v>0.01185</v>
      </c>
      <c r="AQ49" s="1">
        <f t="shared" si="34"/>
        <v>0.0289786345279367</v>
      </c>
      <c r="AR49" s="29">
        <f t="shared" si="35"/>
        <v>7.70910416666667</v>
      </c>
      <c r="AS49" s="1">
        <f t="shared" si="36"/>
        <v>0.19</v>
      </c>
      <c r="AT49" s="2">
        <f t="shared" si="40"/>
        <v>242.298356164383</v>
      </c>
      <c r="AU49" s="1">
        <f t="shared" si="37"/>
        <v>68906.5812184716</v>
      </c>
    </row>
    <row r="50" s="1" customFormat="1" spans="1:47">
      <c r="A50" s="13"/>
      <c r="B50" s="13"/>
      <c r="C50" s="16">
        <v>8</v>
      </c>
      <c r="D50" s="19">
        <v>20.8153680954839</v>
      </c>
      <c r="E50" s="20">
        <f t="shared" si="38"/>
        <v>24.0084039690323</v>
      </c>
      <c r="F50" s="16" t="s">
        <v>73</v>
      </c>
      <c r="G50" s="13">
        <v>9</v>
      </c>
      <c r="H50" s="18">
        <f t="shared" si="21"/>
        <v>20.8153680954839</v>
      </c>
      <c r="I50" s="18">
        <f t="shared" si="22"/>
        <v>293.965368095484</v>
      </c>
      <c r="J50" s="18">
        <f t="shared" si="23"/>
        <v>0.217470060198137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0.246255825961392</v>
      </c>
      <c r="P50" s="18">
        <f t="shared" si="26"/>
        <v>0.0535532692959658</v>
      </c>
      <c r="Q50" s="24">
        <f t="shared" si="27"/>
        <v>0.0101751211662335</v>
      </c>
      <c r="R50" s="18">
        <f t="shared" si="28"/>
        <v>0.0146472979166667</v>
      </c>
      <c r="S50" s="25">
        <f t="shared" si="29"/>
        <v>0.694675647626145</v>
      </c>
      <c r="T50" s="3">
        <v>0.01</v>
      </c>
      <c r="U50" s="26">
        <f t="shared" si="30"/>
        <v>0.00694675647626145</v>
      </c>
      <c r="V50" s="25"/>
      <c r="W50" s="3"/>
      <c r="X50" s="26"/>
      <c r="Y50" s="28">
        <v>0.02</v>
      </c>
      <c r="Z50" s="3">
        <v>0.17</v>
      </c>
      <c r="AA50" s="27">
        <f t="shared" si="31"/>
        <v>0.0034</v>
      </c>
      <c r="AB50" s="3">
        <v>0.01</v>
      </c>
      <c r="AC50" s="3">
        <v>0.03</v>
      </c>
      <c r="AD50" s="27">
        <f t="shared" si="32"/>
        <v>0.0003</v>
      </c>
      <c r="AE50" s="25"/>
      <c r="AF50" s="3"/>
      <c r="AG50" s="26"/>
      <c r="AH50" s="25"/>
      <c r="AI50" s="3"/>
      <c r="AJ50" s="26"/>
      <c r="AL50" s="27"/>
      <c r="AM50" s="27"/>
      <c r="AN50" s="3">
        <v>0.01</v>
      </c>
      <c r="AO50" s="3">
        <v>0.79</v>
      </c>
      <c r="AP50" s="3">
        <f t="shared" si="33"/>
        <v>0.0079</v>
      </c>
      <c r="AQ50" s="1">
        <f t="shared" si="34"/>
        <v>0.0185467564762614</v>
      </c>
      <c r="AR50" s="29">
        <f t="shared" si="35"/>
        <v>7.70910416666667</v>
      </c>
      <c r="AS50" s="1">
        <f t="shared" si="36"/>
        <v>0.19</v>
      </c>
      <c r="AT50" s="2">
        <f t="shared" si="40"/>
        <v>242.298356164383</v>
      </c>
      <c r="AU50" s="1">
        <f t="shared" si="37"/>
        <v>44101.2353511232</v>
      </c>
    </row>
    <row r="51" s="1" customFormat="1" spans="1:47">
      <c r="A51" s="13"/>
      <c r="B51" s="13"/>
      <c r="C51" s="16">
        <v>9</v>
      </c>
      <c r="D51" s="19">
        <v>16.540482987</v>
      </c>
      <c r="E51" s="20">
        <f t="shared" si="38"/>
        <v>20.8153680954839</v>
      </c>
      <c r="F51" s="16" t="s">
        <v>73</v>
      </c>
      <c r="G51" s="13">
        <v>10</v>
      </c>
      <c r="H51" s="18">
        <f t="shared" si="21"/>
        <v>16.540482987</v>
      </c>
      <c r="I51" s="18">
        <f t="shared" si="22"/>
        <v>289.690482987</v>
      </c>
      <c r="J51" s="18">
        <f t="shared" si="23"/>
        <v>0.13339107839132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0.269793598332092</v>
      </c>
      <c r="P51" s="18">
        <f t="shared" si="26"/>
        <v>0.0359880590245924</v>
      </c>
      <c r="Q51" s="24">
        <f t="shared" si="27"/>
        <v>0.00683773121467256</v>
      </c>
      <c r="R51" s="18">
        <f t="shared" si="28"/>
        <v>0.0146472979166667</v>
      </c>
      <c r="S51" s="25">
        <f t="shared" si="29"/>
        <v>0.466825434532341</v>
      </c>
      <c r="T51" s="3">
        <v>0.01</v>
      </c>
      <c r="U51" s="26">
        <f t="shared" si="30"/>
        <v>0.00466825434532341</v>
      </c>
      <c r="V51" s="25"/>
      <c r="W51" s="3"/>
      <c r="X51" s="26"/>
      <c r="Y51" s="28">
        <v>0.02</v>
      </c>
      <c r="Z51" s="3">
        <v>0.17</v>
      </c>
      <c r="AA51" s="27">
        <f t="shared" si="31"/>
        <v>0.0034</v>
      </c>
      <c r="AB51" s="3">
        <v>0.01</v>
      </c>
      <c r="AC51" s="3">
        <v>0.03</v>
      </c>
      <c r="AD51" s="27">
        <f t="shared" si="32"/>
        <v>0.0003</v>
      </c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</v>
      </c>
      <c r="AO51" s="3">
        <v>0.79</v>
      </c>
      <c r="AP51" s="3">
        <f t="shared" si="33"/>
        <v>0.0079</v>
      </c>
      <c r="AQ51" s="1">
        <f t="shared" si="34"/>
        <v>0.0162682543453234</v>
      </c>
      <c r="AR51" s="29">
        <f t="shared" si="35"/>
        <v>7.70910416666667</v>
      </c>
      <c r="AS51" s="1">
        <f t="shared" si="36"/>
        <v>0.19</v>
      </c>
      <c r="AT51" s="2">
        <f t="shared" si="40"/>
        <v>242.298356164383</v>
      </c>
      <c r="AU51" s="1">
        <f t="shared" si="37"/>
        <v>38683.3198868668</v>
      </c>
    </row>
    <row r="52" s="1" customFormat="1" spans="1:47">
      <c r="A52" s="13"/>
      <c r="B52" s="13"/>
      <c r="C52" s="16">
        <v>10</v>
      </c>
      <c r="D52" s="19">
        <v>9.28931892809677</v>
      </c>
      <c r="E52" s="20">
        <f t="shared" si="38"/>
        <v>16.540482987</v>
      </c>
      <c r="F52" s="16" t="s">
        <v>73</v>
      </c>
      <c r="G52" s="13">
        <v>11</v>
      </c>
      <c r="H52" s="18">
        <f t="shared" si="21"/>
        <v>9.28931892809677</v>
      </c>
      <c r="I52" s="18">
        <f t="shared" si="22"/>
        <v>282.439318928097</v>
      </c>
      <c r="J52" s="18">
        <f t="shared" si="23"/>
        <v>0.0562821826550141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0.222115262342125</v>
      </c>
      <c r="O52" s="18">
        <f t="shared" si="39"/>
        <v>0.0887813186320416</v>
      </c>
      <c r="P52" s="18">
        <f t="shared" si="26"/>
        <v>0.00499680639160157</v>
      </c>
      <c r="Q52" s="24">
        <f t="shared" si="27"/>
        <v>0.000949393214404299</v>
      </c>
      <c r="R52" s="18">
        <f t="shared" si="28"/>
        <v>0.0146472979166667</v>
      </c>
      <c r="S52" s="25">
        <f t="shared" si="29"/>
        <v>0.0648169525741684</v>
      </c>
      <c r="T52" s="3">
        <v>0.01</v>
      </c>
      <c r="U52" s="26">
        <f t="shared" si="30"/>
        <v>0.000648169525741684</v>
      </c>
      <c r="V52" s="25"/>
      <c r="W52" s="3"/>
      <c r="X52" s="26"/>
      <c r="Y52" s="28">
        <v>0.02</v>
      </c>
      <c r="Z52" s="3">
        <v>0.17</v>
      </c>
      <c r="AA52" s="27">
        <f t="shared" si="31"/>
        <v>0.0034</v>
      </c>
      <c r="AB52" s="3">
        <v>0.01</v>
      </c>
      <c r="AC52" s="3">
        <v>0.03</v>
      </c>
      <c r="AD52" s="27">
        <f t="shared" si="32"/>
        <v>0.0003</v>
      </c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0.79</v>
      </c>
      <c r="AP52" s="3">
        <f t="shared" si="33"/>
        <v>0.0079</v>
      </c>
      <c r="AQ52" s="1">
        <f t="shared" si="34"/>
        <v>0.0122481695257417</v>
      </c>
      <c r="AR52" s="29">
        <f t="shared" si="35"/>
        <v>7.70910416666667</v>
      </c>
      <c r="AS52" s="1">
        <f t="shared" si="36"/>
        <v>0.19</v>
      </c>
      <c r="AT52" s="2">
        <f t="shared" si="40"/>
        <v>242.298356164383</v>
      </c>
      <c r="AU52" s="1">
        <f t="shared" si="37"/>
        <v>29124.1979462315</v>
      </c>
    </row>
    <row r="53" s="1" customFormat="1" spans="1:48">
      <c r="A53" s="13"/>
      <c r="B53" s="13"/>
      <c r="C53" s="16">
        <v>11</v>
      </c>
      <c r="D53" s="19">
        <v>2.64723638803333</v>
      </c>
      <c r="E53" s="20">
        <f t="shared" si="38"/>
        <v>9.28931892809677</v>
      </c>
      <c r="F53" s="16" t="s">
        <v>75</v>
      </c>
      <c r="G53" s="13">
        <v>12</v>
      </c>
      <c r="H53" s="18">
        <f t="shared" si="21"/>
        <v>2.64723638803333</v>
      </c>
      <c r="I53" s="18">
        <f t="shared" si="22"/>
        <v>275.797236388033</v>
      </c>
      <c r="J53" s="18">
        <f t="shared" si="23"/>
        <v>0.0245358546289593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0.160875553907107</v>
      </c>
      <c r="P53" s="18">
        <f t="shared" si="26"/>
        <v>0.00394721920401808</v>
      </c>
      <c r="Q53" s="24">
        <f t="shared" si="27"/>
        <v>0.000749971648763434</v>
      </c>
      <c r="R53" s="18">
        <f t="shared" si="28"/>
        <v>0.0146472979166667</v>
      </c>
      <c r="S53" s="25">
        <f t="shared" si="29"/>
        <v>0.0512020478473416</v>
      </c>
      <c r="T53" s="3">
        <v>0.01</v>
      </c>
      <c r="U53" s="26">
        <f t="shared" si="30"/>
        <v>0.000512020478473416</v>
      </c>
      <c r="V53" s="25"/>
      <c r="W53" s="3"/>
      <c r="X53" s="26"/>
      <c r="Y53" s="28">
        <v>0.02</v>
      </c>
      <c r="Z53" s="3">
        <v>0.17</v>
      </c>
      <c r="AA53" s="27">
        <f t="shared" si="31"/>
        <v>0.0034</v>
      </c>
      <c r="AB53" s="3">
        <v>0.01</v>
      </c>
      <c r="AC53" s="3">
        <v>0.03</v>
      </c>
      <c r="AD53" s="27">
        <f t="shared" si="32"/>
        <v>0.0003</v>
      </c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0.79</v>
      </c>
      <c r="AP53" s="3">
        <f t="shared" si="33"/>
        <v>0.0079</v>
      </c>
      <c r="AQ53" s="1">
        <f t="shared" si="34"/>
        <v>0.0121120204784734</v>
      </c>
      <c r="AR53" s="29">
        <f t="shared" si="35"/>
        <v>7.70910416666667</v>
      </c>
      <c r="AS53" s="1">
        <f t="shared" si="36"/>
        <v>0.19</v>
      </c>
      <c r="AT53" s="2">
        <f t="shared" si="40"/>
        <v>242.298356164383</v>
      </c>
      <c r="AU53" s="1">
        <f t="shared" si="37"/>
        <v>28800.4571787235</v>
      </c>
      <c r="AV53" s="1">
        <f>SUM(AU42:AU53)</f>
        <v>483872.177923521</v>
      </c>
    </row>
    <row r="54" s="1" customFormat="1" spans="1:46">
      <c r="A54" s="13"/>
      <c r="B54" s="13"/>
      <c r="C54" s="16">
        <v>12</v>
      </c>
      <c r="D54" s="19">
        <v>-4.38430635203226</v>
      </c>
      <c r="E54" s="20">
        <f t="shared" si="38"/>
        <v>2.64723638803333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19:51">
      <c r="S55" s="23" t="s">
        <v>45</v>
      </c>
      <c r="T55" s="23"/>
      <c r="U55" s="23"/>
      <c r="V55" s="23" t="s">
        <v>46</v>
      </c>
      <c r="W55" s="23" t="s">
        <v>47</v>
      </c>
      <c r="X55" s="23" t="s">
        <v>48</v>
      </c>
      <c r="Y55" s="23" t="s">
        <v>49</v>
      </c>
      <c r="Z55" s="23" t="s">
        <v>50</v>
      </c>
      <c r="AA55" s="23" t="s">
        <v>51</v>
      </c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</row>
    <row r="56" s="1" customFormat="1" spans="1:52">
      <c r="A56" s="15" t="s">
        <v>5</v>
      </c>
      <c r="B56" s="15"/>
      <c r="C56" s="16" t="s">
        <v>53</v>
      </c>
      <c r="D56" s="16" t="s">
        <v>54</v>
      </c>
      <c r="E56" s="16" t="s">
        <v>55</v>
      </c>
      <c r="F56" s="16" t="s">
        <v>56</v>
      </c>
      <c r="G56" s="13" t="s">
        <v>53</v>
      </c>
      <c r="H56" s="13" t="s">
        <v>55</v>
      </c>
      <c r="I56" s="13" t="s">
        <v>57</v>
      </c>
      <c r="J56" s="13" t="s">
        <v>58</v>
      </c>
      <c r="K56" s="22" t="s">
        <v>59</v>
      </c>
      <c r="L56" s="22" t="s">
        <v>60</v>
      </c>
      <c r="M56" s="13" t="s">
        <v>61</v>
      </c>
      <c r="N56" s="22" t="s">
        <v>62</v>
      </c>
      <c r="O56" s="13" t="s">
        <v>63</v>
      </c>
      <c r="P56" s="13" t="s">
        <v>64</v>
      </c>
      <c r="Q56" s="22" t="s">
        <v>65</v>
      </c>
      <c r="R56" s="22" t="s">
        <v>66</v>
      </c>
      <c r="S56" s="4" t="s">
        <v>12</v>
      </c>
      <c r="T56" s="3" t="s">
        <v>13</v>
      </c>
      <c r="U56" s="3"/>
      <c r="V56" s="3" t="s">
        <v>76</v>
      </c>
      <c r="W56" s="3" t="s">
        <v>76</v>
      </c>
      <c r="X56" s="3" t="s">
        <v>76</v>
      </c>
      <c r="Y56" s="3" t="s">
        <v>76</v>
      </c>
      <c r="Z56" s="3" t="s">
        <v>76</v>
      </c>
      <c r="AA56" s="3" t="s">
        <v>76</v>
      </c>
      <c r="AB56" s="2" t="s">
        <v>77</v>
      </c>
      <c r="AC56" s="1" t="s">
        <v>68</v>
      </c>
      <c r="AD56" s="1" t="s">
        <v>38</v>
      </c>
      <c r="AE56" s="1" t="s">
        <v>69</v>
      </c>
      <c r="AF56" s="1" t="s">
        <v>70</v>
      </c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s="30"/>
    </row>
    <row r="57" s="1" customFormat="1" spans="1:52">
      <c r="A57" s="13" t="s">
        <v>71</v>
      </c>
      <c r="B57" s="13">
        <f>F7</f>
        <v>122.786</v>
      </c>
      <c r="C57" s="16" t="s">
        <v>72</v>
      </c>
      <c r="D57" s="17">
        <v>-5</v>
      </c>
      <c r="E57" s="16"/>
      <c r="F57" s="16"/>
      <c r="G57" s="13">
        <v>1</v>
      </c>
      <c r="H57" s="18">
        <f t="shared" ref="H57:H68" si="41">E58</f>
        <v>-5</v>
      </c>
      <c r="I57" s="18">
        <f t="shared" ref="I57:I68" si="42">H57+273.15</f>
        <v>268.15</v>
      </c>
      <c r="J57" s="18">
        <f t="shared" ref="J57:J68" si="43">EXP(($C$16*(I57-$C$14))/($C$17*I57*$C$14))</f>
        <v>0.00896487173486583</v>
      </c>
      <c r="K57" s="18">
        <f t="shared" ref="K57:K68" si="44">$B$57/12</f>
        <v>10.2321666666667</v>
      </c>
      <c r="L57" s="18">
        <f t="shared" ref="L57:L68" si="45">K57*$B$58/100</f>
        <v>2.762685</v>
      </c>
      <c r="M57" s="13" t="s">
        <v>73</v>
      </c>
      <c r="N57" s="13"/>
      <c r="O57" s="18">
        <f>L57</f>
        <v>2.762685</v>
      </c>
      <c r="P57" s="18">
        <f t="shared" ref="P57:P68" si="46">O57*J57</f>
        <v>0.0247671166688378</v>
      </c>
      <c r="Q57" s="24">
        <f t="shared" ref="Q57:Q68" si="47">P57*$B$59</f>
        <v>0.00718246383396296</v>
      </c>
      <c r="R57" s="18">
        <f t="shared" ref="R57:R68" si="48">L57*$B$59</f>
        <v>0.80117865</v>
      </c>
      <c r="S57" s="25">
        <f t="shared" ref="S57:S68" si="49">Q57/R57</f>
        <v>0.00896487173486583</v>
      </c>
      <c r="T57" s="3">
        <v>0.27</v>
      </c>
      <c r="U57" s="26">
        <f t="shared" ref="U57:U68" si="50">S57*T57</f>
        <v>0.00242051536841377</v>
      </c>
      <c r="V57" s="3">
        <v>180.9</v>
      </c>
      <c r="W57" s="27">
        <v>6</v>
      </c>
      <c r="X57" s="27">
        <v>3</v>
      </c>
      <c r="Y57" s="27">
        <v>0.3</v>
      </c>
      <c r="Z57" s="27">
        <v>6</v>
      </c>
      <c r="AA57" s="3">
        <v>30.2</v>
      </c>
      <c r="AB57" s="2">
        <f t="shared" ref="AB57:AB68" si="51">U57*0.67*AD57+(V57+W57+X57+Y57+Z57+AA57)/1000</f>
        <v>0.226870306136083</v>
      </c>
      <c r="AC57" s="29">
        <f t="shared" ref="AC57:AC68" si="52">$B$57/12</f>
        <v>10.2321666666667</v>
      </c>
      <c r="AD57" s="1">
        <f t="shared" ref="AD57:AD68" si="53">$B$59</f>
        <v>0.29</v>
      </c>
      <c r="AE57" s="30">
        <f t="shared" ref="AE57:AE68" si="54">$E$7/12</f>
        <v>85.5875960980133</v>
      </c>
      <c r="AF57" s="1">
        <f t="shared" ref="AF57:AF68" si="55">AE57*10000*AC57*AB57</f>
        <v>1986808.87413843</v>
      </c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s="30"/>
    </row>
    <row r="58" s="1" customFormat="1" spans="1:52">
      <c r="A58" s="13" t="s">
        <v>74</v>
      </c>
      <c r="B58" s="13">
        <v>27</v>
      </c>
      <c r="C58" s="16">
        <v>1</v>
      </c>
      <c r="D58" s="19">
        <v>-6.10242674722581</v>
      </c>
      <c r="E58" s="20">
        <f t="shared" ref="E58:E69" si="56">D57</f>
        <v>-5</v>
      </c>
      <c r="F58" s="16" t="s">
        <v>73</v>
      </c>
      <c r="G58" s="13">
        <v>2</v>
      </c>
      <c r="H58" s="18">
        <f t="shared" si="41"/>
        <v>-6.10242674722581</v>
      </c>
      <c r="I58" s="18">
        <f t="shared" si="42"/>
        <v>267.047573252774</v>
      </c>
      <c r="J58" s="18">
        <f t="shared" si="43"/>
        <v>0.007716915090718</v>
      </c>
      <c r="K58" s="18">
        <f t="shared" si="44"/>
        <v>10.2321666666667</v>
      </c>
      <c r="L58" s="18">
        <f t="shared" si="45"/>
        <v>2.762685</v>
      </c>
      <c r="M58" s="13" t="s">
        <v>73</v>
      </c>
      <c r="N58" s="13"/>
      <c r="O58" s="18">
        <f t="shared" ref="O58:O68" si="57">L58+O57-P57-N58</f>
        <v>5.50060288333116</v>
      </c>
      <c r="P58" s="18">
        <f t="shared" si="46"/>
        <v>0.0424476853984252</v>
      </c>
      <c r="Q58" s="24">
        <f t="shared" si="47"/>
        <v>0.0123098287655433</v>
      </c>
      <c r="R58" s="18">
        <f t="shared" si="48"/>
        <v>0.80117865</v>
      </c>
      <c r="S58" s="25">
        <f t="shared" si="49"/>
        <v>0.0153646490274589</v>
      </c>
      <c r="T58" s="3">
        <v>0.27</v>
      </c>
      <c r="U58" s="26">
        <f t="shared" si="50"/>
        <v>0.00414845523741389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si="51"/>
        <v>0.22720604485263</v>
      </c>
      <c r="AC58" s="29">
        <f t="shared" si="52"/>
        <v>10.2321666666667</v>
      </c>
      <c r="AD58" s="1">
        <f t="shared" si="53"/>
        <v>0.29</v>
      </c>
      <c r="AE58" s="30">
        <f t="shared" si="54"/>
        <v>85.5875960980133</v>
      </c>
      <c r="AF58" s="1">
        <f t="shared" si="55"/>
        <v>1989749.09435847</v>
      </c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s="30"/>
    </row>
    <row r="59" s="1" customFormat="1" spans="1:52">
      <c r="A59" s="13" t="s">
        <v>38</v>
      </c>
      <c r="B59" s="13">
        <v>0.29</v>
      </c>
      <c r="C59" s="16">
        <v>2</v>
      </c>
      <c r="D59" s="19">
        <v>-2.16408198746428</v>
      </c>
      <c r="E59" s="20">
        <f t="shared" si="56"/>
        <v>-6.10242674722581</v>
      </c>
      <c r="F59" s="16" t="s">
        <v>73</v>
      </c>
      <c r="G59" s="13">
        <v>3</v>
      </c>
      <c r="H59" s="18">
        <f t="shared" si="41"/>
        <v>-2.16408198746428</v>
      </c>
      <c r="I59" s="18">
        <f t="shared" si="42"/>
        <v>270.985918012536</v>
      </c>
      <c r="J59" s="18">
        <f t="shared" si="43"/>
        <v>0.0131092088640296</v>
      </c>
      <c r="K59" s="18">
        <f t="shared" si="44"/>
        <v>10.2321666666667</v>
      </c>
      <c r="L59" s="18">
        <f t="shared" si="45"/>
        <v>2.762685</v>
      </c>
      <c r="M59" s="13" t="s">
        <v>73</v>
      </c>
      <c r="N59" s="13"/>
      <c r="O59" s="18">
        <f t="shared" si="57"/>
        <v>8.22084019793274</v>
      </c>
      <c r="P59" s="18">
        <f t="shared" si="46"/>
        <v>0.10776871119251</v>
      </c>
      <c r="Q59" s="24">
        <f t="shared" si="47"/>
        <v>0.031252926245828</v>
      </c>
      <c r="R59" s="18">
        <f t="shared" si="48"/>
        <v>0.80117865</v>
      </c>
      <c r="S59" s="25">
        <f t="shared" si="49"/>
        <v>0.0390086858228536</v>
      </c>
      <c r="T59" s="3">
        <v>0.27</v>
      </c>
      <c r="U59" s="26">
        <f t="shared" si="50"/>
        <v>0.0105323451721705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1"/>
        <v>0.228446434666953</v>
      </c>
      <c r="AC59" s="29">
        <f t="shared" si="52"/>
        <v>10.2321666666667</v>
      </c>
      <c r="AD59" s="1">
        <f t="shared" si="53"/>
        <v>0.29</v>
      </c>
      <c r="AE59" s="30">
        <f t="shared" si="54"/>
        <v>85.5875960980133</v>
      </c>
      <c r="AF59" s="1">
        <f t="shared" si="55"/>
        <v>2000611.76533759</v>
      </c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s="30"/>
    </row>
    <row r="60" s="1" customFormat="1" spans="1:52">
      <c r="A60" s="13"/>
      <c r="B60" s="13"/>
      <c r="C60" s="16">
        <v>3</v>
      </c>
      <c r="D60" s="19">
        <v>2.13122066541935</v>
      </c>
      <c r="E60" s="20">
        <f t="shared" si="56"/>
        <v>-2.16408198746428</v>
      </c>
      <c r="F60" s="16" t="s">
        <v>73</v>
      </c>
      <c r="G60" s="13">
        <v>4</v>
      </c>
      <c r="H60" s="18">
        <f t="shared" si="41"/>
        <v>2.13122066541935</v>
      </c>
      <c r="I60" s="18">
        <f t="shared" si="42"/>
        <v>275.281220665419</v>
      </c>
      <c r="J60" s="18">
        <f t="shared" si="43"/>
        <v>0.0229646877420743</v>
      </c>
      <c r="K60" s="18">
        <f t="shared" si="44"/>
        <v>10.2321666666667</v>
      </c>
      <c r="L60" s="18">
        <f t="shared" si="45"/>
        <v>2.762685</v>
      </c>
      <c r="M60" s="13" t="s">
        <v>73</v>
      </c>
      <c r="N60" s="13"/>
      <c r="O60" s="18">
        <f t="shared" si="57"/>
        <v>10.8757564867402</v>
      </c>
      <c r="P60" s="18">
        <f t="shared" si="46"/>
        <v>0.249758351676828</v>
      </c>
      <c r="Q60" s="24">
        <f t="shared" si="47"/>
        <v>0.0724299219862802</v>
      </c>
      <c r="R60" s="18">
        <f t="shared" si="48"/>
        <v>0.80117865</v>
      </c>
      <c r="S60" s="25">
        <f t="shared" si="49"/>
        <v>0.0904042088319256</v>
      </c>
      <c r="T60" s="3">
        <v>0.27</v>
      </c>
      <c r="U60" s="26">
        <f t="shared" si="50"/>
        <v>0.0244091363846199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1"/>
        <v>0.231142695199532</v>
      </c>
      <c r="AC60" s="29">
        <f t="shared" si="52"/>
        <v>10.2321666666667</v>
      </c>
      <c r="AD60" s="1">
        <f t="shared" si="53"/>
        <v>0.29</v>
      </c>
      <c r="AE60" s="30">
        <f t="shared" si="54"/>
        <v>85.5875960980133</v>
      </c>
      <c r="AF60" s="1">
        <f t="shared" si="55"/>
        <v>2024224.17387334</v>
      </c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s="30"/>
    </row>
    <row r="61" s="1" customFormat="1" spans="1:52">
      <c r="A61" s="13"/>
      <c r="B61" s="13"/>
      <c r="C61" s="16">
        <v>4</v>
      </c>
      <c r="D61" s="19">
        <v>7.54098669796667</v>
      </c>
      <c r="E61" s="20">
        <f t="shared" si="56"/>
        <v>2.13122066541935</v>
      </c>
      <c r="F61" s="16" t="s">
        <v>73</v>
      </c>
      <c r="G61" s="13">
        <v>5</v>
      </c>
      <c r="H61" s="18">
        <f t="shared" si="41"/>
        <v>7.54098669796667</v>
      </c>
      <c r="I61" s="18">
        <f t="shared" si="42"/>
        <v>280.690986697967</v>
      </c>
      <c r="J61" s="18">
        <f t="shared" si="43"/>
        <v>0.0454063192536031</v>
      </c>
      <c r="K61" s="18">
        <f t="shared" si="44"/>
        <v>10.2321666666667</v>
      </c>
      <c r="L61" s="18">
        <f t="shared" si="45"/>
        <v>2.762685</v>
      </c>
      <c r="M61" s="13" t="s">
        <v>75</v>
      </c>
      <c r="N61" s="18">
        <f>(O60-P60)*$C$22/100</f>
        <v>10.0946982283102</v>
      </c>
      <c r="O61" s="18">
        <f t="shared" si="57"/>
        <v>3.29398490675317</v>
      </c>
      <c r="P61" s="18">
        <f t="shared" si="46"/>
        <v>0.149567730292584</v>
      </c>
      <c r="Q61" s="24">
        <f t="shared" si="47"/>
        <v>0.0433746417848495</v>
      </c>
      <c r="R61" s="18">
        <f t="shared" si="48"/>
        <v>0.80117865</v>
      </c>
      <c r="S61" s="25">
        <f t="shared" si="49"/>
        <v>0.0541385392444612</v>
      </c>
      <c r="T61" s="3">
        <v>0.27</v>
      </c>
      <c r="U61" s="26">
        <f t="shared" si="50"/>
        <v>0.0146174055960045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1"/>
        <v>0.278040161907304</v>
      </c>
      <c r="AC61" s="29">
        <f t="shared" si="52"/>
        <v>10.2321666666667</v>
      </c>
      <c r="AD61" s="1">
        <f t="shared" si="53"/>
        <v>0.29</v>
      </c>
      <c r="AE61" s="30">
        <f t="shared" si="54"/>
        <v>85.5875960980133</v>
      </c>
      <c r="AF61" s="1">
        <f t="shared" si="55"/>
        <v>2434927.11960712</v>
      </c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s="30"/>
    </row>
    <row r="62" s="1" customFormat="1" spans="1:52">
      <c r="A62" s="13"/>
      <c r="B62" s="13"/>
      <c r="C62" s="16">
        <v>5</v>
      </c>
      <c r="D62" s="19">
        <v>16.4179352270968</v>
      </c>
      <c r="E62" s="20">
        <f t="shared" si="56"/>
        <v>7.54098669796667</v>
      </c>
      <c r="F62" s="16" t="s">
        <v>75</v>
      </c>
      <c r="G62" s="13">
        <v>6</v>
      </c>
      <c r="H62" s="18">
        <f t="shared" si="41"/>
        <v>16.4179352270968</v>
      </c>
      <c r="I62" s="18">
        <f t="shared" si="42"/>
        <v>289.567935227097</v>
      </c>
      <c r="J62" s="18">
        <f t="shared" si="43"/>
        <v>0.131507090607487</v>
      </c>
      <c r="K62" s="18">
        <f t="shared" si="44"/>
        <v>10.2321666666667</v>
      </c>
      <c r="L62" s="18">
        <f t="shared" si="45"/>
        <v>2.762685</v>
      </c>
      <c r="M62" s="13" t="s">
        <v>73</v>
      </c>
      <c r="N62" s="13"/>
      <c r="O62" s="18">
        <f t="shared" si="57"/>
        <v>5.90710217646058</v>
      </c>
      <c r="P62" s="18">
        <f t="shared" si="46"/>
        <v>0.776825821147488</v>
      </c>
      <c r="Q62" s="24">
        <f t="shared" si="47"/>
        <v>0.225279488132771</v>
      </c>
      <c r="R62" s="18">
        <f t="shared" si="48"/>
        <v>0.80117865</v>
      </c>
      <c r="S62" s="25">
        <f t="shared" si="49"/>
        <v>0.28118508666297</v>
      </c>
      <c r="T62" s="3">
        <v>0.27</v>
      </c>
      <c r="U62" s="26">
        <f t="shared" si="50"/>
        <v>0.0759199733990019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1"/>
        <v>0.289951250831426</v>
      </c>
      <c r="AC62" s="29">
        <f t="shared" si="52"/>
        <v>10.2321666666667</v>
      </c>
      <c r="AD62" s="1">
        <f t="shared" si="53"/>
        <v>0.29</v>
      </c>
      <c r="AE62" s="30">
        <f t="shared" si="54"/>
        <v>85.5875960980133</v>
      </c>
      <c r="AF62" s="1">
        <f t="shared" si="55"/>
        <v>2539238.06967435</v>
      </c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30"/>
    </row>
    <row r="63" s="1" customFormat="1" spans="1:52">
      <c r="A63" s="13"/>
      <c r="B63" s="13"/>
      <c r="C63" s="16">
        <v>6</v>
      </c>
      <c r="D63" s="19">
        <v>21.5498423283333</v>
      </c>
      <c r="E63" s="20">
        <f t="shared" si="56"/>
        <v>16.4179352270968</v>
      </c>
      <c r="F63" s="16" t="s">
        <v>73</v>
      </c>
      <c r="G63" s="13">
        <v>7</v>
      </c>
      <c r="H63" s="18">
        <f t="shared" si="41"/>
        <v>21.5498423283333</v>
      </c>
      <c r="I63" s="18">
        <f t="shared" si="42"/>
        <v>294.699842328333</v>
      </c>
      <c r="J63" s="18">
        <f t="shared" si="43"/>
        <v>0.236183968904745</v>
      </c>
      <c r="K63" s="18">
        <f t="shared" si="44"/>
        <v>10.2321666666667</v>
      </c>
      <c r="L63" s="18">
        <f t="shared" si="45"/>
        <v>2.762685</v>
      </c>
      <c r="M63" s="13" t="s">
        <v>73</v>
      </c>
      <c r="N63" s="13"/>
      <c r="O63" s="18">
        <f t="shared" si="57"/>
        <v>7.8929613553131</v>
      </c>
      <c r="P63" s="18">
        <f t="shared" si="46"/>
        <v>1.86419093930962</v>
      </c>
      <c r="Q63" s="24">
        <f t="shared" si="47"/>
        <v>0.540615372399791</v>
      </c>
      <c r="R63" s="18">
        <f t="shared" si="48"/>
        <v>0.80117865</v>
      </c>
      <c r="S63" s="25">
        <f t="shared" si="49"/>
        <v>0.674775060967727</v>
      </c>
      <c r="T63" s="3">
        <v>0.27</v>
      </c>
      <c r="U63" s="26">
        <f t="shared" si="50"/>
        <v>0.182189266461286</v>
      </c>
      <c r="V63" s="3">
        <v>220.1</v>
      </c>
      <c r="W63" s="27">
        <v>12.1</v>
      </c>
      <c r="X63" s="27">
        <v>4.5</v>
      </c>
      <c r="Y63" s="27">
        <v>1.5</v>
      </c>
      <c r="Z63" s="27">
        <v>6.8</v>
      </c>
      <c r="AA63" s="3">
        <v>30.2</v>
      </c>
      <c r="AB63" s="2">
        <f t="shared" si="51"/>
        <v>0.310599374473428</v>
      </c>
      <c r="AC63" s="29">
        <f t="shared" si="52"/>
        <v>10.2321666666667</v>
      </c>
      <c r="AD63" s="1">
        <f t="shared" si="53"/>
        <v>0.29</v>
      </c>
      <c r="AE63" s="30">
        <f t="shared" si="54"/>
        <v>85.5875960980133</v>
      </c>
      <c r="AF63" s="1">
        <f t="shared" si="55"/>
        <v>2720063.29966998</v>
      </c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30"/>
    </row>
    <row r="64" s="1" customFormat="1" spans="1:52">
      <c r="A64" s="13"/>
      <c r="B64" s="13"/>
      <c r="C64" s="16">
        <v>7</v>
      </c>
      <c r="D64" s="19">
        <v>24.0084039690323</v>
      </c>
      <c r="E64" s="20">
        <f t="shared" si="56"/>
        <v>21.5498423283333</v>
      </c>
      <c r="F64" s="16" t="s">
        <v>73</v>
      </c>
      <c r="G64" s="13">
        <v>8</v>
      </c>
      <c r="H64" s="18">
        <f t="shared" si="41"/>
        <v>24.0084039690323</v>
      </c>
      <c r="I64" s="18">
        <f t="shared" si="42"/>
        <v>297.158403969032</v>
      </c>
      <c r="J64" s="18">
        <f t="shared" si="43"/>
        <v>0.310432734278933</v>
      </c>
      <c r="K64" s="18">
        <f t="shared" si="44"/>
        <v>10.2321666666667</v>
      </c>
      <c r="L64" s="18">
        <f t="shared" si="45"/>
        <v>2.762685</v>
      </c>
      <c r="M64" s="13" t="s">
        <v>73</v>
      </c>
      <c r="N64" s="13"/>
      <c r="O64" s="18">
        <f t="shared" si="57"/>
        <v>8.79145541600347</v>
      </c>
      <c r="P64" s="18">
        <f t="shared" si="46"/>
        <v>2.72915554308129</v>
      </c>
      <c r="Q64" s="24">
        <f t="shared" si="47"/>
        <v>0.791455107493575</v>
      </c>
      <c r="R64" s="18">
        <f t="shared" si="48"/>
        <v>0.80117865</v>
      </c>
      <c r="S64" s="25">
        <f t="shared" si="49"/>
        <v>0.987863452793675</v>
      </c>
      <c r="T64" s="3">
        <v>0.27</v>
      </c>
      <c r="U64" s="26">
        <f t="shared" si="50"/>
        <v>0.266723132254292</v>
      </c>
      <c r="V64" s="3">
        <v>220.1</v>
      </c>
      <c r="W64" s="27">
        <v>12.1</v>
      </c>
      <c r="X64" s="27">
        <v>4.5</v>
      </c>
      <c r="Y64" s="27">
        <v>1.5</v>
      </c>
      <c r="Z64" s="27">
        <v>6.8</v>
      </c>
      <c r="AA64" s="3">
        <v>30.2</v>
      </c>
      <c r="AB64" s="2">
        <f t="shared" si="51"/>
        <v>0.327024304597009</v>
      </c>
      <c r="AC64" s="29">
        <f t="shared" si="52"/>
        <v>10.2321666666667</v>
      </c>
      <c r="AD64" s="1">
        <f t="shared" si="53"/>
        <v>0.29</v>
      </c>
      <c r="AE64" s="30">
        <f t="shared" si="54"/>
        <v>85.5875960980133</v>
      </c>
      <c r="AF64" s="1">
        <f t="shared" si="55"/>
        <v>2863904.058218</v>
      </c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s="30"/>
    </row>
    <row r="65" s="1" customFormat="1" spans="1:52">
      <c r="A65" s="13"/>
      <c r="B65" s="13"/>
      <c r="C65" s="16">
        <v>8</v>
      </c>
      <c r="D65" s="19">
        <v>20.8153680954839</v>
      </c>
      <c r="E65" s="20">
        <f t="shared" si="56"/>
        <v>24.0084039690323</v>
      </c>
      <c r="F65" s="16" t="s">
        <v>73</v>
      </c>
      <c r="G65" s="13">
        <v>9</v>
      </c>
      <c r="H65" s="18">
        <f t="shared" si="41"/>
        <v>20.8153680954839</v>
      </c>
      <c r="I65" s="18">
        <f t="shared" si="42"/>
        <v>293.965368095484</v>
      </c>
      <c r="J65" s="18">
        <f t="shared" si="43"/>
        <v>0.217470060198137</v>
      </c>
      <c r="K65" s="18">
        <f t="shared" si="44"/>
        <v>10.2321666666667</v>
      </c>
      <c r="L65" s="18">
        <f t="shared" si="45"/>
        <v>2.762685</v>
      </c>
      <c r="M65" s="13" t="s">
        <v>73</v>
      </c>
      <c r="N65" s="13"/>
      <c r="O65" s="18">
        <f t="shared" si="57"/>
        <v>8.82498487292218</v>
      </c>
      <c r="P65" s="18">
        <f t="shared" si="46"/>
        <v>1.91916999156204</v>
      </c>
      <c r="Q65" s="24">
        <f t="shared" si="47"/>
        <v>0.55655929755299</v>
      </c>
      <c r="R65" s="18">
        <f t="shared" si="48"/>
        <v>0.80117865</v>
      </c>
      <c r="S65" s="25">
        <f t="shared" si="49"/>
        <v>0.694675647626145</v>
      </c>
      <c r="T65" s="3">
        <v>0.27</v>
      </c>
      <c r="U65" s="26">
        <f t="shared" si="50"/>
        <v>0.187562424859059</v>
      </c>
      <c r="V65" s="3">
        <v>180.9</v>
      </c>
      <c r="W65" s="27">
        <v>6</v>
      </c>
      <c r="X65" s="27">
        <v>3</v>
      </c>
      <c r="Y65" s="27">
        <v>0.3</v>
      </c>
      <c r="Z65" s="27">
        <v>6</v>
      </c>
      <c r="AA65" s="3">
        <v>30.2</v>
      </c>
      <c r="AB65" s="2">
        <f t="shared" si="51"/>
        <v>0.262843379150115</v>
      </c>
      <c r="AC65" s="29">
        <f t="shared" si="52"/>
        <v>10.2321666666667</v>
      </c>
      <c r="AD65" s="1">
        <f t="shared" si="53"/>
        <v>0.29</v>
      </c>
      <c r="AE65" s="30">
        <f t="shared" si="54"/>
        <v>85.5875960980133</v>
      </c>
      <c r="AF65" s="1">
        <f t="shared" si="55"/>
        <v>2301841.81922309</v>
      </c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 s="30"/>
    </row>
    <row r="66" s="1" customFormat="1" spans="1:52">
      <c r="A66" s="13"/>
      <c r="B66" s="13"/>
      <c r="C66" s="16">
        <v>9</v>
      </c>
      <c r="D66" s="19">
        <v>16.540482987</v>
      </c>
      <c r="E66" s="20">
        <f t="shared" si="56"/>
        <v>20.8153680954839</v>
      </c>
      <c r="F66" s="16" t="s">
        <v>73</v>
      </c>
      <c r="G66" s="13">
        <v>10</v>
      </c>
      <c r="H66" s="18">
        <f t="shared" si="41"/>
        <v>16.540482987</v>
      </c>
      <c r="I66" s="18">
        <f t="shared" si="42"/>
        <v>289.690482987</v>
      </c>
      <c r="J66" s="18">
        <f t="shared" si="43"/>
        <v>0.13339107839132</v>
      </c>
      <c r="K66" s="18">
        <f t="shared" si="44"/>
        <v>10.2321666666667</v>
      </c>
      <c r="L66" s="18">
        <f t="shared" si="45"/>
        <v>2.762685</v>
      </c>
      <c r="M66" s="13" t="s">
        <v>73</v>
      </c>
      <c r="N66" s="13"/>
      <c r="O66" s="18">
        <f t="shared" si="57"/>
        <v>9.66849988136014</v>
      </c>
      <c r="P66" s="18">
        <f t="shared" si="46"/>
        <v>1.28969162560098</v>
      </c>
      <c r="Q66" s="24">
        <f t="shared" si="47"/>
        <v>0.374010571424284</v>
      </c>
      <c r="R66" s="18">
        <f t="shared" si="48"/>
        <v>0.80117865</v>
      </c>
      <c r="S66" s="25">
        <f t="shared" si="49"/>
        <v>0.46682543453234</v>
      </c>
      <c r="T66" s="3">
        <v>0.27</v>
      </c>
      <c r="U66" s="26">
        <f t="shared" si="50"/>
        <v>0.126042867323732</v>
      </c>
      <c r="V66" s="3">
        <v>180.9</v>
      </c>
      <c r="W66" s="27">
        <v>6</v>
      </c>
      <c r="X66" s="27">
        <v>3</v>
      </c>
      <c r="Y66" s="27">
        <v>0.3</v>
      </c>
      <c r="Z66" s="27">
        <v>6</v>
      </c>
      <c r="AA66" s="3">
        <v>30.2</v>
      </c>
      <c r="AB66" s="2">
        <f t="shared" si="51"/>
        <v>0.250890129121001</v>
      </c>
      <c r="AC66" s="29">
        <f t="shared" si="52"/>
        <v>10.2321666666667</v>
      </c>
      <c r="AD66" s="1">
        <f t="shared" si="53"/>
        <v>0.29</v>
      </c>
      <c r="AE66" s="30">
        <f t="shared" si="54"/>
        <v>85.5875960980133</v>
      </c>
      <c r="AF66" s="1">
        <f t="shared" si="55"/>
        <v>2197161.64473435</v>
      </c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s="30"/>
    </row>
    <row r="67" s="1" customFormat="1" spans="1:52">
      <c r="A67" s="13"/>
      <c r="B67" s="13"/>
      <c r="C67" s="16">
        <v>10</v>
      </c>
      <c r="D67" s="19">
        <v>9.28931892809677</v>
      </c>
      <c r="E67" s="20">
        <f t="shared" si="56"/>
        <v>16.540482987</v>
      </c>
      <c r="F67" s="16" t="s">
        <v>73</v>
      </c>
      <c r="G67" s="13">
        <v>11</v>
      </c>
      <c r="H67" s="18">
        <f t="shared" si="41"/>
        <v>9.28931892809677</v>
      </c>
      <c r="I67" s="18">
        <f t="shared" si="42"/>
        <v>282.439318928097</v>
      </c>
      <c r="J67" s="18">
        <f t="shared" si="43"/>
        <v>0.0562821826550141</v>
      </c>
      <c r="K67" s="18">
        <f t="shared" si="44"/>
        <v>10.2321666666667</v>
      </c>
      <c r="L67" s="18">
        <f t="shared" si="45"/>
        <v>2.762685</v>
      </c>
      <c r="M67" s="13" t="s">
        <v>75</v>
      </c>
      <c r="N67" s="18">
        <f>(O66-P66)*$C$22/100</f>
        <v>7.9598678429712</v>
      </c>
      <c r="O67" s="18">
        <f t="shared" si="57"/>
        <v>3.18162541278796</v>
      </c>
      <c r="P67" s="18">
        <f t="shared" si="46"/>
        <v>0.179068822622367</v>
      </c>
      <c r="Q67" s="24">
        <f t="shared" si="47"/>
        <v>0.0519299585604863</v>
      </c>
      <c r="R67" s="18">
        <f t="shared" si="48"/>
        <v>0.80117865</v>
      </c>
      <c r="S67" s="25">
        <f t="shared" si="49"/>
        <v>0.0648169525741684</v>
      </c>
      <c r="T67" s="3">
        <v>0.27</v>
      </c>
      <c r="U67" s="26">
        <f t="shared" si="50"/>
        <v>0.0175005771950255</v>
      </c>
      <c r="V67" s="3">
        <v>180.9</v>
      </c>
      <c r="W67" s="27">
        <v>6</v>
      </c>
      <c r="X67" s="27">
        <v>3</v>
      </c>
      <c r="Y67" s="27">
        <v>0.3</v>
      </c>
      <c r="Z67" s="27">
        <v>6</v>
      </c>
      <c r="AA67" s="3">
        <v>30.2</v>
      </c>
      <c r="AB67" s="2">
        <f t="shared" si="51"/>
        <v>0.229800362148993</v>
      </c>
      <c r="AC67" s="29">
        <f t="shared" si="52"/>
        <v>10.2321666666667</v>
      </c>
      <c r="AD67" s="1">
        <f t="shared" si="53"/>
        <v>0.29</v>
      </c>
      <c r="AE67" s="30">
        <f t="shared" si="54"/>
        <v>85.5875960980133</v>
      </c>
      <c r="AF67" s="1">
        <f t="shared" si="55"/>
        <v>2012468.73852227</v>
      </c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 s="30"/>
    </row>
    <row r="68" s="1" customFormat="1" spans="1:33">
      <c r="A68" s="13"/>
      <c r="B68" s="13"/>
      <c r="C68" s="16">
        <v>11</v>
      </c>
      <c r="D68" s="19">
        <v>2.64723638803333</v>
      </c>
      <c r="E68" s="20">
        <f t="shared" si="56"/>
        <v>9.28931892809677</v>
      </c>
      <c r="F68" s="16" t="s">
        <v>75</v>
      </c>
      <c r="G68" s="13">
        <v>12</v>
      </c>
      <c r="H68" s="18">
        <f t="shared" si="41"/>
        <v>2.64723638803333</v>
      </c>
      <c r="I68" s="18">
        <f t="shared" si="42"/>
        <v>275.797236388033</v>
      </c>
      <c r="J68" s="18">
        <f t="shared" si="43"/>
        <v>0.0245358546289593</v>
      </c>
      <c r="K68" s="18">
        <f t="shared" si="44"/>
        <v>10.2321666666667</v>
      </c>
      <c r="L68" s="18">
        <f t="shared" si="45"/>
        <v>2.762685</v>
      </c>
      <c r="M68" s="13" t="s">
        <v>73</v>
      </c>
      <c r="N68" s="13"/>
      <c r="O68" s="18">
        <f t="shared" si="57"/>
        <v>5.76524159016559</v>
      </c>
      <c r="P68" s="18">
        <f t="shared" si="46"/>
        <v>0.141455129557133</v>
      </c>
      <c r="Q68" s="24">
        <f t="shared" si="47"/>
        <v>0.0410219875715685</v>
      </c>
      <c r="R68" s="18">
        <f t="shared" si="48"/>
        <v>0.80117865</v>
      </c>
      <c r="S68" s="25">
        <f t="shared" si="49"/>
        <v>0.0512020478473416</v>
      </c>
      <c r="T68" s="3">
        <v>0.27</v>
      </c>
      <c r="U68" s="26">
        <f t="shared" si="50"/>
        <v>0.0138245529187822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1"/>
        <v>0.229086110632119</v>
      </c>
      <c r="AC68" s="29">
        <f t="shared" si="52"/>
        <v>10.2321666666667</v>
      </c>
      <c r="AD68" s="1">
        <f t="shared" si="53"/>
        <v>0.29</v>
      </c>
      <c r="AE68" s="30">
        <f t="shared" si="54"/>
        <v>85.5875960980133</v>
      </c>
      <c r="AF68" s="1">
        <f t="shared" si="55"/>
        <v>2006213.70552011</v>
      </c>
      <c r="AG68" s="1">
        <f>SUM(AF57:AF68)</f>
        <v>27077212.3628771</v>
      </c>
    </row>
    <row r="69" s="1" customFormat="1" spans="1:46">
      <c r="A69" s="13"/>
      <c r="B69" s="13"/>
      <c r="C69" s="16">
        <v>12</v>
      </c>
      <c r="D69" s="19">
        <v>-4.38430635203226</v>
      </c>
      <c r="E69" s="20">
        <f t="shared" si="56"/>
        <v>2.64723638803333</v>
      </c>
      <c r="F69" s="16" t="s">
        <v>73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AT69" s="2"/>
    </row>
    <row r="70" s="1" customFormat="1" spans="46:46">
      <c r="AT70" s="2"/>
    </row>
    <row r="71" s="1" customFormat="1" spans="19:46">
      <c r="S71" s="23" t="s">
        <v>45</v>
      </c>
      <c r="T71" s="23"/>
      <c r="U71" s="23"/>
      <c r="V71" s="23" t="s">
        <v>46</v>
      </c>
      <c r="W71" s="23"/>
      <c r="X71" s="23"/>
      <c r="Y71" s="23" t="s">
        <v>47</v>
      </c>
      <c r="Z71" s="23"/>
      <c r="AA71" s="23"/>
      <c r="AB71" s="23" t="s">
        <v>48</v>
      </c>
      <c r="AC71" s="23"/>
      <c r="AD71" s="23"/>
      <c r="AE71" s="23" t="s">
        <v>49</v>
      </c>
      <c r="AF71" s="23"/>
      <c r="AG71" s="23"/>
      <c r="AH71" s="23" t="s">
        <v>50</v>
      </c>
      <c r="AI71" s="23"/>
      <c r="AJ71" s="23"/>
      <c r="AK71" s="31" t="s">
        <v>78</v>
      </c>
      <c r="AL71" s="32"/>
      <c r="AM71" s="33"/>
      <c r="AN71" s="32" t="s">
        <v>79</v>
      </c>
      <c r="AO71" s="32"/>
      <c r="AP71" s="33"/>
      <c r="AQ71" s="23" t="s">
        <v>52</v>
      </c>
      <c r="AR71" s="23"/>
      <c r="AS71" s="23"/>
      <c r="AT71" s="2"/>
    </row>
    <row r="72" s="1" customFormat="1" spans="1:50">
      <c r="A72" s="15" t="s">
        <v>6</v>
      </c>
      <c r="B72" s="15"/>
      <c r="C72" s="16" t="s">
        <v>53</v>
      </c>
      <c r="D72" s="16" t="s">
        <v>54</v>
      </c>
      <c r="E72" s="16" t="s">
        <v>55</v>
      </c>
      <c r="F72" s="16" t="s">
        <v>56</v>
      </c>
      <c r="G72" s="13" t="s">
        <v>53</v>
      </c>
      <c r="H72" s="13" t="s">
        <v>55</v>
      </c>
      <c r="I72" s="13" t="s">
        <v>57</v>
      </c>
      <c r="J72" s="13" t="s">
        <v>58</v>
      </c>
      <c r="K72" s="22" t="s">
        <v>59</v>
      </c>
      <c r="L72" s="22" t="s">
        <v>60</v>
      </c>
      <c r="M72" s="13" t="s">
        <v>61</v>
      </c>
      <c r="N72" s="22" t="s">
        <v>62</v>
      </c>
      <c r="O72" s="13" t="s">
        <v>63</v>
      </c>
      <c r="P72" s="13" t="s">
        <v>64</v>
      </c>
      <c r="Q72" s="22" t="s">
        <v>65</v>
      </c>
      <c r="R72" s="22" t="s">
        <v>66</v>
      </c>
      <c r="S72" s="4" t="s">
        <v>12</v>
      </c>
      <c r="T72" s="3" t="s">
        <v>13</v>
      </c>
      <c r="U72" s="3"/>
      <c r="V72" s="4" t="s">
        <v>12</v>
      </c>
      <c r="W72" s="3" t="s">
        <v>13</v>
      </c>
      <c r="X72" s="3"/>
      <c r="Y72" s="4" t="s">
        <v>12</v>
      </c>
      <c r="Z72" s="3" t="s">
        <v>13</v>
      </c>
      <c r="AA72" s="3"/>
      <c r="AB72" s="4" t="s">
        <v>12</v>
      </c>
      <c r="AC72" s="3" t="s">
        <v>13</v>
      </c>
      <c r="AD72" s="3"/>
      <c r="AE72" s="4" t="s">
        <v>12</v>
      </c>
      <c r="AF72" s="3" t="s">
        <v>13</v>
      </c>
      <c r="AG72" s="3"/>
      <c r="AH72" s="4" t="s">
        <v>12</v>
      </c>
      <c r="AI72" s="3" t="s">
        <v>13</v>
      </c>
      <c r="AJ72" s="3"/>
      <c r="AK72" s="4" t="s">
        <v>12</v>
      </c>
      <c r="AL72" s="3" t="s">
        <v>13</v>
      </c>
      <c r="AM72" s="3"/>
      <c r="AN72" s="4" t="s">
        <v>12</v>
      </c>
      <c r="AO72" s="3" t="s">
        <v>13</v>
      </c>
      <c r="AP72" s="3"/>
      <c r="AQ72" s="34" t="s">
        <v>12</v>
      </c>
      <c r="AR72" s="34" t="s">
        <v>13</v>
      </c>
      <c r="AS72" s="34"/>
      <c r="AT72" s="2" t="s">
        <v>67</v>
      </c>
      <c r="AU72" s="1" t="s">
        <v>68</v>
      </c>
      <c r="AV72" s="1" t="s">
        <v>38</v>
      </c>
      <c r="AW72" s="1" t="s">
        <v>69</v>
      </c>
      <c r="AX72" s="1" t="s">
        <v>70</v>
      </c>
    </row>
    <row r="73" s="1" customFormat="1" spans="1:50">
      <c r="A73" s="13" t="s">
        <v>71</v>
      </c>
      <c r="B73" s="13">
        <f>F8</f>
        <v>625.464</v>
      </c>
      <c r="C73" s="16" t="s">
        <v>72</v>
      </c>
      <c r="D73" s="17">
        <v>-5</v>
      </c>
      <c r="E73" s="16"/>
      <c r="F73" s="16"/>
      <c r="G73" s="13">
        <v>1</v>
      </c>
      <c r="H73" s="18">
        <f t="shared" ref="H73:H84" si="58">E74</f>
        <v>-5</v>
      </c>
      <c r="I73" s="18">
        <f t="shared" ref="I73:I84" si="59">H73+273.15</f>
        <v>268.15</v>
      </c>
      <c r="J73" s="18">
        <f t="shared" ref="J73:J84" si="60">EXP(($C$16*(I73-$C$14))/($C$17*I73*$C$14))</f>
        <v>0.00896487173486583</v>
      </c>
      <c r="K73" s="18">
        <f t="shared" ref="K73:K84" si="61">$B$73/12</f>
        <v>52.122</v>
      </c>
      <c r="L73" s="18">
        <f t="shared" ref="L73:L84" si="62">K73*$B$74/100</f>
        <v>0.52122</v>
      </c>
      <c r="M73" s="13" t="s">
        <v>73</v>
      </c>
      <c r="N73" s="13"/>
      <c r="O73" s="18">
        <f>L73</f>
        <v>0.52122</v>
      </c>
      <c r="P73" s="18">
        <f t="shared" ref="P73:P84" si="63">O73*J73</f>
        <v>0.00467267044564677</v>
      </c>
      <c r="Q73" s="24">
        <f t="shared" ref="Q73:Q84" si="64">P73*$B$75</f>
        <v>0.00121489431586816</v>
      </c>
      <c r="R73" s="18">
        <f t="shared" ref="R73:R84" si="65">L73*$B$75</f>
        <v>0.1355172</v>
      </c>
      <c r="S73" s="25">
        <f t="shared" ref="S73:S84" si="66">Q73/R73</f>
        <v>0.00896487173486583</v>
      </c>
      <c r="T73" s="3">
        <v>0.01</v>
      </c>
      <c r="U73" s="26">
        <f t="shared" ref="U73:U84" si="67">S73*T73</f>
        <v>8.96487173486583e-5</v>
      </c>
      <c r="V73" s="25"/>
      <c r="W73" s="3"/>
      <c r="X73" s="3"/>
      <c r="Y73" s="28"/>
      <c r="Z73" s="3"/>
      <c r="AA73" s="27"/>
      <c r="AB73" s="3"/>
      <c r="AC73" s="3"/>
      <c r="AD73" s="27"/>
      <c r="AE73" s="25">
        <v>0.001</v>
      </c>
      <c r="AF73" s="3">
        <v>0.49</v>
      </c>
      <c r="AG73" s="26">
        <f t="shared" ref="AG73:AG84" si="68">AF73*AE73</f>
        <v>0.00049</v>
      </c>
      <c r="AH73" s="35"/>
      <c r="AI73" s="3"/>
      <c r="AJ73" s="26"/>
      <c r="AK73" s="36"/>
      <c r="AL73" s="27"/>
      <c r="AM73" s="27"/>
      <c r="AN73" s="36"/>
      <c r="AO73" s="27"/>
      <c r="AP73" s="26"/>
      <c r="AQ73" s="3">
        <v>0.01</v>
      </c>
      <c r="AR73" s="3">
        <v>0.5</v>
      </c>
      <c r="AS73" s="3">
        <f t="shared" ref="AS73:AS84" si="69">AR73*AQ73</f>
        <v>0.005</v>
      </c>
      <c r="AT73" s="2">
        <f t="shared" ref="AT73:AT84" si="70">(AS73+AM73+AD73+AA73+U73+X73+AG73+AJ73+AP73)</f>
        <v>0.00557964871734866</v>
      </c>
      <c r="AU73" s="29">
        <f t="shared" ref="AU73:AU84" si="71">$B$73/12</f>
        <v>52.122</v>
      </c>
      <c r="AV73" s="1">
        <f t="shared" ref="AV73:AV84" si="72">$B$75</f>
        <v>0.26</v>
      </c>
      <c r="AW73" s="2">
        <f>$E$8/12</f>
        <v>0.1788</v>
      </c>
      <c r="AX73" s="1">
        <f t="shared" ref="AX73:AX84" si="73">AW73*10000*AV73*0.67*AU73*AT73</f>
        <v>90.5823523113254</v>
      </c>
    </row>
    <row r="74" s="1" customFormat="1" spans="1:50">
      <c r="A74" s="13" t="s">
        <v>74</v>
      </c>
      <c r="B74" s="13">
        <v>1</v>
      </c>
      <c r="C74" s="16">
        <v>1</v>
      </c>
      <c r="D74" s="19">
        <v>-6.10242674722581</v>
      </c>
      <c r="E74" s="20">
        <f t="shared" ref="E74:E85" si="74">D73</f>
        <v>-5</v>
      </c>
      <c r="F74" s="16" t="s">
        <v>73</v>
      </c>
      <c r="G74" s="13">
        <v>2</v>
      </c>
      <c r="H74" s="18">
        <f t="shared" si="58"/>
        <v>-6.10242674722581</v>
      </c>
      <c r="I74" s="18">
        <f t="shared" si="59"/>
        <v>267.047573252774</v>
      </c>
      <c r="J74" s="18">
        <f t="shared" si="60"/>
        <v>0.007716915090718</v>
      </c>
      <c r="K74" s="18">
        <f t="shared" si="61"/>
        <v>52.122</v>
      </c>
      <c r="L74" s="18">
        <f t="shared" si="62"/>
        <v>0.52122</v>
      </c>
      <c r="M74" s="13" t="s">
        <v>73</v>
      </c>
      <c r="N74" s="13"/>
      <c r="O74" s="18">
        <f t="shared" ref="O74:O84" si="75">L74+O73-P73-N74</f>
        <v>1.03776732955435</v>
      </c>
      <c r="P74" s="18">
        <f t="shared" si="63"/>
        <v>0.0080083623660921</v>
      </c>
      <c r="Q74" s="24">
        <f t="shared" si="64"/>
        <v>0.00208217421518395</v>
      </c>
      <c r="R74" s="18">
        <f t="shared" si="65"/>
        <v>0.1355172</v>
      </c>
      <c r="S74" s="25">
        <f t="shared" si="66"/>
        <v>0.0153646490274589</v>
      </c>
      <c r="T74" s="3">
        <v>0.01</v>
      </c>
      <c r="U74" s="26">
        <f t="shared" si="67"/>
        <v>0.000153646490274589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si="68"/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si="69"/>
        <v>0.005</v>
      </c>
      <c r="AT74" s="2">
        <f t="shared" si="70"/>
        <v>0.00564364649027459</v>
      </c>
      <c r="AU74" s="29">
        <f t="shared" si="71"/>
        <v>52.122</v>
      </c>
      <c r="AV74" s="1">
        <f t="shared" si="72"/>
        <v>0.26</v>
      </c>
      <c r="AW74" s="2">
        <f t="shared" ref="AW74:AW84" si="76">$E$8/12</f>
        <v>0.1788</v>
      </c>
      <c r="AX74" s="1">
        <f t="shared" si="73"/>
        <v>91.6213189395098</v>
      </c>
    </row>
    <row r="75" s="1" customFormat="1" spans="1:50">
      <c r="A75" s="13" t="s">
        <v>38</v>
      </c>
      <c r="B75" s="13">
        <v>0.26</v>
      </c>
      <c r="C75" s="16">
        <v>2</v>
      </c>
      <c r="D75" s="19">
        <v>-2.16408198746428</v>
      </c>
      <c r="E75" s="20">
        <f t="shared" si="74"/>
        <v>-6.10242674722581</v>
      </c>
      <c r="F75" s="16" t="s">
        <v>73</v>
      </c>
      <c r="G75" s="13">
        <v>3</v>
      </c>
      <c r="H75" s="18">
        <f t="shared" si="58"/>
        <v>-2.16408198746428</v>
      </c>
      <c r="I75" s="18">
        <f t="shared" si="59"/>
        <v>270.985918012536</v>
      </c>
      <c r="J75" s="18">
        <f t="shared" si="60"/>
        <v>0.0131092088640296</v>
      </c>
      <c r="K75" s="18">
        <f t="shared" si="61"/>
        <v>52.122</v>
      </c>
      <c r="L75" s="18">
        <f t="shared" si="62"/>
        <v>0.52122</v>
      </c>
      <c r="M75" s="13" t="s">
        <v>73</v>
      </c>
      <c r="N75" s="13"/>
      <c r="O75" s="18">
        <f t="shared" si="75"/>
        <v>1.55097896718826</v>
      </c>
      <c r="P75" s="18">
        <f t="shared" si="63"/>
        <v>0.0203321072245878</v>
      </c>
      <c r="Q75" s="24">
        <f t="shared" si="64"/>
        <v>0.00528634787839282</v>
      </c>
      <c r="R75" s="18">
        <f t="shared" si="65"/>
        <v>0.1355172</v>
      </c>
      <c r="S75" s="25">
        <f t="shared" si="66"/>
        <v>0.0390086858228536</v>
      </c>
      <c r="T75" s="3">
        <v>0.01</v>
      </c>
      <c r="U75" s="26">
        <f t="shared" si="67"/>
        <v>0.000390086858228536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8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9"/>
        <v>0.005</v>
      </c>
      <c r="AT75" s="2">
        <f t="shared" si="70"/>
        <v>0.00588008685822854</v>
      </c>
      <c r="AU75" s="29">
        <f t="shared" si="71"/>
        <v>52.122</v>
      </c>
      <c r="AV75" s="1">
        <f t="shared" si="72"/>
        <v>0.26</v>
      </c>
      <c r="AW75" s="2">
        <f t="shared" si="76"/>
        <v>0.1788</v>
      </c>
      <c r="AX75" s="1">
        <f t="shared" si="73"/>
        <v>95.4597908210875</v>
      </c>
    </row>
    <row r="76" s="1" customFormat="1" spans="1:50">
      <c r="A76" s="13"/>
      <c r="B76" s="13"/>
      <c r="C76" s="16">
        <v>3</v>
      </c>
      <c r="D76" s="19">
        <v>2.13122066541935</v>
      </c>
      <c r="E76" s="20">
        <f t="shared" si="74"/>
        <v>-2.16408198746428</v>
      </c>
      <c r="F76" s="16" t="s">
        <v>73</v>
      </c>
      <c r="G76" s="13">
        <v>4</v>
      </c>
      <c r="H76" s="18">
        <f t="shared" si="58"/>
        <v>2.13122066541935</v>
      </c>
      <c r="I76" s="18">
        <f t="shared" si="59"/>
        <v>275.281220665419</v>
      </c>
      <c r="J76" s="18">
        <f t="shared" si="60"/>
        <v>0.0229646877420743</v>
      </c>
      <c r="K76" s="18">
        <f t="shared" si="61"/>
        <v>52.122</v>
      </c>
      <c r="L76" s="18">
        <f t="shared" si="62"/>
        <v>0.52122</v>
      </c>
      <c r="M76" s="13" t="s">
        <v>73</v>
      </c>
      <c r="N76" s="13"/>
      <c r="O76" s="18">
        <f t="shared" si="75"/>
        <v>2.05186685996367</v>
      </c>
      <c r="P76" s="18">
        <f t="shared" si="63"/>
        <v>0.0471204817273763</v>
      </c>
      <c r="Q76" s="24">
        <f t="shared" si="64"/>
        <v>0.0122513252491178</v>
      </c>
      <c r="R76" s="18">
        <f t="shared" si="65"/>
        <v>0.1355172</v>
      </c>
      <c r="S76" s="25">
        <f t="shared" si="66"/>
        <v>0.0904042088319256</v>
      </c>
      <c r="T76" s="3">
        <v>0.01</v>
      </c>
      <c r="U76" s="26">
        <f t="shared" si="67"/>
        <v>0.000904042088319256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8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9"/>
        <v>0.005</v>
      </c>
      <c r="AT76" s="2">
        <f t="shared" si="70"/>
        <v>0.00639404208831926</v>
      </c>
      <c r="AU76" s="29">
        <f t="shared" si="71"/>
        <v>52.122</v>
      </c>
      <c r="AV76" s="1">
        <f t="shared" si="72"/>
        <v>0.26</v>
      </c>
      <c r="AW76" s="2">
        <f t="shared" si="76"/>
        <v>0.1788</v>
      </c>
      <c r="AX76" s="1">
        <f t="shared" si="73"/>
        <v>103.803555112121</v>
      </c>
    </row>
    <row r="77" s="1" customFormat="1" spans="1:50">
      <c r="A77" s="13"/>
      <c r="B77" s="13"/>
      <c r="C77" s="16">
        <v>4</v>
      </c>
      <c r="D77" s="19">
        <v>7.54098669796667</v>
      </c>
      <c r="E77" s="20">
        <f t="shared" si="74"/>
        <v>2.13122066541935</v>
      </c>
      <c r="F77" s="16" t="s">
        <v>73</v>
      </c>
      <c r="G77" s="13">
        <v>5</v>
      </c>
      <c r="H77" s="18">
        <f t="shared" si="58"/>
        <v>7.54098669796667</v>
      </c>
      <c r="I77" s="18">
        <f t="shared" si="59"/>
        <v>280.690986697967</v>
      </c>
      <c r="J77" s="18">
        <f t="shared" si="60"/>
        <v>0.0454063192536031</v>
      </c>
      <c r="K77" s="18">
        <f t="shared" si="61"/>
        <v>52.122</v>
      </c>
      <c r="L77" s="18">
        <f t="shared" si="62"/>
        <v>0.52122</v>
      </c>
      <c r="M77" s="13" t="s">
        <v>75</v>
      </c>
      <c r="N77" s="18">
        <f>(O76-P76)*$C$22/100</f>
        <v>1.90450905932448</v>
      </c>
      <c r="O77" s="18">
        <f t="shared" si="75"/>
        <v>0.621457318911815</v>
      </c>
      <c r="P77" s="18">
        <f t="shared" si="63"/>
        <v>0.0282180894249981</v>
      </c>
      <c r="Q77" s="24">
        <f t="shared" si="64"/>
        <v>0.0073367032504995</v>
      </c>
      <c r="R77" s="18">
        <f t="shared" si="65"/>
        <v>0.1355172</v>
      </c>
      <c r="S77" s="25">
        <f t="shared" si="66"/>
        <v>0.0541385392444612</v>
      </c>
      <c r="T77" s="3">
        <v>0.01</v>
      </c>
      <c r="U77" s="26">
        <f t="shared" si="67"/>
        <v>0.000541385392444613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0.005</v>
      </c>
      <c r="AF77" s="3">
        <v>0.49</v>
      </c>
      <c r="AG77" s="26">
        <f t="shared" si="68"/>
        <v>0.00245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0.015</v>
      </c>
      <c r="AR77" s="3">
        <v>0.5</v>
      </c>
      <c r="AS77" s="3">
        <f t="shared" si="69"/>
        <v>0.0075</v>
      </c>
      <c r="AT77" s="2">
        <f t="shared" si="70"/>
        <v>0.0104913853924446</v>
      </c>
      <c r="AU77" s="29">
        <f t="shared" si="71"/>
        <v>52.122</v>
      </c>
      <c r="AV77" s="1">
        <f t="shared" si="72"/>
        <v>0.26</v>
      </c>
      <c r="AW77" s="2">
        <f t="shared" si="76"/>
        <v>0.1788</v>
      </c>
      <c r="AX77" s="1">
        <f t="shared" si="73"/>
        <v>170.321541013408</v>
      </c>
    </row>
    <row r="78" s="1" customFormat="1" spans="1:50">
      <c r="A78" s="13"/>
      <c r="B78" s="13"/>
      <c r="C78" s="16">
        <v>5</v>
      </c>
      <c r="D78" s="19">
        <v>16.4179352270968</v>
      </c>
      <c r="E78" s="20">
        <f t="shared" si="74"/>
        <v>7.54098669796667</v>
      </c>
      <c r="F78" s="16" t="s">
        <v>75</v>
      </c>
      <c r="G78" s="13">
        <v>6</v>
      </c>
      <c r="H78" s="18">
        <f t="shared" si="58"/>
        <v>16.4179352270968</v>
      </c>
      <c r="I78" s="18">
        <f t="shared" si="59"/>
        <v>289.567935227097</v>
      </c>
      <c r="J78" s="18">
        <f t="shared" si="60"/>
        <v>0.131507090607487</v>
      </c>
      <c r="K78" s="18">
        <f t="shared" si="61"/>
        <v>52.122</v>
      </c>
      <c r="L78" s="18">
        <f t="shared" si="62"/>
        <v>0.52122</v>
      </c>
      <c r="M78" s="13" t="s">
        <v>73</v>
      </c>
      <c r="N78" s="13"/>
      <c r="O78" s="18">
        <f t="shared" si="75"/>
        <v>1.11445922948682</v>
      </c>
      <c r="P78" s="18">
        <f t="shared" si="63"/>
        <v>0.146559290870473</v>
      </c>
      <c r="Q78" s="24">
        <f t="shared" si="64"/>
        <v>0.0381054156263231</v>
      </c>
      <c r="R78" s="18">
        <f t="shared" si="65"/>
        <v>0.1355172</v>
      </c>
      <c r="S78" s="25">
        <f t="shared" si="66"/>
        <v>0.28118508666297</v>
      </c>
      <c r="T78" s="3">
        <v>0.01</v>
      </c>
      <c r="U78" s="26">
        <f t="shared" si="67"/>
        <v>0.0028118508666297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8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9"/>
        <v>0.0075</v>
      </c>
      <c r="AT78" s="2">
        <f t="shared" si="70"/>
        <v>0.0127618508666297</v>
      </c>
      <c r="AU78" s="29">
        <f t="shared" si="71"/>
        <v>52.122</v>
      </c>
      <c r="AV78" s="1">
        <f t="shared" si="72"/>
        <v>0.26</v>
      </c>
      <c r="AW78" s="2">
        <f t="shared" si="76"/>
        <v>0.1788</v>
      </c>
      <c r="AX78" s="1">
        <f t="shared" si="73"/>
        <v>207.18122769115</v>
      </c>
    </row>
    <row r="79" s="1" customFormat="1" spans="1:50">
      <c r="A79" s="13"/>
      <c r="B79" s="13"/>
      <c r="C79" s="16">
        <v>6</v>
      </c>
      <c r="D79" s="19">
        <v>21.5498423283333</v>
      </c>
      <c r="E79" s="20">
        <f t="shared" si="74"/>
        <v>16.4179352270968</v>
      </c>
      <c r="F79" s="16" t="s">
        <v>73</v>
      </c>
      <c r="G79" s="13">
        <v>7</v>
      </c>
      <c r="H79" s="18">
        <f t="shared" si="58"/>
        <v>21.5498423283333</v>
      </c>
      <c r="I79" s="18">
        <f t="shared" si="59"/>
        <v>294.699842328333</v>
      </c>
      <c r="J79" s="18">
        <f t="shared" si="60"/>
        <v>0.236183968904745</v>
      </c>
      <c r="K79" s="18">
        <f t="shared" si="61"/>
        <v>52.122</v>
      </c>
      <c r="L79" s="18">
        <f t="shared" si="62"/>
        <v>0.52122</v>
      </c>
      <c r="M79" s="13" t="s">
        <v>73</v>
      </c>
      <c r="N79" s="13"/>
      <c r="O79" s="18">
        <f t="shared" si="75"/>
        <v>1.48911993861634</v>
      </c>
      <c r="P79" s="18">
        <f t="shared" si="63"/>
        <v>0.351706257277599</v>
      </c>
      <c r="Q79" s="24">
        <f t="shared" si="64"/>
        <v>0.0914436268921757</v>
      </c>
      <c r="R79" s="18">
        <f t="shared" si="65"/>
        <v>0.1355172</v>
      </c>
      <c r="S79" s="25">
        <f t="shared" si="66"/>
        <v>0.674775060967727</v>
      </c>
      <c r="T79" s="3">
        <v>0.01</v>
      </c>
      <c r="U79" s="26">
        <f t="shared" si="67"/>
        <v>0.00674775060967727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8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9"/>
        <v>0.0075</v>
      </c>
      <c r="AT79" s="2">
        <f t="shared" si="70"/>
        <v>0.0166977506096773</v>
      </c>
      <c r="AU79" s="29">
        <f t="shared" si="71"/>
        <v>52.122</v>
      </c>
      <c r="AV79" s="1">
        <f t="shared" si="72"/>
        <v>0.26</v>
      </c>
      <c r="AW79" s="2">
        <f t="shared" si="76"/>
        <v>0.1788</v>
      </c>
      <c r="AX79" s="1">
        <f t="shared" si="73"/>
        <v>271.078271259191</v>
      </c>
    </row>
    <row r="80" s="1" customFormat="1" spans="1:50">
      <c r="A80" s="13"/>
      <c r="B80" s="13"/>
      <c r="C80" s="16">
        <v>7</v>
      </c>
      <c r="D80" s="19">
        <v>24.0084039690323</v>
      </c>
      <c r="E80" s="20">
        <f t="shared" si="74"/>
        <v>21.5498423283333</v>
      </c>
      <c r="F80" s="16" t="s">
        <v>73</v>
      </c>
      <c r="G80" s="13">
        <v>8</v>
      </c>
      <c r="H80" s="18">
        <f t="shared" si="58"/>
        <v>24.0084039690323</v>
      </c>
      <c r="I80" s="18">
        <f t="shared" si="59"/>
        <v>297.158403969032</v>
      </c>
      <c r="J80" s="18">
        <f t="shared" si="60"/>
        <v>0.310432734278933</v>
      </c>
      <c r="K80" s="18">
        <f t="shared" si="61"/>
        <v>52.122</v>
      </c>
      <c r="L80" s="18">
        <f t="shared" si="62"/>
        <v>0.52122</v>
      </c>
      <c r="M80" s="13" t="s">
        <v>73</v>
      </c>
      <c r="N80" s="13"/>
      <c r="O80" s="18">
        <f t="shared" si="75"/>
        <v>1.65863368133874</v>
      </c>
      <c r="P80" s="18">
        <f t="shared" si="63"/>
        <v>0.514894188865119</v>
      </c>
      <c r="Q80" s="24">
        <f t="shared" si="64"/>
        <v>0.133872489104931</v>
      </c>
      <c r="R80" s="18">
        <f t="shared" si="65"/>
        <v>0.1355172</v>
      </c>
      <c r="S80" s="25">
        <f t="shared" si="66"/>
        <v>0.987863452793675</v>
      </c>
      <c r="T80" s="3">
        <v>0.01</v>
      </c>
      <c r="U80" s="26">
        <f t="shared" si="67"/>
        <v>0.00987863452793675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8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9"/>
        <v>0.0075</v>
      </c>
      <c r="AT80" s="2">
        <f t="shared" si="70"/>
        <v>0.0198286345279367</v>
      </c>
      <c r="AU80" s="29">
        <f t="shared" si="71"/>
        <v>52.122</v>
      </c>
      <c r="AV80" s="1">
        <f t="shared" si="72"/>
        <v>0.26</v>
      </c>
      <c r="AW80" s="2">
        <f t="shared" si="76"/>
        <v>0.1788</v>
      </c>
      <c r="AX80" s="1">
        <f t="shared" si="73"/>
        <v>321.906351035582</v>
      </c>
    </row>
    <row r="81" s="1" customFormat="1" spans="1:50">
      <c r="A81" s="13"/>
      <c r="B81" s="13"/>
      <c r="C81" s="16">
        <v>8</v>
      </c>
      <c r="D81" s="19">
        <v>20.8153680954839</v>
      </c>
      <c r="E81" s="20">
        <f t="shared" si="74"/>
        <v>24.0084039690323</v>
      </c>
      <c r="F81" s="16" t="s">
        <v>73</v>
      </c>
      <c r="G81" s="13">
        <v>9</v>
      </c>
      <c r="H81" s="18">
        <f t="shared" si="58"/>
        <v>20.8153680954839</v>
      </c>
      <c r="I81" s="18">
        <f t="shared" si="59"/>
        <v>293.965368095484</v>
      </c>
      <c r="J81" s="18">
        <f t="shared" si="60"/>
        <v>0.217470060198137</v>
      </c>
      <c r="K81" s="18">
        <f t="shared" si="61"/>
        <v>52.122</v>
      </c>
      <c r="L81" s="18">
        <f t="shared" si="62"/>
        <v>0.52122</v>
      </c>
      <c r="M81" s="13" t="s">
        <v>73</v>
      </c>
      <c r="N81" s="13"/>
      <c r="O81" s="18">
        <f t="shared" si="75"/>
        <v>1.66495949247363</v>
      </c>
      <c r="P81" s="18">
        <f t="shared" si="63"/>
        <v>0.362078841055699</v>
      </c>
      <c r="Q81" s="24">
        <f t="shared" si="64"/>
        <v>0.0941404986744818</v>
      </c>
      <c r="R81" s="18">
        <f t="shared" si="65"/>
        <v>0.1355172</v>
      </c>
      <c r="S81" s="25">
        <f t="shared" si="66"/>
        <v>0.694675647626145</v>
      </c>
      <c r="T81" s="3">
        <v>0.01</v>
      </c>
      <c r="U81" s="26">
        <f t="shared" si="67"/>
        <v>0.00694675647626145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0.001</v>
      </c>
      <c r="AF81" s="3">
        <v>0.49</v>
      </c>
      <c r="AG81" s="26">
        <f t="shared" si="68"/>
        <v>0.00049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</v>
      </c>
      <c r="AR81" s="3">
        <v>0.5</v>
      </c>
      <c r="AS81" s="3">
        <f t="shared" si="69"/>
        <v>0.005</v>
      </c>
      <c r="AT81" s="2">
        <f t="shared" si="70"/>
        <v>0.0124367564762615</v>
      </c>
      <c r="AU81" s="29">
        <f t="shared" si="71"/>
        <v>52.122</v>
      </c>
      <c r="AV81" s="1">
        <f t="shared" si="72"/>
        <v>0.26</v>
      </c>
      <c r="AW81" s="2">
        <f t="shared" si="76"/>
        <v>0.1788</v>
      </c>
      <c r="AX81" s="1">
        <f t="shared" si="73"/>
        <v>201.903509308771</v>
      </c>
    </row>
    <row r="82" s="1" customFormat="1" spans="1:50">
      <c r="A82" s="13"/>
      <c r="B82" s="13"/>
      <c r="C82" s="16">
        <v>9</v>
      </c>
      <c r="D82" s="19">
        <v>16.540482987</v>
      </c>
      <c r="E82" s="20">
        <f t="shared" si="74"/>
        <v>20.8153680954839</v>
      </c>
      <c r="F82" s="16" t="s">
        <v>73</v>
      </c>
      <c r="G82" s="13">
        <v>10</v>
      </c>
      <c r="H82" s="18">
        <f t="shared" si="58"/>
        <v>16.540482987</v>
      </c>
      <c r="I82" s="18">
        <f t="shared" si="59"/>
        <v>289.690482987</v>
      </c>
      <c r="J82" s="18">
        <f t="shared" si="60"/>
        <v>0.13339107839132</v>
      </c>
      <c r="K82" s="18">
        <f t="shared" si="61"/>
        <v>52.122</v>
      </c>
      <c r="L82" s="18">
        <f t="shared" si="62"/>
        <v>0.52122</v>
      </c>
      <c r="M82" s="13" t="s">
        <v>73</v>
      </c>
      <c r="N82" s="13"/>
      <c r="O82" s="18">
        <f t="shared" si="75"/>
        <v>1.82410065141793</v>
      </c>
      <c r="P82" s="18">
        <f t="shared" si="63"/>
        <v>0.243318752986946</v>
      </c>
      <c r="Q82" s="24">
        <f t="shared" si="64"/>
        <v>0.0632628757766061</v>
      </c>
      <c r="R82" s="18">
        <f t="shared" si="65"/>
        <v>0.1355172</v>
      </c>
      <c r="S82" s="25">
        <f t="shared" si="66"/>
        <v>0.46682543453234</v>
      </c>
      <c r="T82" s="3">
        <v>0.01</v>
      </c>
      <c r="U82" s="26">
        <f t="shared" si="67"/>
        <v>0.0046682543453234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0.001</v>
      </c>
      <c r="AF82" s="3">
        <v>0.49</v>
      </c>
      <c r="AG82" s="26">
        <f t="shared" si="68"/>
        <v>0.00049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</v>
      </c>
      <c r="AR82" s="3">
        <v>0.5</v>
      </c>
      <c r="AS82" s="3">
        <f t="shared" si="69"/>
        <v>0.005</v>
      </c>
      <c r="AT82" s="2">
        <f t="shared" si="70"/>
        <v>0.0101582543453234</v>
      </c>
      <c r="AU82" s="29">
        <f t="shared" si="71"/>
        <v>52.122</v>
      </c>
      <c r="AV82" s="1">
        <f t="shared" si="72"/>
        <v>0.26</v>
      </c>
      <c r="AW82" s="2">
        <f t="shared" si="76"/>
        <v>0.1788</v>
      </c>
      <c r="AX82" s="1">
        <f t="shared" si="73"/>
        <v>164.913352182031</v>
      </c>
    </row>
    <row r="83" s="1" customFormat="1" spans="1:50">
      <c r="A83" s="13"/>
      <c r="B83" s="13"/>
      <c r="C83" s="16">
        <v>10</v>
      </c>
      <c r="D83" s="19">
        <v>9.28931892809677</v>
      </c>
      <c r="E83" s="20">
        <f t="shared" si="74"/>
        <v>16.540482987</v>
      </c>
      <c r="F83" s="16" t="s">
        <v>73</v>
      </c>
      <c r="G83" s="13">
        <v>11</v>
      </c>
      <c r="H83" s="18">
        <f t="shared" si="58"/>
        <v>9.28931892809677</v>
      </c>
      <c r="I83" s="18">
        <f t="shared" si="59"/>
        <v>282.439318928097</v>
      </c>
      <c r="J83" s="18">
        <f t="shared" si="60"/>
        <v>0.0562821826550141</v>
      </c>
      <c r="K83" s="18">
        <f t="shared" si="61"/>
        <v>52.122</v>
      </c>
      <c r="L83" s="18">
        <f t="shared" si="62"/>
        <v>0.52122</v>
      </c>
      <c r="M83" s="13" t="s">
        <v>75</v>
      </c>
      <c r="N83" s="18">
        <f>(O82-P82)*$C$22/100</f>
        <v>1.50174280350943</v>
      </c>
      <c r="O83" s="18">
        <f t="shared" si="75"/>
        <v>0.600259094921549</v>
      </c>
      <c r="P83" s="18">
        <f t="shared" si="63"/>
        <v>0.0337838920207081</v>
      </c>
      <c r="Q83" s="24">
        <f t="shared" si="64"/>
        <v>0.0087838119253841</v>
      </c>
      <c r="R83" s="18">
        <f t="shared" si="65"/>
        <v>0.1355172</v>
      </c>
      <c r="S83" s="25">
        <f t="shared" si="66"/>
        <v>0.0648169525741684</v>
      </c>
      <c r="T83" s="3">
        <v>0.01</v>
      </c>
      <c r="U83" s="26">
        <f t="shared" si="67"/>
        <v>0.000648169525741684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0.001</v>
      </c>
      <c r="AF83" s="3">
        <v>0.49</v>
      </c>
      <c r="AG83" s="26">
        <f t="shared" si="68"/>
        <v>0.00049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</v>
      </c>
      <c r="AR83" s="3">
        <v>0.5</v>
      </c>
      <c r="AS83" s="3">
        <f t="shared" si="69"/>
        <v>0.005</v>
      </c>
      <c r="AT83" s="2">
        <f t="shared" si="70"/>
        <v>0.00613816952574168</v>
      </c>
      <c r="AU83" s="29">
        <f t="shared" si="71"/>
        <v>52.122</v>
      </c>
      <c r="AV83" s="1">
        <f t="shared" si="72"/>
        <v>0.26</v>
      </c>
      <c r="AW83" s="2">
        <f t="shared" si="76"/>
        <v>0.1788</v>
      </c>
      <c r="AX83" s="1">
        <f t="shared" si="73"/>
        <v>99.6496128508211</v>
      </c>
    </row>
    <row r="84" s="1" customFormat="1" spans="1:51">
      <c r="A84" s="13"/>
      <c r="B84" s="13"/>
      <c r="C84" s="16">
        <v>11</v>
      </c>
      <c r="D84" s="19">
        <v>2.64723638803333</v>
      </c>
      <c r="E84" s="20">
        <f t="shared" si="74"/>
        <v>9.28931892809677</v>
      </c>
      <c r="F84" s="16" t="s">
        <v>75</v>
      </c>
      <c r="G84" s="13">
        <v>12</v>
      </c>
      <c r="H84" s="18">
        <f t="shared" si="58"/>
        <v>2.64723638803333</v>
      </c>
      <c r="I84" s="18">
        <f t="shared" si="59"/>
        <v>275.797236388033</v>
      </c>
      <c r="J84" s="18">
        <f t="shared" si="60"/>
        <v>0.0245358546289593</v>
      </c>
      <c r="K84" s="18">
        <f t="shared" si="61"/>
        <v>52.122</v>
      </c>
      <c r="L84" s="18">
        <f t="shared" si="62"/>
        <v>0.52122</v>
      </c>
      <c r="M84" s="13" t="s">
        <v>73</v>
      </c>
      <c r="N84" s="13"/>
      <c r="O84" s="18">
        <f t="shared" si="75"/>
        <v>1.08769520290084</v>
      </c>
      <c r="P84" s="18">
        <f t="shared" si="63"/>
        <v>0.0266875313789914</v>
      </c>
      <c r="Q84" s="24">
        <f t="shared" si="64"/>
        <v>0.00693875815853776</v>
      </c>
      <c r="R84" s="18">
        <f t="shared" si="65"/>
        <v>0.1355172</v>
      </c>
      <c r="S84" s="25">
        <f t="shared" si="66"/>
        <v>0.0512020478473416</v>
      </c>
      <c r="T84" s="3">
        <v>0.01</v>
      </c>
      <c r="U84" s="26">
        <f t="shared" si="67"/>
        <v>0.000512020478473416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8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9"/>
        <v>0.005</v>
      </c>
      <c r="AT84" s="2">
        <f t="shared" si="70"/>
        <v>0.00600202047847342</v>
      </c>
      <c r="AU84" s="29">
        <f t="shared" si="71"/>
        <v>52.122</v>
      </c>
      <c r="AV84" s="1">
        <f t="shared" si="72"/>
        <v>0.26</v>
      </c>
      <c r="AW84" s="2">
        <f t="shared" si="76"/>
        <v>0.1788</v>
      </c>
      <c r="AX84" s="1">
        <f t="shared" si="73"/>
        <v>97.43931224029</v>
      </c>
      <c r="AY84" s="1">
        <f>SUM(AX73:AX84)</f>
        <v>1915.86019476529</v>
      </c>
    </row>
    <row r="85" s="1" customFormat="1" spans="1:46">
      <c r="A85" s="13"/>
      <c r="B85" s="13"/>
      <c r="C85" s="16">
        <v>12</v>
      </c>
      <c r="D85" s="19">
        <v>-4.38430635203226</v>
      </c>
      <c r="E85" s="20">
        <f t="shared" si="74"/>
        <v>2.64723638803333</v>
      </c>
      <c r="F85" s="16" t="s">
        <v>73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AT85" s="2"/>
    </row>
    <row r="86" s="1" customFormat="1" spans="46:46">
      <c r="AT86" s="2"/>
    </row>
    <row r="87" s="1" customFormat="1" spans="19:46">
      <c r="S87" s="23" t="s">
        <v>45</v>
      </c>
      <c r="T87" s="23"/>
      <c r="U87" s="23"/>
      <c r="V87" s="23" t="s">
        <v>46</v>
      </c>
      <c r="W87" s="23"/>
      <c r="X87" s="23"/>
      <c r="Y87" s="23" t="s">
        <v>47</v>
      </c>
      <c r="Z87" s="23"/>
      <c r="AA87" s="23"/>
      <c r="AB87" s="23" t="s">
        <v>48</v>
      </c>
      <c r="AC87" s="23"/>
      <c r="AD87" s="23"/>
      <c r="AE87" s="23" t="s">
        <v>49</v>
      </c>
      <c r="AF87" s="23"/>
      <c r="AG87" s="23"/>
      <c r="AH87" s="23" t="s">
        <v>50</v>
      </c>
      <c r="AI87" s="23"/>
      <c r="AJ87" s="23"/>
      <c r="AK87" s="31" t="s">
        <v>78</v>
      </c>
      <c r="AL87" s="32"/>
      <c r="AM87" s="33"/>
      <c r="AN87" s="32" t="s">
        <v>79</v>
      </c>
      <c r="AO87" s="32"/>
      <c r="AP87" s="33"/>
      <c r="AQ87" s="23" t="s">
        <v>52</v>
      </c>
      <c r="AR87" s="23"/>
      <c r="AS87" s="23"/>
      <c r="AT87" s="2"/>
    </row>
    <row r="88" s="1" customFormat="1" spans="1:53">
      <c r="A88" s="15" t="s">
        <v>80</v>
      </c>
      <c r="B88" s="15"/>
      <c r="C88" s="16" t="s">
        <v>53</v>
      </c>
      <c r="D88" s="16" t="s">
        <v>54</v>
      </c>
      <c r="E88" s="16" t="s">
        <v>55</v>
      </c>
      <c r="F88" s="16" t="s">
        <v>56</v>
      </c>
      <c r="G88" s="13" t="s">
        <v>53</v>
      </c>
      <c r="H88" s="13" t="s">
        <v>55</v>
      </c>
      <c r="I88" s="13" t="s">
        <v>57</v>
      </c>
      <c r="J88" s="13" t="s">
        <v>58</v>
      </c>
      <c r="K88" s="22" t="s">
        <v>59</v>
      </c>
      <c r="L88" s="22" t="s">
        <v>60</v>
      </c>
      <c r="M88" s="13" t="s">
        <v>61</v>
      </c>
      <c r="N88" s="22" t="s">
        <v>62</v>
      </c>
      <c r="O88" s="13" t="s">
        <v>63</v>
      </c>
      <c r="P88" s="13" t="s">
        <v>64</v>
      </c>
      <c r="Q88" s="22" t="s">
        <v>65</v>
      </c>
      <c r="R88" s="22" t="s">
        <v>66</v>
      </c>
      <c r="S88" s="4" t="s">
        <v>12</v>
      </c>
      <c r="T88" s="3" t="s">
        <v>13</v>
      </c>
      <c r="U88" s="3"/>
      <c r="V88" s="4" t="s">
        <v>12</v>
      </c>
      <c r="W88" s="3" t="s">
        <v>13</v>
      </c>
      <c r="X88" s="3"/>
      <c r="Y88" s="4" t="s">
        <v>12</v>
      </c>
      <c r="Z88" s="3" t="s">
        <v>13</v>
      </c>
      <c r="AA88" s="3"/>
      <c r="AB88" s="4" t="s">
        <v>12</v>
      </c>
      <c r="AC88" s="3" t="s">
        <v>13</v>
      </c>
      <c r="AD88" s="3"/>
      <c r="AE88" s="4" t="s">
        <v>12</v>
      </c>
      <c r="AF88" s="3" t="s">
        <v>13</v>
      </c>
      <c r="AG88" s="3"/>
      <c r="AH88" s="4" t="s">
        <v>12</v>
      </c>
      <c r="AI88" s="3" t="s">
        <v>13</v>
      </c>
      <c r="AJ88" s="3"/>
      <c r="AK88" s="4" t="s">
        <v>12</v>
      </c>
      <c r="AL88" s="3" t="s">
        <v>13</v>
      </c>
      <c r="AM88" s="3"/>
      <c r="AN88" s="4" t="s">
        <v>12</v>
      </c>
      <c r="AO88" s="3" t="s">
        <v>13</v>
      </c>
      <c r="AP88" s="3"/>
      <c r="AQ88" s="34" t="s">
        <v>12</v>
      </c>
      <c r="AR88" s="34" t="s">
        <v>13</v>
      </c>
      <c r="AS88" s="34"/>
      <c r="AT88" s="2" t="s">
        <v>67</v>
      </c>
      <c r="AU88" s="1" t="s">
        <v>68</v>
      </c>
      <c r="AV88" s="1" t="s">
        <v>38</v>
      </c>
      <c r="AW88" s="1" t="s">
        <v>81</v>
      </c>
      <c r="AX88" s="1" t="s">
        <v>82</v>
      </c>
      <c r="AZ88" s="1" t="s">
        <v>83</v>
      </c>
      <c r="BA88" s="1" t="s">
        <v>84</v>
      </c>
    </row>
    <row r="89" s="1" customFormat="1" spans="1:53">
      <c r="A89" s="13" t="s">
        <v>71</v>
      </c>
      <c r="B89" s="13">
        <f>F9</f>
        <v>341.64</v>
      </c>
      <c r="C89" s="16" t="s">
        <v>72</v>
      </c>
      <c r="D89" s="17">
        <v>-5</v>
      </c>
      <c r="E89" s="16"/>
      <c r="F89" s="16"/>
      <c r="G89" s="13">
        <v>1</v>
      </c>
      <c r="H89" s="18">
        <f t="shared" ref="H89:H100" si="77">E90</f>
        <v>-5</v>
      </c>
      <c r="I89" s="18">
        <f t="shared" ref="I89:I100" si="78">H89+273.15</f>
        <v>268.15</v>
      </c>
      <c r="J89" s="18">
        <f t="shared" ref="J89:J100" si="79">EXP(($C$16*(I89-$C$14))/($C$17*I89*$C$14))</f>
        <v>0.00896487173486583</v>
      </c>
      <c r="K89" s="18">
        <f t="shared" ref="K89:K100" si="80">$B$89/12</f>
        <v>28.47</v>
      </c>
      <c r="L89" s="18">
        <f t="shared" ref="L89:L100" si="81">K89*$B$74/100</f>
        <v>0.2847</v>
      </c>
      <c r="M89" s="13" t="s">
        <v>73</v>
      </c>
      <c r="N89" s="13"/>
      <c r="O89" s="18">
        <f>L89</f>
        <v>0.2847</v>
      </c>
      <c r="P89" s="18">
        <f t="shared" ref="P89:P100" si="82">O89*J89</f>
        <v>0.0025522989829163</v>
      </c>
      <c r="Q89" s="24">
        <f t="shared" ref="Q89:Q100" si="83">P89*$B$75</f>
        <v>0.000663597735558238</v>
      </c>
      <c r="R89" s="18">
        <f t="shared" ref="R89:R100" si="84">L89*$B$75</f>
        <v>0.074022</v>
      </c>
      <c r="S89" s="25">
        <f t="shared" ref="S89:S100" si="85">Q89/R89</f>
        <v>0.00896487173486583</v>
      </c>
      <c r="T89" s="3">
        <v>0.01</v>
      </c>
      <c r="U89" s="26">
        <f t="shared" ref="U89:U100" si="86">S89*T89</f>
        <v>8.96487173486583e-5</v>
      </c>
      <c r="V89" s="25"/>
      <c r="W89" s="3"/>
      <c r="X89" s="3"/>
      <c r="Y89" s="28"/>
      <c r="Z89" s="3"/>
      <c r="AA89" s="27"/>
      <c r="AB89" s="3"/>
      <c r="AC89" s="3"/>
      <c r="AD89" s="27"/>
      <c r="AE89" s="25">
        <v>0.001</v>
      </c>
      <c r="AF89" s="3">
        <v>0.49</v>
      </c>
      <c r="AG89" s="26">
        <f t="shared" ref="AG89:AG100" si="87">AF89*AE89</f>
        <v>0.00049</v>
      </c>
      <c r="AH89" s="35"/>
      <c r="AI89" s="3"/>
      <c r="AJ89" s="26"/>
      <c r="AK89" s="36"/>
      <c r="AL89" s="27"/>
      <c r="AM89" s="27"/>
      <c r="AN89" s="36"/>
      <c r="AO89" s="27"/>
      <c r="AP89" s="26"/>
      <c r="AQ89" s="3">
        <v>0.01</v>
      </c>
      <c r="AR89" s="3">
        <v>0.5</v>
      </c>
      <c r="AS89" s="3">
        <f t="shared" ref="AS89:AS100" si="88">AR89*AQ89</f>
        <v>0.005</v>
      </c>
      <c r="AT89" s="2">
        <f t="shared" ref="AT89:AT100" si="89">(AS89+AM89+AD89+AA89+U89+X89+AG89+AJ89+AP89)</f>
        <v>0.00557964871734866</v>
      </c>
      <c r="AU89" s="29">
        <f t="shared" ref="AU89:AU100" si="90">$B$89/12</f>
        <v>28.47</v>
      </c>
      <c r="AV89" s="1">
        <f t="shared" ref="AV89:AV100" si="91">$B$75</f>
        <v>0.26</v>
      </c>
      <c r="AW89" s="2">
        <f>$E$9/12</f>
        <v>1.20829086879694</v>
      </c>
      <c r="AX89" s="1">
        <f t="shared" ref="AX89:AX100" si="92">AW89*10000*AV89*0.67*AU89*AT89</f>
        <v>334.359732303825</v>
      </c>
      <c r="AZ89" s="2">
        <f>$E$10/12</f>
        <v>0.514517915792083</v>
      </c>
      <c r="BA89" s="1">
        <f t="shared" ref="BA89:BA100" si="93">AZ89*10000*AV89*0.67*AU89*AT89</f>
        <v>142.378029191805</v>
      </c>
    </row>
    <row r="90" s="1" customFormat="1" spans="1:53">
      <c r="A90" s="13" t="s">
        <v>74</v>
      </c>
      <c r="B90" s="13">
        <v>1</v>
      </c>
      <c r="C90" s="16">
        <v>1</v>
      </c>
      <c r="D90" s="19">
        <v>-6.10242674722581</v>
      </c>
      <c r="E90" s="20">
        <f t="shared" ref="E90:E101" si="94">D89</f>
        <v>-5</v>
      </c>
      <c r="F90" s="16" t="s">
        <v>73</v>
      </c>
      <c r="G90" s="13">
        <v>2</v>
      </c>
      <c r="H90" s="18">
        <f t="shared" si="77"/>
        <v>-6.10242674722581</v>
      </c>
      <c r="I90" s="18">
        <f t="shared" si="78"/>
        <v>267.047573252774</v>
      </c>
      <c r="J90" s="18">
        <f t="shared" si="79"/>
        <v>0.007716915090718</v>
      </c>
      <c r="K90" s="18">
        <f t="shared" si="80"/>
        <v>28.47</v>
      </c>
      <c r="L90" s="18">
        <f t="shared" si="81"/>
        <v>0.2847</v>
      </c>
      <c r="M90" s="13" t="s">
        <v>73</v>
      </c>
      <c r="N90" s="13"/>
      <c r="O90" s="18">
        <f t="shared" ref="O90:O100" si="95">L90+O89-P89-N90</f>
        <v>0.566847701017084</v>
      </c>
      <c r="P90" s="18">
        <f t="shared" si="82"/>
        <v>0.00437431557811754</v>
      </c>
      <c r="Q90" s="24">
        <f t="shared" si="83"/>
        <v>0.00113732205031056</v>
      </c>
      <c r="R90" s="18">
        <f t="shared" si="84"/>
        <v>0.074022</v>
      </c>
      <c r="S90" s="25">
        <f t="shared" si="85"/>
        <v>0.0153646490274589</v>
      </c>
      <c r="T90" s="3">
        <v>0.01</v>
      </c>
      <c r="U90" s="26">
        <f t="shared" si="86"/>
        <v>0.000153646490274589</v>
      </c>
      <c r="V90" s="25"/>
      <c r="W90" s="3"/>
      <c r="X90" s="3"/>
      <c r="Y90" s="28"/>
      <c r="Z90" s="3"/>
      <c r="AA90" s="27"/>
      <c r="AB90" s="3"/>
      <c r="AC90" s="3"/>
      <c r="AD90" s="27"/>
      <c r="AE90" s="25">
        <v>0.001</v>
      </c>
      <c r="AF90" s="3">
        <v>0.49</v>
      </c>
      <c r="AG90" s="26">
        <f t="shared" si="87"/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si="88"/>
        <v>0.005</v>
      </c>
      <c r="AT90" s="2">
        <f t="shared" si="89"/>
        <v>0.00564364649027459</v>
      </c>
      <c r="AU90" s="29">
        <f t="shared" si="90"/>
        <v>28.47</v>
      </c>
      <c r="AV90" s="1">
        <f t="shared" si="91"/>
        <v>0.26</v>
      </c>
      <c r="AW90" s="2">
        <f t="shared" ref="AW90:AW100" si="96">$E$9/12</f>
        <v>1.20829086879694</v>
      </c>
      <c r="AX90" s="1">
        <f t="shared" si="92"/>
        <v>338.194790621568</v>
      </c>
      <c r="AZ90" s="2">
        <f t="shared" ref="AZ90:AZ100" si="97">$E$10/12</f>
        <v>0.514517915792083</v>
      </c>
      <c r="BA90" s="1">
        <f t="shared" si="93"/>
        <v>144.011084827284</v>
      </c>
    </row>
    <row r="91" s="1" customFormat="1" spans="1:53">
      <c r="A91" s="13" t="s">
        <v>38</v>
      </c>
      <c r="B91" s="13">
        <v>0.26</v>
      </c>
      <c r="C91" s="16">
        <v>2</v>
      </c>
      <c r="D91" s="19">
        <v>-2.16408198746428</v>
      </c>
      <c r="E91" s="20">
        <f t="shared" si="94"/>
        <v>-6.10242674722581</v>
      </c>
      <c r="F91" s="16" t="s">
        <v>73</v>
      </c>
      <c r="G91" s="13">
        <v>3</v>
      </c>
      <c r="H91" s="18">
        <f t="shared" si="77"/>
        <v>-2.16408198746428</v>
      </c>
      <c r="I91" s="18">
        <f t="shared" si="78"/>
        <v>270.985918012536</v>
      </c>
      <c r="J91" s="18">
        <f t="shared" si="79"/>
        <v>0.0131092088640296</v>
      </c>
      <c r="K91" s="18">
        <f t="shared" si="80"/>
        <v>28.47</v>
      </c>
      <c r="L91" s="18">
        <f t="shared" si="81"/>
        <v>0.2847</v>
      </c>
      <c r="M91" s="13" t="s">
        <v>73</v>
      </c>
      <c r="N91" s="13"/>
      <c r="O91" s="18">
        <f t="shared" si="95"/>
        <v>0.847173385438966</v>
      </c>
      <c r="P91" s="18">
        <f t="shared" si="82"/>
        <v>0.0111057728537664</v>
      </c>
      <c r="Q91" s="24">
        <f t="shared" si="83"/>
        <v>0.00288750094197927</v>
      </c>
      <c r="R91" s="18">
        <f t="shared" si="84"/>
        <v>0.074022</v>
      </c>
      <c r="S91" s="25">
        <f t="shared" si="85"/>
        <v>0.0390086858228536</v>
      </c>
      <c r="T91" s="3">
        <v>0.01</v>
      </c>
      <c r="U91" s="26">
        <f t="shared" si="86"/>
        <v>0.000390086858228536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si="87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8"/>
        <v>0.005</v>
      </c>
      <c r="AT91" s="2">
        <f t="shared" si="89"/>
        <v>0.00588008685822854</v>
      </c>
      <c r="AU91" s="29">
        <f t="shared" si="90"/>
        <v>28.47</v>
      </c>
      <c r="AV91" s="1">
        <f t="shared" si="91"/>
        <v>0.26</v>
      </c>
      <c r="AW91" s="2">
        <f t="shared" si="96"/>
        <v>1.20829086879694</v>
      </c>
      <c r="AX91" s="1">
        <f t="shared" si="92"/>
        <v>352.36344928445</v>
      </c>
      <c r="AZ91" s="2">
        <f t="shared" si="97"/>
        <v>0.514517915792083</v>
      </c>
      <c r="BA91" s="1">
        <f t="shared" si="93"/>
        <v>150.044424077835</v>
      </c>
    </row>
    <row r="92" s="1" customFormat="1" spans="1:53">
      <c r="A92" s="13"/>
      <c r="B92" s="13"/>
      <c r="C92" s="16">
        <v>3</v>
      </c>
      <c r="D92" s="19">
        <v>2.13122066541935</v>
      </c>
      <c r="E92" s="20">
        <f t="shared" si="94"/>
        <v>-2.16408198746428</v>
      </c>
      <c r="F92" s="16" t="s">
        <v>73</v>
      </c>
      <c r="G92" s="13">
        <v>4</v>
      </c>
      <c r="H92" s="18">
        <f t="shared" si="77"/>
        <v>2.13122066541935</v>
      </c>
      <c r="I92" s="18">
        <f t="shared" si="78"/>
        <v>275.281220665419</v>
      </c>
      <c r="J92" s="18">
        <f t="shared" si="79"/>
        <v>0.0229646877420743</v>
      </c>
      <c r="K92" s="18">
        <f t="shared" si="80"/>
        <v>28.47</v>
      </c>
      <c r="L92" s="18">
        <f t="shared" si="81"/>
        <v>0.2847</v>
      </c>
      <c r="M92" s="13" t="s">
        <v>73</v>
      </c>
      <c r="N92" s="13"/>
      <c r="O92" s="18">
        <f t="shared" si="95"/>
        <v>1.1207676125852</v>
      </c>
      <c r="P92" s="18">
        <f t="shared" si="82"/>
        <v>0.0257380782544492</v>
      </c>
      <c r="Q92" s="24">
        <f t="shared" si="83"/>
        <v>0.0066919003461568</v>
      </c>
      <c r="R92" s="18">
        <f t="shared" si="84"/>
        <v>0.074022</v>
      </c>
      <c r="S92" s="25">
        <f t="shared" si="85"/>
        <v>0.0904042088319256</v>
      </c>
      <c r="T92" s="3">
        <v>0.01</v>
      </c>
      <c r="U92" s="26">
        <f t="shared" si="86"/>
        <v>0.000904042088319256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7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8"/>
        <v>0.005</v>
      </c>
      <c r="AT92" s="2">
        <f t="shared" si="89"/>
        <v>0.00639404208831926</v>
      </c>
      <c r="AU92" s="29">
        <f t="shared" si="90"/>
        <v>28.47</v>
      </c>
      <c r="AV92" s="1">
        <f t="shared" si="91"/>
        <v>0.26</v>
      </c>
      <c r="AW92" s="2">
        <f t="shared" si="96"/>
        <v>1.20829086879694</v>
      </c>
      <c r="AX92" s="1">
        <f t="shared" si="92"/>
        <v>383.162150395322</v>
      </c>
      <c r="AZ92" s="2">
        <f t="shared" si="97"/>
        <v>0.514517915792083</v>
      </c>
      <c r="BA92" s="1">
        <f t="shared" si="93"/>
        <v>163.159216148098</v>
      </c>
    </row>
    <row r="93" s="1" customFormat="1" spans="1:53">
      <c r="A93" s="13"/>
      <c r="B93" s="13"/>
      <c r="C93" s="16">
        <v>4</v>
      </c>
      <c r="D93" s="19">
        <v>7.54098669796667</v>
      </c>
      <c r="E93" s="20">
        <f t="shared" si="94"/>
        <v>2.13122066541935</v>
      </c>
      <c r="F93" s="16" t="s">
        <v>73</v>
      </c>
      <c r="G93" s="13">
        <v>5</v>
      </c>
      <c r="H93" s="18">
        <f t="shared" si="77"/>
        <v>7.54098669796667</v>
      </c>
      <c r="I93" s="18">
        <f t="shared" si="78"/>
        <v>280.690986697967</v>
      </c>
      <c r="J93" s="18">
        <f t="shared" si="79"/>
        <v>0.0454063192536031</v>
      </c>
      <c r="K93" s="18">
        <f t="shared" si="80"/>
        <v>28.47</v>
      </c>
      <c r="L93" s="18">
        <f t="shared" si="81"/>
        <v>0.2847</v>
      </c>
      <c r="M93" s="13" t="s">
        <v>75</v>
      </c>
      <c r="N93" s="18">
        <f>(O92-P92)*$C$22/100</f>
        <v>1.04027805761421</v>
      </c>
      <c r="O93" s="18">
        <f t="shared" si="95"/>
        <v>0.339451476716538</v>
      </c>
      <c r="P93" s="18">
        <f t="shared" si="82"/>
        <v>0.0154132421228981</v>
      </c>
      <c r="Q93" s="24">
        <f t="shared" si="83"/>
        <v>0.00400744295195351</v>
      </c>
      <c r="R93" s="18">
        <f t="shared" si="84"/>
        <v>0.074022</v>
      </c>
      <c r="S93" s="25">
        <f t="shared" si="85"/>
        <v>0.0541385392444612</v>
      </c>
      <c r="T93" s="3">
        <v>0.01</v>
      </c>
      <c r="U93" s="26">
        <f t="shared" si="86"/>
        <v>0.000541385392444612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0.005</v>
      </c>
      <c r="AF93" s="3">
        <v>0.49</v>
      </c>
      <c r="AG93" s="26">
        <f t="shared" si="87"/>
        <v>0.00245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0.015</v>
      </c>
      <c r="AR93" s="3">
        <v>0.5</v>
      </c>
      <c r="AS93" s="3">
        <f t="shared" si="88"/>
        <v>0.0075</v>
      </c>
      <c r="AT93" s="2">
        <f t="shared" si="89"/>
        <v>0.0104913853924446</v>
      </c>
      <c r="AU93" s="29">
        <f t="shared" si="90"/>
        <v>28.47</v>
      </c>
      <c r="AV93" s="1">
        <f t="shared" si="91"/>
        <v>0.26</v>
      </c>
      <c r="AW93" s="2">
        <f t="shared" si="96"/>
        <v>1.20829086879694</v>
      </c>
      <c r="AX93" s="1">
        <f t="shared" si="92"/>
        <v>628.694921314135</v>
      </c>
      <c r="AZ93" s="2">
        <f t="shared" si="97"/>
        <v>0.514517915792083</v>
      </c>
      <c r="BA93" s="1">
        <f t="shared" si="93"/>
        <v>267.712691486025</v>
      </c>
    </row>
    <row r="94" s="1" customFormat="1" spans="1:53">
      <c r="A94" s="13"/>
      <c r="B94" s="13"/>
      <c r="C94" s="16">
        <v>5</v>
      </c>
      <c r="D94" s="19">
        <v>16.4179352270968</v>
      </c>
      <c r="E94" s="20">
        <f t="shared" si="94"/>
        <v>7.54098669796667</v>
      </c>
      <c r="F94" s="16" t="s">
        <v>75</v>
      </c>
      <c r="G94" s="13">
        <v>6</v>
      </c>
      <c r="H94" s="18">
        <f t="shared" si="77"/>
        <v>16.4179352270968</v>
      </c>
      <c r="I94" s="18">
        <f t="shared" si="78"/>
        <v>289.567935227097</v>
      </c>
      <c r="J94" s="18">
        <f t="shared" si="79"/>
        <v>0.131507090607487</v>
      </c>
      <c r="K94" s="18">
        <f t="shared" si="80"/>
        <v>28.47</v>
      </c>
      <c r="L94" s="18">
        <f t="shared" si="81"/>
        <v>0.2847</v>
      </c>
      <c r="M94" s="13" t="s">
        <v>73</v>
      </c>
      <c r="N94" s="13"/>
      <c r="O94" s="18">
        <f t="shared" si="95"/>
        <v>0.608738234593639</v>
      </c>
      <c r="P94" s="18">
        <f t="shared" si="82"/>
        <v>0.0800533941729476</v>
      </c>
      <c r="Q94" s="24">
        <f t="shared" si="83"/>
        <v>0.0208138824849664</v>
      </c>
      <c r="R94" s="18">
        <f t="shared" si="84"/>
        <v>0.074022</v>
      </c>
      <c r="S94" s="25">
        <f t="shared" si="85"/>
        <v>0.28118508666297</v>
      </c>
      <c r="T94" s="3">
        <v>0.01</v>
      </c>
      <c r="U94" s="26">
        <f t="shared" si="86"/>
        <v>0.0028118508666297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0.005</v>
      </c>
      <c r="AF94" s="3">
        <v>0.49</v>
      </c>
      <c r="AG94" s="26">
        <f t="shared" si="87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8"/>
        <v>0.0075</v>
      </c>
      <c r="AT94" s="2">
        <f t="shared" si="89"/>
        <v>0.0127618508666297</v>
      </c>
      <c r="AU94" s="29">
        <f t="shared" si="90"/>
        <v>28.47</v>
      </c>
      <c r="AV94" s="1">
        <f t="shared" si="91"/>
        <v>0.26</v>
      </c>
      <c r="AW94" s="2">
        <f t="shared" si="96"/>
        <v>1.20829086879694</v>
      </c>
      <c r="AX94" s="1">
        <f t="shared" si="92"/>
        <v>764.752273059809</v>
      </c>
      <c r="AZ94" s="2">
        <f t="shared" si="97"/>
        <v>0.514517915792083</v>
      </c>
      <c r="BA94" s="1">
        <f t="shared" si="93"/>
        <v>325.649026896781</v>
      </c>
    </row>
    <row r="95" s="1" customFormat="1" spans="1:53">
      <c r="A95" s="13"/>
      <c r="B95" s="13"/>
      <c r="C95" s="16">
        <v>6</v>
      </c>
      <c r="D95" s="19">
        <v>21.5498423283333</v>
      </c>
      <c r="E95" s="20">
        <f t="shared" si="94"/>
        <v>16.4179352270968</v>
      </c>
      <c r="F95" s="16" t="s">
        <v>73</v>
      </c>
      <c r="G95" s="13">
        <v>7</v>
      </c>
      <c r="H95" s="18">
        <f t="shared" si="77"/>
        <v>21.5498423283333</v>
      </c>
      <c r="I95" s="18">
        <f t="shared" si="78"/>
        <v>294.699842328333</v>
      </c>
      <c r="J95" s="18">
        <f t="shared" si="79"/>
        <v>0.236183968904745</v>
      </c>
      <c r="K95" s="18">
        <f t="shared" si="80"/>
        <v>28.47</v>
      </c>
      <c r="L95" s="18">
        <f t="shared" si="81"/>
        <v>0.2847</v>
      </c>
      <c r="M95" s="13" t="s">
        <v>73</v>
      </c>
      <c r="N95" s="13"/>
      <c r="O95" s="18">
        <f t="shared" si="95"/>
        <v>0.813384840420692</v>
      </c>
      <c r="P95" s="18">
        <f t="shared" si="82"/>
        <v>0.192108459857512</v>
      </c>
      <c r="Q95" s="24">
        <f t="shared" si="83"/>
        <v>0.0499481995629531</v>
      </c>
      <c r="R95" s="18">
        <f t="shared" si="84"/>
        <v>0.074022</v>
      </c>
      <c r="S95" s="25">
        <f t="shared" si="85"/>
        <v>0.674775060967727</v>
      </c>
      <c r="T95" s="3">
        <v>0.01</v>
      </c>
      <c r="U95" s="26">
        <f t="shared" si="86"/>
        <v>0.00674775060967727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0.005</v>
      </c>
      <c r="AF95" s="3">
        <v>0.49</v>
      </c>
      <c r="AG95" s="26">
        <f t="shared" si="87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8"/>
        <v>0.0075</v>
      </c>
      <c r="AT95" s="2">
        <f t="shared" si="89"/>
        <v>0.0166977506096773</v>
      </c>
      <c r="AU95" s="29">
        <f t="shared" si="90"/>
        <v>28.47</v>
      </c>
      <c r="AV95" s="1">
        <f t="shared" si="91"/>
        <v>0.26</v>
      </c>
      <c r="AW95" s="2">
        <f t="shared" si="96"/>
        <v>1.20829086879694</v>
      </c>
      <c r="AX95" s="1">
        <f t="shared" si="92"/>
        <v>1000.61055932938</v>
      </c>
      <c r="AZ95" s="2">
        <f t="shared" si="97"/>
        <v>0.514517915792083</v>
      </c>
      <c r="BA95" s="1">
        <f t="shared" si="93"/>
        <v>426.082885173425</v>
      </c>
    </row>
    <row r="96" s="1" customFormat="1" spans="1:53">
      <c r="A96" s="13"/>
      <c r="B96" s="13"/>
      <c r="C96" s="16">
        <v>7</v>
      </c>
      <c r="D96" s="19">
        <v>24.0084039690323</v>
      </c>
      <c r="E96" s="20">
        <f t="shared" si="94"/>
        <v>21.5498423283333</v>
      </c>
      <c r="F96" s="16" t="s">
        <v>73</v>
      </c>
      <c r="G96" s="13">
        <v>8</v>
      </c>
      <c r="H96" s="18">
        <f t="shared" si="77"/>
        <v>24.0084039690323</v>
      </c>
      <c r="I96" s="18">
        <f t="shared" si="78"/>
        <v>297.158403969032</v>
      </c>
      <c r="J96" s="18">
        <f t="shared" si="79"/>
        <v>0.310432734278933</v>
      </c>
      <c r="K96" s="18">
        <f t="shared" si="80"/>
        <v>28.47</v>
      </c>
      <c r="L96" s="18">
        <f t="shared" si="81"/>
        <v>0.2847</v>
      </c>
      <c r="M96" s="13" t="s">
        <v>73</v>
      </c>
      <c r="N96" s="13"/>
      <c r="O96" s="18">
        <f t="shared" si="95"/>
        <v>0.90597638056318</v>
      </c>
      <c r="P96" s="18">
        <f t="shared" si="82"/>
        <v>0.281244725010359</v>
      </c>
      <c r="Q96" s="24">
        <f t="shared" si="83"/>
        <v>0.0731236285026934</v>
      </c>
      <c r="R96" s="18">
        <f t="shared" si="84"/>
        <v>0.074022</v>
      </c>
      <c r="S96" s="25">
        <f t="shared" si="85"/>
        <v>0.987863452793675</v>
      </c>
      <c r="T96" s="3">
        <v>0.01</v>
      </c>
      <c r="U96" s="26">
        <f t="shared" si="86"/>
        <v>0.00987863452793675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0.005</v>
      </c>
      <c r="AF96" s="3">
        <v>0.49</v>
      </c>
      <c r="AG96" s="26">
        <f t="shared" si="87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8"/>
        <v>0.0075</v>
      </c>
      <c r="AT96" s="2">
        <f t="shared" si="89"/>
        <v>0.0198286345279367</v>
      </c>
      <c r="AU96" s="29">
        <f t="shared" si="90"/>
        <v>28.47</v>
      </c>
      <c r="AV96" s="1">
        <f t="shared" si="91"/>
        <v>0.26</v>
      </c>
      <c r="AW96" s="2">
        <f t="shared" si="96"/>
        <v>1.20829086879694</v>
      </c>
      <c r="AX96" s="1">
        <f t="shared" si="92"/>
        <v>1188.22837575726</v>
      </c>
      <c r="AZ96" s="2">
        <f t="shared" si="97"/>
        <v>0.514517915792083</v>
      </c>
      <c r="BA96" s="1">
        <f t="shared" si="93"/>
        <v>505.974846924363</v>
      </c>
    </row>
    <row r="97" s="1" customFormat="1" spans="1:53">
      <c r="A97" s="13"/>
      <c r="B97" s="13"/>
      <c r="C97" s="16">
        <v>8</v>
      </c>
      <c r="D97" s="19">
        <v>20.8153680954839</v>
      </c>
      <c r="E97" s="20">
        <f t="shared" si="94"/>
        <v>24.0084039690323</v>
      </c>
      <c r="F97" s="16" t="s">
        <v>73</v>
      </c>
      <c r="G97" s="13">
        <v>9</v>
      </c>
      <c r="H97" s="18">
        <f t="shared" si="77"/>
        <v>20.8153680954839</v>
      </c>
      <c r="I97" s="18">
        <f t="shared" si="78"/>
        <v>293.965368095484</v>
      </c>
      <c r="J97" s="18">
        <f t="shared" si="79"/>
        <v>0.217470060198137</v>
      </c>
      <c r="K97" s="18">
        <f t="shared" si="80"/>
        <v>28.47</v>
      </c>
      <c r="L97" s="18">
        <f t="shared" si="81"/>
        <v>0.2847</v>
      </c>
      <c r="M97" s="13" t="s">
        <v>73</v>
      </c>
      <c r="N97" s="13"/>
      <c r="O97" s="18">
        <f t="shared" si="95"/>
        <v>0.909431655552821</v>
      </c>
      <c r="P97" s="18">
        <f t="shared" si="82"/>
        <v>0.197774156879163</v>
      </c>
      <c r="Q97" s="24">
        <f t="shared" si="83"/>
        <v>0.0514212807885825</v>
      </c>
      <c r="R97" s="18">
        <f t="shared" si="84"/>
        <v>0.074022</v>
      </c>
      <c r="S97" s="25">
        <f t="shared" si="85"/>
        <v>0.694675647626145</v>
      </c>
      <c r="T97" s="3">
        <v>0.01</v>
      </c>
      <c r="U97" s="26">
        <f t="shared" si="86"/>
        <v>0.00694675647626145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0.001</v>
      </c>
      <c r="AF97" s="3">
        <v>0.49</v>
      </c>
      <c r="AG97" s="26">
        <f t="shared" si="87"/>
        <v>0.00049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</v>
      </c>
      <c r="AR97" s="3">
        <v>0.5</v>
      </c>
      <c r="AS97" s="3">
        <f t="shared" si="88"/>
        <v>0.005</v>
      </c>
      <c r="AT97" s="2">
        <f t="shared" si="89"/>
        <v>0.0124367564762615</v>
      </c>
      <c r="AU97" s="29">
        <f t="shared" si="90"/>
        <v>28.47</v>
      </c>
      <c r="AV97" s="1">
        <f t="shared" si="91"/>
        <v>0.26</v>
      </c>
      <c r="AW97" s="2">
        <f t="shared" si="96"/>
        <v>1.20829086879694</v>
      </c>
      <c r="AX97" s="1">
        <f t="shared" si="92"/>
        <v>745.271033497359</v>
      </c>
      <c r="AZ97" s="2">
        <f t="shared" si="97"/>
        <v>0.514517915792083</v>
      </c>
      <c r="BA97" s="1">
        <f t="shared" si="93"/>
        <v>317.353469067483</v>
      </c>
    </row>
    <row r="98" s="1" customFormat="1" spans="1:53">
      <c r="A98" s="13"/>
      <c r="B98" s="13"/>
      <c r="C98" s="16">
        <v>9</v>
      </c>
      <c r="D98" s="19">
        <v>16.540482987</v>
      </c>
      <c r="E98" s="20">
        <f t="shared" si="94"/>
        <v>20.8153680954839</v>
      </c>
      <c r="F98" s="16" t="s">
        <v>73</v>
      </c>
      <c r="G98" s="13">
        <v>10</v>
      </c>
      <c r="H98" s="18">
        <f t="shared" si="77"/>
        <v>16.540482987</v>
      </c>
      <c r="I98" s="18">
        <f t="shared" si="78"/>
        <v>289.690482987</v>
      </c>
      <c r="J98" s="18">
        <f t="shared" si="79"/>
        <v>0.13339107839132</v>
      </c>
      <c r="K98" s="18">
        <f t="shared" si="80"/>
        <v>28.47</v>
      </c>
      <c r="L98" s="18">
        <f t="shared" si="81"/>
        <v>0.2847</v>
      </c>
      <c r="M98" s="13" t="s">
        <v>73</v>
      </c>
      <c r="N98" s="13"/>
      <c r="O98" s="18">
        <f t="shared" si="95"/>
        <v>0.996357498673657</v>
      </c>
      <c r="P98" s="18">
        <f t="shared" si="82"/>
        <v>0.132905201211357</v>
      </c>
      <c r="Q98" s="24">
        <f t="shared" si="83"/>
        <v>0.0345553523149529</v>
      </c>
      <c r="R98" s="18">
        <f t="shared" si="84"/>
        <v>0.074022</v>
      </c>
      <c r="S98" s="25">
        <f t="shared" si="85"/>
        <v>0.46682543453234</v>
      </c>
      <c r="T98" s="3">
        <v>0.01</v>
      </c>
      <c r="U98" s="26">
        <f t="shared" si="86"/>
        <v>0.0046682543453234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0.001</v>
      </c>
      <c r="AF98" s="3">
        <v>0.49</v>
      </c>
      <c r="AG98" s="26">
        <f t="shared" si="87"/>
        <v>0.00049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</v>
      </c>
      <c r="AR98" s="3">
        <v>0.5</v>
      </c>
      <c r="AS98" s="3">
        <f t="shared" si="88"/>
        <v>0.005</v>
      </c>
      <c r="AT98" s="2">
        <f t="shared" si="89"/>
        <v>0.0101582543453234</v>
      </c>
      <c r="AU98" s="29">
        <f t="shared" si="90"/>
        <v>28.47</v>
      </c>
      <c r="AV98" s="1">
        <f t="shared" si="91"/>
        <v>0.26</v>
      </c>
      <c r="AW98" s="2">
        <f t="shared" si="96"/>
        <v>1.20829086879694</v>
      </c>
      <c r="AX98" s="1">
        <f t="shared" si="92"/>
        <v>608.732086128614</v>
      </c>
      <c r="AZ98" s="2">
        <f t="shared" si="97"/>
        <v>0.514517915792083</v>
      </c>
      <c r="BA98" s="1">
        <f t="shared" si="93"/>
        <v>259.212059214275</v>
      </c>
    </row>
    <row r="99" s="1" customFormat="1" spans="1:53">
      <c r="A99" s="13"/>
      <c r="B99" s="13"/>
      <c r="C99" s="16">
        <v>10</v>
      </c>
      <c r="D99" s="19">
        <v>9.28931892809677</v>
      </c>
      <c r="E99" s="20">
        <f t="shared" si="94"/>
        <v>16.540482987</v>
      </c>
      <c r="F99" s="16" t="s">
        <v>73</v>
      </c>
      <c r="G99" s="13">
        <v>11</v>
      </c>
      <c r="H99" s="18">
        <f t="shared" si="77"/>
        <v>9.28931892809677</v>
      </c>
      <c r="I99" s="18">
        <f t="shared" si="78"/>
        <v>282.439318928097</v>
      </c>
      <c r="J99" s="18">
        <f t="shared" si="79"/>
        <v>0.0562821826550141</v>
      </c>
      <c r="K99" s="18">
        <f t="shared" si="80"/>
        <v>28.47</v>
      </c>
      <c r="L99" s="18">
        <f t="shared" si="81"/>
        <v>0.2847</v>
      </c>
      <c r="M99" s="13" t="s">
        <v>75</v>
      </c>
      <c r="N99" s="18">
        <f>(O98-P98)*$C$22/100</f>
        <v>0.820279682589185</v>
      </c>
      <c r="O99" s="18">
        <f t="shared" si="95"/>
        <v>0.327872614873115</v>
      </c>
      <c r="P99" s="18">
        <f t="shared" si="82"/>
        <v>0.0184533863978658</v>
      </c>
      <c r="Q99" s="24">
        <f t="shared" si="83"/>
        <v>0.0047978804634451</v>
      </c>
      <c r="R99" s="18">
        <f t="shared" si="84"/>
        <v>0.074022</v>
      </c>
      <c r="S99" s="25">
        <f t="shared" si="85"/>
        <v>0.0648169525741685</v>
      </c>
      <c r="T99" s="3">
        <v>0.01</v>
      </c>
      <c r="U99" s="26">
        <f t="shared" si="86"/>
        <v>0.000648169525741685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0.001</v>
      </c>
      <c r="AF99" s="3">
        <v>0.49</v>
      </c>
      <c r="AG99" s="26">
        <f t="shared" si="87"/>
        <v>0.00049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</v>
      </c>
      <c r="AR99" s="3">
        <v>0.5</v>
      </c>
      <c r="AS99" s="3">
        <f t="shared" si="88"/>
        <v>0.005</v>
      </c>
      <c r="AT99" s="2">
        <f t="shared" si="89"/>
        <v>0.00613816952574169</v>
      </c>
      <c r="AU99" s="29">
        <f t="shared" si="90"/>
        <v>28.47</v>
      </c>
      <c r="AV99" s="1">
        <f t="shared" si="91"/>
        <v>0.26</v>
      </c>
      <c r="AW99" s="2">
        <f t="shared" si="96"/>
        <v>1.20829086879694</v>
      </c>
      <c r="AX99" s="1">
        <f t="shared" si="92"/>
        <v>367.829019967</v>
      </c>
      <c r="AZ99" s="2">
        <f t="shared" si="97"/>
        <v>0.514517915792083</v>
      </c>
      <c r="BA99" s="1">
        <f t="shared" si="93"/>
        <v>156.630018159204</v>
      </c>
    </row>
    <row r="100" s="1" customFormat="1" spans="1:54">
      <c r="A100" s="13"/>
      <c r="B100" s="13"/>
      <c r="C100" s="16">
        <v>11</v>
      </c>
      <c r="D100" s="19">
        <v>2.64723638803333</v>
      </c>
      <c r="E100" s="20">
        <f t="shared" si="94"/>
        <v>9.28931892809677</v>
      </c>
      <c r="F100" s="16" t="s">
        <v>75</v>
      </c>
      <c r="G100" s="13">
        <v>12</v>
      </c>
      <c r="H100" s="18">
        <f t="shared" si="77"/>
        <v>2.64723638803333</v>
      </c>
      <c r="I100" s="18">
        <f t="shared" si="78"/>
        <v>275.797236388033</v>
      </c>
      <c r="J100" s="18">
        <f t="shared" si="79"/>
        <v>0.0245358546289593</v>
      </c>
      <c r="K100" s="18">
        <f t="shared" si="80"/>
        <v>28.47</v>
      </c>
      <c r="L100" s="18">
        <f t="shared" si="81"/>
        <v>0.2847</v>
      </c>
      <c r="M100" s="13" t="s">
        <v>73</v>
      </c>
      <c r="N100" s="13"/>
      <c r="O100" s="18">
        <f t="shared" si="95"/>
        <v>0.594119228475249</v>
      </c>
      <c r="P100" s="18">
        <f t="shared" si="82"/>
        <v>0.0145772230221381</v>
      </c>
      <c r="Q100" s="24">
        <f t="shared" si="83"/>
        <v>0.00379007798575592</v>
      </c>
      <c r="R100" s="18">
        <f t="shared" si="84"/>
        <v>0.074022</v>
      </c>
      <c r="S100" s="25">
        <f t="shared" si="85"/>
        <v>0.0512020478473416</v>
      </c>
      <c r="T100" s="3">
        <v>0.01</v>
      </c>
      <c r="U100" s="26">
        <f t="shared" si="86"/>
        <v>0.000512020478473416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0.001</v>
      </c>
      <c r="AF100" s="3">
        <v>0.49</v>
      </c>
      <c r="AG100" s="26">
        <f t="shared" si="87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8"/>
        <v>0.005</v>
      </c>
      <c r="AT100" s="2">
        <f t="shared" si="89"/>
        <v>0.00600202047847342</v>
      </c>
      <c r="AU100" s="29">
        <f t="shared" si="90"/>
        <v>28.47</v>
      </c>
      <c r="AV100" s="1">
        <f t="shared" si="91"/>
        <v>0.26</v>
      </c>
      <c r="AW100" s="2">
        <f t="shared" si="96"/>
        <v>1.20829086879694</v>
      </c>
      <c r="AX100" s="1">
        <f t="shared" si="92"/>
        <v>359.670305807003</v>
      </c>
      <c r="AY100" s="1">
        <f>SUM(AX89:AX100)</f>
        <v>7071.86869746573</v>
      </c>
      <c r="AZ100" s="2">
        <f t="shared" si="97"/>
        <v>0.514517915792083</v>
      </c>
      <c r="BA100" s="1">
        <f t="shared" si="93"/>
        <v>153.155850875854</v>
      </c>
      <c r="BB100" s="1">
        <f>SUM(BA89:BA100)</f>
        <v>3011.36360204243</v>
      </c>
    </row>
    <row r="101" s="1" customFormat="1" spans="1:46">
      <c r="A101" s="13"/>
      <c r="B101" s="13"/>
      <c r="C101" s="16">
        <v>12</v>
      </c>
      <c r="D101" s="19">
        <v>-4.38430635203226</v>
      </c>
      <c r="E101" s="20">
        <f t="shared" si="94"/>
        <v>2.64723638803333</v>
      </c>
      <c r="F101" s="16" t="s">
        <v>73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AT101" s="2"/>
    </row>
  </sheetData>
  <mergeCells count="52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5:U55"/>
    <mergeCell ref="A56:B56"/>
    <mergeCell ref="S71:U71"/>
    <mergeCell ref="V71:X71"/>
    <mergeCell ref="Y71:AA71"/>
    <mergeCell ref="AB71:AD71"/>
    <mergeCell ref="AE71:AG71"/>
    <mergeCell ref="AH71:AJ71"/>
    <mergeCell ref="AK71:AM71"/>
    <mergeCell ref="AN71:AP71"/>
    <mergeCell ref="AQ71:AS71"/>
    <mergeCell ref="A72:B72"/>
    <mergeCell ref="S87:U87"/>
    <mergeCell ref="V87:X87"/>
    <mergeCell ref="Y87:AA87"/>
    <mergeCell ref="AB87:AD87"/>
    <mergeCell ref="AE87:AG87"/>
    <mergeCell ref="AH87:AJ87"/>
    <mergeCell ref="AK87:AM87"/>
    <mergeCell ref="AN87:AP87"/>
    <mergeCell ref="AQ87:AS87"/>
    <mergeCell ref="A88:B88"/>
    <mergeCell ref="A2:A4"/>
    <mergeCell ref="A5:A6"/>
    <mergeCell ref="E2:E4"/>
    <mergeCell ref="E5:E6"/>
    <mergeCell ref="G2:G4"/>
    <mergeCell ref="G5:G6"/>
    <mergeCell ref="G14:G1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16"/>
  <sheetViews>
    <sheetView workbookViewId="0">
      <selection activeCell="A1" sqref="A1:G11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10.1111111111111" style="1" customWidth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 customWidth="1"/>
    <col min="29" max="29" width="8.88888888888889" style="1"/>
    <col min="30" max="30" width="10.2222222222222" style="1" customWidth="1"/>
    <col min="31" max="31" width="8.88888888888889" style="1"/>
    <col min="32" max="32" width="23.1111111111111" style="1" customWidth="1"/>
    <col min="33" max="33" width="15.6666666666667" style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11.4444444444444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5.6666666666667" style="1"/>
    <col min="55" max="16384" width="8.88888888888889" style="1"/>
  </cols>
  <sheetData>
    <row r="1" s="1" customFormat="1" spans="3:46">
      <c r="C1" s="3" t="s">
        <v>0</v>
      </c>
      <c r="D1" s="3" t="s">
        <v>1</v>
      </c>
      <c r="E1" s="3" t="s">
        <v>2</v>
      </c>
      <c r="F1" s="3" t="s">
        <v>3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T1" s="2"/>
    </row>
    <row r="2" s="1" customFormat="1" spans="1:46">
      <c r="A2" s="4" t="s">
        <v>10</v>
      </c>
      <c r="B2" s="5" t="s">
        <v>11</v>
      </c>
      <c r="C2" s="3"/>
      <c r="D2" s="3"/>
      <c r="E2" s="7">
        <v>1026.01373578956</v>
      </c>
      <c r="F2" s="3">
        <v>759.42</v>
      </c>
      <c r="G2" s="21">
        <f>(F2+F3+F4)/3</f>
        <v>1282.9875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T2" s="2"/>
    </row>
    <row r="3" s="1" customFormat="1" spans="1:46">
      <c r="A3" s="4"/>
      <c r="B3" s="5" t="s">
        <v>14</v>
      </c>
      <c r="C3" s="3"/>
      <c r="D3" s="3"/>
      <c r="E3" s="9"/>
      <c r="F3" s="3">
        <v>1433.9025</v>
      </c>
      <c r="G3" s="2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T3" s="2"/>
    </row>
    <row r="4" s="1" customFormat="1" spans="1:46">
      <c r="A4" s="4"/>
      <c r="B4" s="5" t="s">
        <v>15</v>
      </c>
      <c r="C4" s="3"/>
      <c r="D4" s="3"/>
      <c r="E4" s="11"/>
      <c r="F4" s="3">
        <v>1655.64</v>
      </c>
      <c r="G4" s="2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T4" s="2"/>
    </row>
    <row r="5" s="1" customFormat="1" spans="1:46">
      <c r="A5" s="4" t="s">
        <v>4</v>
      </c>
      <c r="B5" s="5" t="s">
        <v>16</v>
      </c>
      <c r="C5" s="3"/>
      <c r="D5" s="3"/>
      <c r="E5" s="7">
        <v>11044.0661917808</v>
      </c>
      <c r="F5" s="3">
        <v>91.104</v>
      </c>
      <c r="G5" s="21">
        <f>(F5+F6)/2</f>
        <v>92.50925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T5" s="2"/>
    </row>
    <row r="6" s="1" customFormat="1" spans="1:46">
      <c r="A6" s="4"/>
      <c r="B6" s="5" t="s">
        <v>17</v>
      </c>
      <c r="C6" s="3"/>
      <c r="D6" s="3"/>
      <c r="E6" s="11"/>
      <c r="F6" s="3">
        <v>93.9145</v>
      </c>
      <c r="G6" s="21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T6" s="2"/>
    </row>
    <row r="7" s="1" customFormat="1" spans="1:46">
      <c r="A7" s="4" t="s">
        <v>5</v>
      </c>
      <c r="B7" s="5"/>
      <c r="C7" s="3"/>
      <c r="D7" s="3"/>
      <c r="E7" s="3">
        <v>1201.5908434642</v>
      </c>
      <c r="F7" s="3">
        <v>122.786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T7" s="2"/>
    </row>
    <row r="8" s="1" customFormat="1" spans="1:46">
      <c r="A8" s="4" t="s">
        <v>6</v>
      </c>
      <c r="B8" s="5"/>
      <c r="C8" s="3"/>
      <c r="D8" s="3"/>
      <c r="E8" s="3">
        <v>58.6572410806874</v>
      </c>
      <c r="F8" s="3">
        <v>625.464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T8" s="2"/>
    </row>
    <row r="9" s="1" customFormat="1" spans="1:46">
      <c r="A9" s="4" t="s">
        <v>7</v>
      </c>
      <c r="B9" s="5"/>
      <c r="C9" s="3"/>
      <c r="D9" s="3"/>
      <c r="E9" s="3">
        <v>95.1884746466797</v>
      </c>
      <c r="F9" s="3">
        <v>341.64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T9" s="2"/>
    </row>
    <row r="10" s="1" customFormat="1" spans="1:46">
      <c r="A10" s="4" t="s">
        <v>8</v>
      </c>
      <c r="B10" s="5"/>
      <c r="C10" s="3"/>
      <c r="D10" s="3"/>
      <c r="E10" s="3">
        <v>14.6826398096742</v>
      </c>
      <c r="F10" s="3">
        <v>341.64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T10" s="2"/>
    </row>
    <row r="11" s="1" customFormat="1" spans="1:46">
      <c r="A11" s="4" t="s">
        <v>9</v>
      </c>
      <c r="B11" s="5"/>
      <c r="C11" s="3"/>
      <c r="D11" s="3"/>
      <c r="E11" s="3">
        <v>16.0773693492242</v>
      </c>
      <c r="F11" s="3">
        <v>910.8575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T11" s="2"/>
    </row>
    <row r="12" s="1" customFormat="1" spans="8:46"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T12" s="2"/>
    </row>
    <row r="13" s="1" customFormat="1" spans="46:46">
      <c r="AT13" s="2"/>
    </row>
    <row r="14" s="1" customFormat="1" spans="1:46">
      <c r="A14" s="13" t="s">
        <v>18</v>
      </c>
      <c r="B14" s="13" t="s">
        <v>19</v>
      </c>
      <c r="C14" s="13">
        <v>308.16</v>
      </c>
      <c r="D14" s="13"/>
      <c r="E14" s="13"/>
      <c r="F14" s="13"/>
      <c r="G14" s="14" t="s">
        <v>20</v>
      </c>
      <c r="H14" s="14" t="s">
        <v>21</v>
      </c>
      <c r="I14" s="14">
        <f>AV38+AV53+BB68+AY84+AY100+BB100+AY115+AG68</f>
        <v>38225164.7003472</v>
      </c>
      <c r="J14" s="14" t="s">
        <v>22</v>
      </c>
      <c r="K14" s="14">
        <f>I14/(10000*1000)</f>
        <v>3.82251647003472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13" t="s">
        <v>24</v>
      </c>
      <c r="B15" s="13" t="s">
        <v>19</v>
      </c>
      <c r="C15" s="13"/>
      <c r="D15" s="13"/>
      <c r="E15" s="13"/>
      <c r="F15" s="13"/>
      <c r="G15" s="14"/>
      <c r="H15" s="14" t="s">
        <v>25</v>
      </c>
      <c r="I15" s="14">
        <v>60114020.1774085</v>
      </c>
      <c r="J15" s="14" t="s">
        <v>22</v>
      </c>
      <c r="K15" s="14">
        <f>I15/(10000*1000)</f>
        <v>6.01140201774085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13" t="s">
        <v>26</v>
      </c>
      <c r="B16" s="13" t="s">
        <v>27</v>
      </c>
      <c r="C16" s="13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13" t="s">
        <v>28</v>
      </c>
      <c r="B17" s="13" t="s">
        <v>29</v>
      </c>
      <c r="C17" s="13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13" t="s">
        <v>32</v>
      </c>
      <c r="B18" s="13" t="s">
        <v>33</v>
      </c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13" t="s">
        <v>35</v>
      </c>
      <c r="B19" s="13" t="s">
        <v>33</v>
      </c>
      <c r="C19" s="13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13" t="s">
        <v>38</v>
      </c>
      <c r="B20" s="13" t="s">
        <v>39</v>
      </c>
      <c r="C20" s="13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13" t="s">
        <v>40</v>
      </c>
      <c r="B21" s="13" t="s">
        <v>41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13" t="s">
        <v>42</v>
      </c>
      <c r="B22" s="13" t="s">
        <v>37</v>
      </c>
      <c r="C22" s="13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13" t="s">
        <v>43</v>
      </c>
      <c r="B23" s="13" t="s">
        <v>44</v>
      </c>
      <c r="C23" s="13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1282.9875</v>
      </c>
      <c r="C27" s="16" t="s">
        <v>72</v>
      </c>
      <c r="D27" s="17">
        <v>-15</v>
      </c>
      <c r="E27" s="16"/>
      <c r="F27" s="16"/>
      <c r="G27" s="13">
        <v>1</v>
      </c>
      <c r="H27" s="18">
        <f t="shared" ref="H27:H38" si="0">E28</f>
        <v>-15</v>
      </c>
      <c r="I27" s="18">
        <f t="shared" ref="I27:I38" si="1">H27+273.15</f>
        <v>258.15</v>
      </c>
      <c r="J27" s="18">
        <f t="shared" ref="J27:J38" si="2">EXP(($C$16*(I27-$C$14))/($C$17*I27*$C$14))</f>
        <v>0.00219620150298724</v>
      </c>
      <c r="K27" s="18">
        <f t="shared" ref="K27:K38" si="3">$B$27/12</f>
        <v>106.915625</v>
      </c>
      <c r="L27" s="18">
        <f t="shared" ref="L27:L38" si="4">K27*$B$28/100</f>
        <v>1.06915625</v>
      </c>
      <c r="M27" s="13" t="s">
        <v>73</v>
      </c>
      <c r="N27" s="13"/>
      <c r="O27" s="18">
        <f>L27</f>
        <v>1.06915625</v>
      </c>
      <c r="P27" s="18">
        <f t="shared" ref="P27:P38" si="5">O27*J27</f>
        <v>0.0023480825631782</v>
      </c>
      <c r="Q27" s="24">
        <f t="shared" ref="Q27:Q38" si="6">P27*$B$29</f>
        <v>0.000563539815162768</v>
      </c>
      <c r="R27" s="18">
        <f t="shared" ref="R27:R38" si="7">L27*$B$29</f>
        <v>0.2565975</v>
      </c>
      <c r="S27" s="25">
        <f t="shared" ref="S27:S38" si="8">Q27/R27</f>
        <v>0.00219620150298724</v>
      </c>
      <c r="T27" s="3">
        <v>0.01</v>
      </c>
      <c r="U27" s="26">
        <f t="shared" ref="U27:U38" si="9">S27*T27</f>
        <v>2.19620150298724e-5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0.0219219620150299</v>
      </c>
      <c r="AR27" s="29">
        <f t="shared" ref="AR27:AR38" si="15">$B$27/12</f>
        <v>106.915625</v>
      </c>
      <c r="AS27" s="1">
        <f t="shared" ref="AS27:AS38" si="16">$B$29</f>
        <v>0.24</v>
      </c>
      <c r="AT27" s="2">
        <f>$E$2/12</f>
        <v>85.50114464913</v>
      </c>
      <c r="AU27" s="1">
        <f t="shared" ref="AU27:AU38" si="17">AT27*10000*AS27*0.67*AR27*AQ27</f>
        <v>322239.350318302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-16.9446806836452</v>
      </c>
      <c r="E28" s="20">
        <f t="shared" ref="E28:E39" si="18">D27</f>
        <v>-15</v>
      </c>
      <c r="F28" s="16" t="s">
        <v>73</v>
      </c>
      <c r="G28" s="13">
        <v>2</v>
      </c>
      <c r="H28" s="18">
        <f t="shared" si="0"/>
        <v>-16.9446806836452</v>
      </c>
      <c r="I28" s="18">
        <f t="shared" si="1"/>
        <v>256.205319316355</v>
      </c>
      <c r="J28" s="18">
        <f t="shared" si="2"/>
        <v>0.00164944827122586</v>
      </c>
      <c r="K28" s="18">
        <f t="shared" si="3"/>
        <v>106.915625</v>
      </c>
      <c r="L28" s="18">
        <f t="shared" si="4"/>
        <v>1.06915625</v>
      </c>
      <c r="M28" s="13" t="s">
        <v>73</v>
      </c>
      <c r="N28" s="13"/>
      <c r="O28" s="18">
        <f t="shared" ref="O28:O38" si="19">L28+O27-P27-N28</f>
        <v>2.13596441743682</v>
      </c>
      <c r="P28" s="18">
        <f t="shared" si="5"/>
        <v>0.00352316281574112</v>
      </c>
      <c r="Q28" s="24">
        <f t="shared" si="6"/>
        <v>0.000845559075777868</v>
      </c>
      <c r="R28" s="18">
        <f t="shared" si="7"/>
        <v>0.2565975</v>
      </c>
      <c r="S28" s="25">
        <f t="shared" si="8"/>
        <v>0.00329527402167935</v>
      </c>
      <c r="T28" s="3">
        <v>0.01</v>
      </c>
      <c r="U28" s="26">
        <f t="shared" si="9"/>
        <v>3.29527402167936e-5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0.0219329527402168</v>
      </c>
      <c r="AR28" s="29">
        <f t="shared" si="15"/>
        <v>106.915625</v>
      </c>
      <c r="AS28" s="1">
        <f t="shared" si="16"/>
        <v>0.24</v>
      </c>
      <c r="AT28" s="2">
        <f t="shared" ref="AT28:AT38" si="20">$E$2/12</f>
        <v>85.50114464913</v>
      </c>
      <c r="AU28" s="1">
        <f t="shared" si="17"/>
        <v>322400.907214593</v>
      </c>
    </row>
    <row r="29" s="1" customFormat="1" spans="1:47">
      <c r="A29" s="13" t="s">
        <v>38</v>
      </c>
      <c r="B29" s="13">
        <v>0.24</v>
      </c>
      <c r="C29" s="16">
        <v>2</v>
      </c>
      <c r="D29" s="19">
        <v>-13.18192738225</v>
      </c>
      <c r="E29" s="20">
        <f t="shared" si="18"/>
        <v>-16.9446806836452</v>
      </c>
      <c r="F29" s="16" t="s">
        <v>73</v>
      </c>
      <c r="G29" s="13">
        <v>3</v>
      </c>
      <c r="H29" s="18">
        <f t="shared" si="0"/>
        <v>-13.18192738225</v>
      </c>
      <c r="I29" s="18">
        <f t="shared" si="1"/>
        <v>259.96807261775</v>
      </c>
      <c r="J29" s="18">
        <f t="shared" si="2"/>
        <v>0.00285909464343578</v>
      </c>
      <c r="K29" s="18">
        <f t="shared" si="3"/>
        <v>106.915625</v>
      </c>
      <c r="L29" s="18">
        <f t="shared" si="4"/>
        <v>1.06915625</v>
      </c>
      <c r="M29" s="13" t="s">
        <v>73</v>
      </c>
      <c r="N29" s="13"/>
      <c r="O29" s="18">
        <f t="shared" si="19"/>
        <v>3.20159750462108</v>
      </c>
      <c r="P29" s="18">
        <f t="shared" si="5"/>
        <v>0.00915367027589949</v>
      </c>
      <c r="Q29" s="24">
        <f t="shared" si="6"/>
        <v>0.00219688086621588</v>
      </c>
      <c r="R29" s="18">
        <f t="shared" si="7"/>
        <v>0.2565975</v>
      </c>
      <c r="S29" s="25">
        <f t="shared" si="8"/>
        <v>0.00856158328205021</v>
      </c>
      <c r="T29" s="3">
        <v>0.01</v>
      </c>
      <c r="U29" s="26">
        <f t="shared" si="9"/>
        <v>8.56158328205021e-5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0.0219856158328205</v>
      </c>
      <c r="AR29" s="29">
        <f t="shared" si="15"/>
        <v>106.915625</v>
      </c>
      <c r="AS29" s="1">
        <f t="shared" si="16"/>
        <v>0.24</v>
      </c>
      <c r="AT29" s="2">
        <f t="shared" si="20"/>
        <v>85.50114464913</v>
      </c>
      <c r="AU29" s="1">
        <f t="shared" si="17"/>
        <v>323175.022265734</v>
      </c>
    </row>
    <row r="30" s="1" customFormat="1" spans="1:47">
      <c r="A30" s="13"/>
      <c r="B30" s="13"/>
      <c r="C30" s="16">
        <v>3</v>
      </c>
      <c r="D30" s="19">
        <v>-5.92309605241936</v>
      </c>
      <c r="E30" s="20">
        <f t="shared" si="18"/>
        <v>-13.18192738225</v>
      </c>
      <c r="F30" s="16" t="s">
        <v>73</v>
      </c>
      <c r="G30" s="13">
        <v>4</v>
      </c>
      <c r="H30" s="18">
        <f t="shared" si="0"/>
        <v>-5.92309605241936</v>
      </c>
      <c r="I30" s="18">
        <f t="shared" si="1"/>
        <v>267.226903947581</v>
      </c>
      <c r="J30" s="18">
        <f t="shared" si="2"/>
        <v>0.00790806290307452</v>
      </c>
      <c r="K30" s="18">
        <f t="shared" si="3"/>
        <v>106.915625</v>
      </c>
      <c r="L30" s="18">
        <f t="shared" si="4"/>
        <v>1.06915625</v>
      </c>
      <c r="M30" s="13" t="s">
        <v>73</v>
      </c>
      <c r="N30" s="13"/>
      <c r="O30" s="18">
        <f t="shared" si="19"/>
        <v>4.26160008434518</v>
      </c>
      <c r="P30" s="18">
        <f t="shared" si="5"/>
        <v>0.0337010015347494</v>
      </c>
      <c r="Q30" s="24">
        <f t="shared" si="6"/>
        <v>0.00808824036833985</v>
      </c>
      <c r="R30" s="18">
        <f t="shared" si="7"/>
        <v>0.2565975</v>
      </c>
      <c r="S30" s="25">
        <f t="shared" si="8"/>
        <v>0.031521119139274</v>
      </c>
      <c r="T30" s="3">
        <v>0.01</v>
      </c>
      <c r="U30" s="26">
        <f t="shared" si="9"/>
        <v>0.00031521119139274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0.0222152111913927</v>
      </c>
      <c r="AR30" s="29">
        <f t="shared" si="15"/>
        <v>106.915625</v>
      </c>
      <c r="AS30" s="1">
        <f t="shared" si="16"/>
        <v>0.24</v>
      </c>
      <c r="AT30" s="2">
        <f t="shared" si="20"/>
        <v>85.50114464913</v>
      </c>
      <c r="AU30" s="1">
        <f t="shared" si="17"/>
        <v>326549.93273824</v>
      </c>
    </row>
    <row r="31" s="1" customFormat="1" spans="1:47">
      <c r="A31" s="13"/>
      <c r="B31" s="13"/>
      <c r="C31" s="16">
        <v>4</v>
      </c>
      <c r="D31" s="19">
        <v>2.9736970168</v>
      </c>
      <c r="E31" s="20">
        <f t="shared" si="18"/>
        <v>-5.92309605241936</v>
      </c>
      <c r="F31" s="16" t="s">
        <v>73</v>
      </c>
      <c r="G31" s="13">
        <v>5</v>
      </c>
      <c r="H31" s="18">
        <f t="shared" si="0"/>
        <v>2.9736970168</v>
      </c>
      <c r="I31" s="18">
        <f t="shared" si="1"/>
        <v>276.1236970168</v>
      </c>
      <c r="J31" s="18">
        <f t="shared" si="2"/>
        <v>0.0255816565639487</v>
      </c>
      <c r="K31" s="18">
        <f t="shared" si="3"/>
        <v>106.915625</v>
      </c>
      <c r="L31" s="18">
        <f t="shared" si="4"/>
        <v>1.06915625</v>
      </c>
      <c r="M31" s="13" t="s">
        <v>75</v>
      </c>
      <c r="N31" s="18">
        <f>(O30-P30)*C22/100</f>
        <v>4.01650412866991</v>
      </c>
      <c r="O31" s="18">
        <f t="shared" si="19"/>
        <v>1.28055120414052</v>
      </c>
      <c r="P31" s="18">
        <f t="shared" si="5"/>
        <v>0.0327586211168738</v>
      </c>
      <c r="Q31" s="24">
        <f t="shared" si="6"/>
        <v>0.00786206906804971</v>
      </c>
      <c r="R31" s="18">
        <f t="shared" si="7"/>
        <v>0.2565975</v>
      </c>
      <c r="S31" s="25">
        <f t="shared" si="8"/>
        <v>0.0306396947283185</v>
      </c>
      <c r="T31" s="3">
        <v>0.01</v>
      </c>
      <c r="U31" s="26">
        <f t="shared" si="9"/>
        <v>0.000306396947283185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0.0297563969472832</v>
      </c>
      <c r="AR31" s="29">
        <f t="shared" si="15"/>
        <v>106.915625</v>
      </c>
      <c r="AS31" s="1">
        <f t="shared" si="16"/>
        <v>0.24</v>
      </c>
      <c r="AT31" s="2">
        <f t="shared" si="20"/>
        <v>85.50114464913</v>
      </c>
      <c r="AU31" s="1">
        <f t="shared" si="17"/>
        <v>437400.722322753</v>
      </c>
    </row>
    <row r="32" s="1" customFormat="1" spans="1:47">
      <c r="A32" s="13"/>
      <c r="B32" s="13"/>
      <c r="C32" s="16">
        <v>5</v>
      </c>
      <c r="D32" s="19">
        <v>14.5421697980968</v>
      </c>
      <c r="E32" s="20">
        <f t="shared" si="18"/>
        <v>2.9736970168</v>
      </c>
      <c r="F32" s="16" t="s">
        <v>75</v>
      </c>
      <c r="G32" s="13">
        <v>6</v>
      </c>
      <c r="H32" s="18">
        <f t="shared" si="0"/>
        <v>14.5421697980968</v>
      </c>
      <c r="I32" s="18">
        <f t="shared" si="1"/>
        <v>287.692169798097</v>
      </c>
      <c r="J32" s="18">
        <f t="shared" si="2"/>
        <v>0.105617364757472</v>
      </c>
      <c r="K32" s="18">
        <f t="shared" si="3"/>
        <v>106.915625</v>
      </c>
      <c r="L32" s="18">
        <f t="shared" si="4"/>
        <v>1.06915625</v>
      </c>
      <c r="M32" s="13" t="s">
        <v>73</v>
      </c>
      <c r="N32" s="13"/>
      <c r="O32" s="18">
        <f t="shared" si="19"/>
        <v>2.31694883302365</v>
      </c>
      <c r="P32" s="18">
        <f t="shared" si="5"/>
        <v>0.244710030021858</v>
      </c>
      <c r="Q32" s="24">
        <f t="shared" si="6"/>
        <v>0.0587304072052458</v>
      </c>
      <c r="R32" s="18">
        <f t="shared" si="7"/>
        <v>0.2565975</v>
      </c>
      <c r="S32" s="25">
        <f t="shared" si="8"/>
        <v>0.228881447423478</v>
      </c>
      <c r="T32" s="3">
        <v>0.01</v>
      </c>
      <c r="U32" s="26">
        <f t="shared" si="9"/>
        <v>0.00228881447423478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0.0317388144742348</v>
      </c>
      <c r="AR32" s="29">
        <f t="shared" si="15"/>
        <v>106.915625</v>
      </c>
      <c r="AS32" s="1">
        <f t="shared" si="16"/>
        <v>0.24</v>
      </c>
      <c r="AT32" s="2">
        <f t="shared" si="20"/>
        <v>85.50114464913</v>
      </c>
      <c r="AU32" s="1">
        <f t="shared" si="17"/>
        <v>466541.039941519</v>
      </c>
    </row>
    <row r="33" s="1" customFormat="1" spans="1:47">
      <c r="A33" s="13"/>
      <c r="B33" s="13"/>
      <c r="C33" s="16">
        <v>6</v>
      </c>
      <c r="D33" s="19">
        <v>22.4198033976667</v>
      </c>
      <c r="E33" s="20">
        <f t="shared" si="18"/>
        <v>14.5421697980968</v>
      </c>
      <c r="F33" s="16" t="s">
        <v>73</v>
      </c>
      <c r="G33" s="13">
        <v>7</v>
      </c>
      <c r="H33" s="18">
        <f t="shared" si="0"/>
        <v>22.4198033976667</v>
      </c>
      <c r="I33" s="18">
        <f t="shared" si="1"/>
        <v>295.569803397667</v>
      </c>
      <c r="J33" s="18">
        <f t="shared" si="2"/>
        <v>0.260306009147673</v>
      </c>
      <c r="K33" s="18">
        <f t="shared" si="3"/>
        <v>106.915625</v>
      </c>
      <c r="L33" s="18">
        <f t="shared" si="4"/>
        <v>1.06915625</v>
      </c>
      <c r="M33" s="13" t="s">
        <v>73</v>
      </c>
      <c r="N33" s="13"/>
      <c r="O33" s="18">
        <f t="shared" si="19"/>
        <v>3.14139505300179</v>
      </c>
      <c r="P33" s="18">
        <f t="shared" si="5"/>
        <v>0.817724009403139</v>
      </c>
      <c r="Q33" s="24">
        <f t="shared" si="6"/>
        <v>0.196253762256753</v>
      </c>
      <c r="R33" s="18">
        <f t="shared" si="7"/>
        <v>0.2565975</v>
      </c>
      <c r="S33" s="25">
        <f t="shared" si="8"/>
        <v>0.764831154850508</v>
      </c>
      <c r="T33" s="3">
        <v>0.01</v>
      </c>
      <c r="U33" s="26">
        <f t="shared" si="9"/>
        <v>0.00764831154850508</v>
      </c>
      <c r="V33" s="25"/>
      <c r="W33" s="3"/>
      <c r="X33" s="26"/>
      <c r="Y33" s="28">
        <v>0.04</v>
      </c>
      <c r="Z33" s="3">
        <v>0.21</v>
      </c>
      <c r="AA33" s="27">
        <f t="shared" si="10"/>
        <v>0.0084</v>
      </c>
      <c r="AB33" s="3">
        <v>0.015</v>
      </c>
      <c r="AC33" s="3">
        <v>0.29</v>
      </c>
      <c r="AD33" s="27">
        <f t="shared" si="11"/>
        <v>0.00435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0.0370983115485051</v>
      </c>
      <c r="AR33" s="29">
        <f t="shared" si="15"/>
        <v>106.915625</v>
      </c>
      <c r="AS33" s="1">
        <f t="shared" si="16"/>
        <v>0.24</v>
      </c>
      <c r="AT33" s="2">
        <f t="shared" si="20"/>
        <v>85.50114464913</v>
      </c>
      <c r="AU33" s="1">
        <f t="shared" si="17"/>
        <v>545322.3485699</v>
      </c>
    </row>
    <row r="34" s="1" customFormat="1" spans="1:47">
      <c r="A34" s="13"/>
      <c r="B34" s="13"/>
      <c r="C34" s="16">
        <v>7</v>
      </c>
      <c r="D34" s="19">
        <v>24.0518991274194</v>
      </c>
      <c r="E34" s="20">
        <f t="shared" si="18"/>
        <v>22.4198033976667</v>
      </c>
      <c r="F34" s="16" t="s">
        <v>73</v>
      </c>
      <c r="G34" s="13">
        <v>8</v>
      </c>
      <c r="H34" s="18">
        <f t="shared" si="0"/>
        <v>24.0518991274194</v>
      </c>
      <c r="I34" s="18">
        <f t="shared" si="1"/>
        <v>297.201899127419</v>
      </c>
      <c r="J34" s="18">
        <f t="shared" si="2"/>
        <v>0.311924931749282</v>
      </c>
      <c r="K34" s="18">
        <f t="shared" si="3"/>
        <v>106.915625</v>
      </c>
      <c r="L34" s="18">
        <f t="shared" si="4"/>
        <v>1.06915625</v>
      </c>
      <c r="M34" s="13" t="s">
        <v>73</v>
      </c>
      <c r="N34" s="13"/>
      <c r="O34" s="18">
        <f t="shared" si="19"/>
        <v>3.39282729359865</v>
      </c>
      <c r="P34" s="18">
        <f t="shared" si="5"/>
        <v>1.05830742199286</v>
      </c>
      <c r="Q34" s="24">
        <f t="shared" si="6"/>
        <v>0.253993781278286</v>
      </c>
      <c r="R34" s="18">
        <f t="shared" si="7"/>
        <v>0.2565975</v>
      </c>
      <c r="S34" s="25">
        <f t="shared" si="8"/>
        <v>0.989852906900054</v>
      </c>
      <c r="T34" s="3">
        <v>0.01</v>
      </c>
      <c r="U34" s="26">
        <f t="shared" si="9"/>
        <v>0.00989852906900054</v>
      </c>
      <c r="V34" s="25"/>
      <c r="W34" s="3"/>
      <c r="X34" s="26"/>
      <c r="Y34" s="28">
        <v>0.04</v>
      </c>
      <c r="Z34" s="3">
        <v>0.21</v>
      </c>
      <c r="AA34" s="27">
        <f t="shared" si="10"/>
        <v>0.0084</v>
      </c>
      <c r="AB34" s="3">
        <v>0.015</v>
      </c>
      <c r="AC34" s="3">
        <v>0.29</v>
      </c>
      <c r="AD34" s="27">
        <f t="shared" si="11"/>
        <v>0.00435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0.0393485290690005</v>
      </c>
      <c r="AR34" s="29">
        <f t="shared" si="15"/>
        <v>106.915625</v>
      </c>
      <c r="AS34" s="1">
        <f t="shared" si="16"/>
        <v>0.24</v>
      </c>
      <c r="AT34" s="2">
        <f t="shared" si="20"/>
        <v>85.50114464913</v>
      </c>
      <c r="AU34" s="1">
        <f t="shared" si="17"/>
        <v>578399.161283204</v>
      </c>
    </row>
    <row r="35" s="1" customFormat="1" spans="1:47">
      <c r="A35" s="13"/>
      <c r="B35" s="13"/>
      <c r="C35" s="16">
        <v>8</v>
      </c>
      <c r="D35" s="19">
        <v>20.0485048706452</v>
      </c>
      <c r="E35" s="20">
        <f t="shared" si="18"/>
        <v>24.0518991274194</v>
      </c>
      <c r="F35" s="16" t="s">
        <v>73</v>
      </c>
      <c r="G35" s="13">
        <v>9</v>
      </c>
      <c r="H35" s="18">
        <f t="shared" si="0"/>
        <v>20.0485048706452</v>
      </c>
      <c r="I35" s="18">
        <f t="shared" si="1"/>
        <v>293.198504870645</v>
      </c>
      <c r="J35" s="18">
        <f t="shared" si="2"/>
        <v>0.199423300251899</v>
      </c>
      <c r="K35" s="18">
        <f t="shared" si="3"/>
        <v>106.915625</v>
      </c>
      <c r="L35" s="18">
        <f t="shared" si="4"/>
        <v>1.06915625</v>
      </c>
      <c r="M35" s="13" t="s">
        <v>73</v>
      </c>
      <c r="N35" s="13"/>
      <c r="O35" s="18">
        <f t="shared" si="19"/>
        <v>3.40367612160579</v>
      </c>
      <c r="P35" s="18">
        <f t="shared" si="5"/>
        <v>0.678772325159211</v>
      </c>
      <c r="Q35" s="24">
        <f t="shared" si="6"/>
        <v>0.162905358038211</v>
      </c>
      <c r="R35" s="18">
        <f t="shared" si="7"/>
        <v>0.2565975</v>
      </c>
      <c r="S35" s="25">
        <f t="shared" si="8"/>
        <v>0.634867284514505</v>
      </c>
      <c r="T35" s="3">
        <v>0.01</v>
      </c>
      <c r="U35" s="26">
        <f t="shared" si="9"/>
        <v>0.00634867284514505</v>
      </c>
      <c r="V35" s="25"/>
      <c r="W35" s="3"/>
      <c r="X35" s="26"/>
      <c r="Y35" s="28">
        <v>0.02</v>
      </c>
      <c r="Z35" s="3">
        <v>0.21</v>
      </c>
      <c r="AA35" s="27">
        <f t="shared" si="10"/>
        <v>0.0042</v>
      </c>
      <c r="AB35" s="3">
        <v>0.01</v>
      </c>
      <c r="AC35" s="3">
        <v>0.29</v>
      </c>
      <c r="AD35" s="27">
        <f t="shared" si="11"/>
        <v>0.0029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</v>
      </c>
      <c r="AO35" s="3">
        <v>0.38</v>
      </c>
      <c r="AP35" s="3">
        <f t="shared" si="13"/>
        <v>0.0038</v>
      </c>
      <c r="AQ35" s="1">
        <f t="shared" si="14"/>
        <v>0.028248672845145</v>
      </c>
      <c r="AR35" s="29">
        <f t="shared" si="15"/>
        <v>106.915625</v>
      </c>
      <c r="AS35" s="1">
        <f t="shared" si="16"/>
        <v>0.24</v>
      </c>
      <c r="AT35" s="2">
        <f t="shared" si="20"/>
        <v>85.50114464913</v>
      </c>
      <c r="AU35" s="1">
        <f t="shared" si="17"/>
        <v>415238.105910995</v>
      </c>
    </row>
    <row r="36" s="1" customFormat="1" spans="1:47">
      <c r="A36" s="13"/>
      <c r="B36" s="13"/>
      <c r="C36" s="16">
        <v>9</v>
      </c>
      <c r="D36" s="19">
        <v>14.2782913735</v>
      </c>
      <c r="E36" s="20">
        <f t="shared" si="18"/>
        <v>20.0485048706452</v>
      </c>
      <c r="F36" s="16" t="s">
        <v>73</v>
      </c>
      <c r="G36" s="13">
        <v>10</v>
      </c>
      <c r="H36" s="18">
        <f t="shared" si="0"/>
        <v>14.2782913735</v>
      </c>
      <c r="I36" s="18">
        <f t="shared" si="1"/>
        <v>287.4282913735</v>
      </c>
      <c r="J36" s="18">
        <f t="shared" si="2"/>
        <v>0.102386135288346</v>
      </c>
      <c r="K36" s="18">
        <f t="shared" si="3"/>
        <v>106.915625</v>
      </c>
      <c r="L36" s="18">
        <f t="shared" si="4"/>
        <v>1.06915625</v>
      </c>
      <c r="M36" s="13" t="s">
        <v>73</v>
      </c>
      <c r="N36" s="13"/>
      <c r="O36" s="18">
        <f t="shared" si="19"/>
        <v>3.79406004644658</v>
      </c>
      <c r="P36" s="18">
        <f t="shared" si="5"/>
        <v>0.388459145207588</v>
      </c>
      <c r="Q36" s="24">
        <f t="shared" si="6"/>
        <v>0.0932301948498211</v>
      </c>
      <c r="R36" s="18">
        <f t="shared" si="7"/>
        <v>0.2565975</v>
      </c>
      <c r="S36" s="25">
        <f t="shared" si="8"/>
        <v>0.363332436402619</v>
      </c>
      <c r="T36" s="3">
        <v>0.01</v>
      </c>
      <c r="U36" s="26">
        <f t="shared" si="9"/>
        <v>0.00363332436402619</v>
      </c>
      <c r="V36" s="25"/>
      <c r="W36" s="3"/>
      <c r="X36" s="26"/>
      <c r="Y36" s="28">
        <v>0.02</v>
      </c>
      <c r="Z36" s="3">
        <v>0.21</v>
      </c>
      <c r="AA36" s="27">
        <f t="shared" si="10"/>
        <v>0.0042</v>
      </c>
      <c r="AB36" s="3">
        <v>0.01</v>
      </c>
      <c r="AC36" s="3">
        <v>0.29</v>
      </c>
      <c r="AD36" s="27">
        <f t="shared" si="11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</v>
      </c>
      <c r="AO36" s="3">
        <v>0.38</v>
      </c>
      <c r="AP36" s="3">
        <f t="shared" si="13"/>
        <v>0.0038</v>
      </c>
      <c r="AQ36" s="1">
        <f t="shared" si="14"/>
        <v>0.0255333243640262</v>
      </c>
      <c r="AR36" s="29">
        <f t="shared" si="15"/>
        <v>106.915625</v>
      </c>
      <c r="AS36" s="1">
        <f t="shared" si="16"/>
        <v>0.24</v>
      </c>
      <c r="AT36" s="2">
        <f t="shared" si="20"/>
        <v>85.50114464913</v>
      </c>
      <c r="AU36" s="1">
        <f t="shared" si="17"/>
        <v>375324.154329306</v>
      </c>
    </row>
    <row r="37" s="1" customFormat="1" spans="1:47">
      <c r="A37" s="13"/>
      <c r="B37" s="13"/>
      <c r="C37" s="16">
        <v>10</v>
      </c>
      <c r="D37" s="19">
        <v>4.91589032654839</v>
      </c>
      <c r="E37" s="20">
        <f t="shared" si="18"/>
        <v>14.2782913735</v>
      </c>
      <c r="F37" s="16" t="s">
        <v>73</v>
      </c>
      <c r="G37" s="13">
        <v>11</v>
      </c>
      <c r="H37" s="18">
        <f t="shared" si="0"/>
        <v>4.91589032654839</v>
      </c>
      <c r="I37" s="18">
        <f t="shared" si="1"/>
        <v>278.065890326548</v>
      </c>
      <c r="J37" s="18">
        <f t="shared" si="2"/>
        <v>0.0327260451611493</v>
      </c>
      <c r="K37" s="18">
        <f t="shared" si="3"/>
        <v>106.915625</v>
      </c>
      <c r="L37" s="18">
        <f t="shared" si="4"/>
        <v>1.06915625</v>
      </c>
      <c r="M37" s="13" t="s">
        <v>75</v>
      </c>
      <c r="N37" s="18">
        <f>(O36-P36)*C22/100</f>
        <v>3.23532085617704</v>
      </c>
      <c r="O37" s="18">
        <f t="shared" si="19"/>
        <v>1.23943629506195</v>
      </c>
      <c r="P37" s="18">
        <f t="shared" si="5"/>
        <v>0.0405618481665649</v>
      </c>
      <c r="Q37" s="24">
        <f t="shared" si="6"/>
        <v>0.00973484355997558</v>
      </c>
      <c r="R37" s="18">
        <f t="shared" si="7"/>
        <v>0.2565975</v>
      </c>
      <c r="S37" s="25">
        <f t="shared" si="8"/>
        <v>0.0379381855239259</v>
      </c>
      <c r="T37" s="3">
        <v>0.01</v>
      </c>
      <c r="U37" s="26">
        <f t="shared" si="9"/>
        <v>0.000379381855239259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0.0222793818552393</v>
      </c>
      <c r="AR37" s="29">
        <f t="shared" si="15"/>
        <v>106.915625</v>
      </c>
      <c r="AS37" s="1">
        <f t="shared" si="16"/>
        <v>0.24</v>
      </c>
      <c r="AT37" s="2">
        <f t="shared" si="20"/>
        <v>85.50114464913</v>
      </c>
      <c r="AU37" s="1">
        <f t="shared" si="17"/>
        <v>327493.202004614</v>
      </c>
    </row>
    <row r="38" s="1" customFormat="1" spans="1:48">
      <c r="A38" s="13"/>
      <c r="B38" s="13"/>
      <c r="C38" s="16">
        <v>11</v>
      </c>
      <c r="D38" s="19">
        <v>-4.23964315016667</v>
      </c>
      <c r="E38" s="20">
        <f t="shared" si="18"/>
        <v>4.91589032654839</v>
      </c>
      <c r="F38" s="16" t="s">
        <v>75</v>
      </c>
      <c r="G38" s="13">
        <v>12</v>
      </c>
      <c r="H38" s="18">
        <f t="shared" si="0"/>
        <v>-4.23964315016667</v>
      </c>
      <c r="I38" s="18">
        <f t="shared" si="1"/>
        <v>268.910356849833</v>
      </c>
      <c r="J38" s="18">
        <f t="shared" si="2"/>
        <v>0.00993421465380288</v>
      </c>
      <c r="K38" s="18">
        <f t="shared" si="3"/>
        <v>106.915625</v>
      </c>
      <c r="L38" s="18">
        <f t="shared" si="4"/>
        <v>1.06915625</v>
      </c>
      <c r="M38" s="13" t="s">
        <v>73</v>
      </c>
      <c r="N38" s="13"/>
      <c r="O38" s="18">
        <f t="shared" si="19"/>
        <v>2.26803069689538</v>
      </c>
      <c r="P38" s="18">
        <f t="shared" si="5"/>
        <v>0.0225311037843729</v>
      </c>
      <c r="Q38" s="24">
        <f t="shared" si="6"/>
        <v>0.00540746490824949</v>
      </c>
      <c r="R38" s="18">
        <f t="shared" si="7"/>
        <v>0.2565975</v>
      </c>
      <c r="S38" s="25">
        <f t="shared" si="8"/>
        <v>0.0210737240551817</v>
      </c>
      <c r="T38" s="3">
        <v>0.01</v>
      </c>
      <c r="U38" s="26">
        <f t="shared" si="9"/>
        <v>0.000210737240551817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0.0221107372405518</v>
      </c>
      <c r="AR38" s="29">
        <f t="shared" si="15"/>
        <v>106.915625</v>
      </c>
      <c r="AS38" s="1">
        <f t="shared" si="16"/>
        <v>0.24</v>
      </c>
      <c r="AT38" s="2">
        <f t="shared" si="20"/>
        <v>85.50114464913</v>
      </c>
      <c r="AU38" s="1">
        <f t="shared" si="17"/>
        <v>325014.22995666</v>
      </c>
      <c r="AV38" s="1">
        <f>SUM(AU27:AU38)</f>
        <v>4765098.17685582</v>
      </c>
    </row>
    <row r="39" s="1" customFormat="1" spans="1:46">
      <c r="A39" s="13"/>
      <c r="B39" s="13"/>
      <c r="C39" s="16">
        <v>12</v>
      </c>
      <c r="D39" s="19">
        <v>-14.774431485</v>
      </c>
      <c r="E39" s="20">
        <f t="shared" si="18"/>
        <v>-4.23964315016667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-15</v>
      </c>
      <c r="E42" s="16"/>
      <c r="F42" s="16"/>
      <c r="G42" s="13">
        <v>1</v>
      </c>
      <c r="H42" s="18">
        <f t="shared" ref="H42:H53" si="21">E43</f>
        <v>-15</v>
      </c>
      <c r="I42" s="18">
        <f t="shared" ref="I42:I53" si="22">H42+273.15</f>
        <v>258.15</v>
      </c>
      <c r="J42" s="18">
        <f t="shared" ref="J42:J53" si="23">EXP(($C$16*(I42-$C$14))/($C$17*I42*$C$14))</f>
        <v>0.00219620150298724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0.000169307461575185</v>
      </c>
      <c r="Q42" s="24">
        <f t="shared" ref="Q42:Q53" si="27">P42*$B$44</f>
        <v>3.21684176992852e-5</v>
      </c>
      <c r="R42" s="18">
        <f t="shared" ref="R42:R53" si="28">L42*$B$44</f>
        <v>0.0146472979166667</v>
      </c>
      <c r="S42" s="25">
        <f t="shared" ref="S42:S53" si="29">Q42/R42</f>
        <v>0.00219620150298724</v>
      </c>
      <c r="T42" s="3">
        <v>0.01</v>
      </c>
      <c r="U42" s="26">
        <f t="shared" ref="U42:U53" si="30">S42*T42</f>
        <v>2.19620150298724e-5</v>
      </c>
      <c r="V42" s="25"/>
      <c r="W42" s="3"/>
      <c r="X42" s="26"/>
      <c r="Y42" s="28">
        <v>0.02</v>
      </c>
      <c r="Z42" s="3">
        <v>0.17</v>
      </c>
      <c r="AA42" s="27">
        <f t="shared" ref="AA42:AA53" si="31">Y42*Z42</f>
        <v>0.0034</v>
      </c>
      <c r="AB42" s="3">
        <v>0.01</v>
      </c>
      <c r="AC42" s="3">
        <v>0.03</v>
      </c>
      <c r="AD42" s="27">
        <f t="shared" ref="AD42:AD53" si="32">AB42*AC42</f>
        <v>0.0003</v>
      </c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0.79</v>
      </c>
      <c r="AP42" s="3">
        <f t="shared" ref="AP42:AP53" si="33">AO42*AN42</f>
        <v>0.0079</v>
      </c>
      <c r="AQ42" s="1">
        <f t="shared" ref="AQ42:AQ53" si="34">(AP42+AM42+AD42+AA42+U42+X42+AG42+AJ42)</f>
        <v>0.0116219620150299</v>
      </c>
      <c r="AR42" s="29">
        <f t="shared" ref="AR42:AR53" si="35">$B$42/12</f>
        <v>7.70910416666667</v>
      </c>
      <c r="AS42" s="1">
        <f t="shared" ref="AS42:AS53" si="36">$B$44</f>
        <v>0.19</v>
      </c>
      <c r="AT42" s="2">
        <f>$E$5/12</f>
        <v>920.338849315067</v>
      </c>
      <c r="AU42" s="1">
        <f t="shared" ref="AU42:AU53" si="37">AT42*10000*AS42*0.67*AR42*AQ42</f>
        <v>104968.628813223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-16.9446806836452</v>
      </c>
      <c r="E43" s="20">
        <f t="shared" ref="E43:E54" si="38">D42</f>
        <v>-15</v>
      </c>
      <c r="F43" s="16" t="s">
        <v>73</v>
      </c>
      <c r="G43" s="13">
        <v>2</v>
      </c>
      <c r="H43" s="18">
        <f t="shared" si="21"/>
        <v>-16.9446806836452</v>
      </c>
      <c r="I43" s="18">
        <f t="shared" si="22"/>
        <v>256.205319316355</v>
      </c>
      <c r="J43" s="18">
        <f t="shared" si="23"/>
        <v>0.00164944827122586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0.154012775871758</v>
      </c>
      <c r="P43" s="18">
        <f t="shared" si="26"/>
        <v>0.000254036106908367</v>
      </c>
      <c r="Q43" s="24">
        <f t="shared" si="27"/>
        <v>4.82668603125898e-5</v>
      </c>
      <c r="R43" s="18">
        <f t="shared" si="28"/>
        <v>0.0146472979166667</v>
      </c>
      <c r="S43" s="25">
        <f t="shared" si="29"/>
        <v>0.00329527402167936</v>
      </c>
      <c r="T43" s="3">
        <v>0.01</v>
      </c>
      <c r="U43" s="26">
        <f t="shared" si="30"/>
        <v>3.29527402167936e-5</v>
      </c>
      <c r="V43" s="25"/>
      <c r="W43" s="3"/>
      <c r="X43" s="26"/>
      <c r="Y43" s="28">
        <v>0.02</v>
      </c>
      <c r="Z43" s="3">
        <v>0.17</v>
      </c>
      <c r="AA43" s="27">
        <f t="shared" si="31"/>
        <v>0.0034</v>
      </c>
      <c r="AB43" s="3">
        <v>0.01</v>
      </c>
      <c r="AC43" s="3">
        <v>0.03</v>
      </c>
      <c r="AD43" s="27">
        <f t="shared" si="32"/>
        <v>0.0003</v>
      </c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0.79</v>
      </c>
      <c r="AP43" s="3">
        <f t="shared" si="33"/>
        <v>0.0079</v>
      </c>
      <c r="AQ43" s="1">
        <f t="shared" si="34"/>
        <v>0.0116329527402168</v>
      </c>
      <c r="AR43" s="29">
        <f t="shared" si="35"/>
        <v>7.70910416666667</v>
      </c>
      <c r="AS43" s="1">
        <f t="shared" si="36"/>
        <v>0.19</v>
      </c>
      <c r="AT43" s="2">
        <f t="shared" ref="AT43:AT53" si="40">$E$5/12</f>
        <v>920.338849315067</v>
      </c>
      <c r="AU43" s="1">
        <f t="shared" si="37"/>
        <v>105067.896161631</v>
      </c>
    </row>
    <row r="44" s="1" customFormat="1" spans="1:47">
      <c r="A44" s="13" t="s">
        <v>38</v>
      </c>
      <c r="B44" s="13">
        <v>0.19</v>
      </c>
      <c r="C44" s="16">
        <v>2</v>
      </c>
      <c r="D44" s="19">
        <v>-13.18192738225</v>
      </c>
      <c r="E44" s="20">
        <f t="shared" si="38"/>
        <v>-16.9446806836452</v>
      </c>
      <c r="F44" s="16" t="s">
        <v>73</v>
      </c>
      <c r="G44" s="13">
        <v>3</v>
      </c>
      <c r="H44" s="18">
        <f t="shared" si="21"/>
        <v>-13.18192738225</v>
      </c>
      <c r="I44" s="18">
        <f t="shared" si="22"/>
        <v>259.96807261775</v>
      </c>
      <c r="J44" s="18">
        <f t="shared" si="23"/>
        <v>0.00285909464343578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0.230849781431516</v>
      </c>
      <c r="P44" s="18">
        <f t="shared" si="26"/>
        <v>0.000660021373529169</v>
      </c>
      <c r="Q44" s="24">
        <f t="shared" si="27"/>
        <v>0.000125404060970542</v>
      </c>
      <c r="R44" s="18">
        <f t="shared" si="28"/>
        <v>0.0146472979166667</v>
      </c>
      <c r="S44" s="25">
        <f t="shared" si="29"/>
        <v>0.00856158328205021</v>
      </c>
      <c r="T44" s="3">
        <v>0.01</v>
      </c>
      <c r="U44" s="26">
        <f t="shared" si="30"/>
        <v>8.56158328205021e-5</v>
      </c>
      <c r="V44" s="25"/>
      <c r="W44" s="3"/>
      <c r="X44" s="26"/>
      <c r="Y44" s="28">
        <v>0.02</v>
      </c>
      <c r="Z44" s="3">
        <v>0.17</v>
      </c>
      <c r="AA44" s="27">
        <f t="shared" si="31"/>
        <v>0.0034</v>
      </c>
      <c r="AB44" s="3">
        <v>0.01</v>
      </c>
      <c r="AC44" s="3">
        <v>0.03</v>
      </c>
      <c r="AD44" s="27">
        <f t="shared" si="32"/>
        <v>0.0003</v>
      </c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0.79</v>
      </c>
      <c r="AP44" s="3">
        <f t="shared" si="33"/>
        <v>0.0079</v>
      </c>
      <c r="AQ44" s="1">
        <f t="shared" si="34"/>
        <v>0.0116856158328205</v>
      </c>
      <c r="AR44" s="29">
        <f t="shared" si="35"/>
        <v>7.70910416666667</v>
      </c>
      <c r="AS44" s="1">
        <f t="shared" si="36"/>
        <v>0.19</v>
      </c>
      <c r="AT44" s="2">
        <f t="shared" si="40"/>
        <v>920.338849315067</v>
      </c>
      <c r="AU44" s="1">
        <f t="shared" si="37"/>
        <v>105543.544990334</v>
      </c>
    </row>
    <row r="45" s="1" customFormat="1" spans="1:47">
      <c r="A45" s="13"/>
      <c r="B45" s="13"/>
      <c r="C45" s="16">
        <v>3</v>
      </c>
      <c r="D45" s="19">
        <v>-5.92309605241936</v>
      </c>
      <c r="E45" s="20">
        <f t="shared" si="38"/>
        <v>-13.18192738225</v>
      </c>
      <c r="F45" s="16" t="s">
        <v>73</v>
      </c>
      <c r="G45" s="13">
        <v>4</v>
      </c>
      <c r="H45" s="18">
        <f t="shared" si="21"/>
        <v>-5.92309605241936</v>
      </c>
      <c r="I45" s="18">
        <f t="shared" si="22"/>
        <v>267.226903947581</v>
      </c>
      <c r="J45" s="18">
        <f t="shared" si="23"/>
        <v>0.00790806290307452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0.307280801724654</v>
      </c>
      <c r="P45" s="18">
        <f t="shared" si="26"/>
        <v>0.00242999590894573</v>
      </c>
      <c r="Q45" s="24">
        <f t="shared" si="27"/>
        <v>0.000461699222699689</v>
      </c>
      <c r="R45" s="18">
        <f t="shared" si="28"/>
        <v>0.0146472979166667</v>
      </c>
      <c r="S45" s="25">
        <f t="shared" si="29"/>
        <v>0.031521119139274</v>
      </c>
      <c r="T45" s="3">
        <v>0.01</v>
      </c>
      <c r="U45" s="26">
        <f t="shared" si="30"/>
        <v>0.00031521119139274</v>
      </c>
      <c r="V45" s="25"/>
      <c r="W45" s="3"/>
      <c r="X45" s="26"/>
      <c r="Y45" s="28">
        <v>0.02</v>
      </c>
      <c r="Z45" s="3">
        <v>0.17</v>
      </c>
      <c r="AA45" s="27">
        <f t="shared" si="31"/>
        <v>0.0034</v>
      </c>
      <c r="AB45" s="3">
        <v>0.01</v>
      </c>
      <c r="AC45" s="3">
        <v>0.03</v>
      </c>
      <c r="AD45" s="27">
        <f t="shared" si="32"/>
        <v>0.0003</v>
      </c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0.79</v>
      </c>
      <c r="AP45" s="3">
        <f t="shared" si="33"/>
        <v>0.0079</v>
      </c>
      <c r="AQ45" s="1">
        <f t="shared" si="34"/>
        <v>0.0119152111913927</v>
      </c>
      <c r="AR45" s="29">
        <f t="shared" si="35"/>
        <v>7.70910416666667</v>
      </c>
      <c r="AS45" s="1">
        <f t="shared" si="36"/>
        <v>0.19</v>
      </c>
      <c r="AT45" s="2">
        <f t="shared" si="40"/>
        <v>920.338849315067</v>
      </c>
      <c r="AU45" s="1">
        <f t="shared" si="37"/>
        <v>107617.231854913</v>
      </c>
    </row>
    <row r="46" s="1" customFormat="1" spans="1:47">
      <c r="A46" s="13"/>
      <c r="B46" s="13"/>
      <c r="C46" s="16">
        <v>4</v>
      </c>
      <c r="D46" s="19">
        <v>2.9736970168</v>
      </c>
      <c r="E46" s="20">
        <f t="shared" si="38"/>
        <v>-5.92309605241936</v>
      </c>
      <c r="F46" s="16" t="s">
        <v>73</v>
      </c>
      <c r="G46" s="13">
        <v>5</v>
      </c>
      <c r="H46" s="18">
        <f t="shared" si="21"/>
        <v>2.9736970168</v>
      </c>
      <c r="I46" s="18">
        <f t="shared" si="22"/>
        <v>276.1236970168</v>
      </c>
      <c r="J46" s="18">
        <f t="shared" si="23"/>
        <v>0.0255816565639487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0.289608265524923</v>
      </c>
      <c r="O46" s="18">
        <f t="shared" si="39"/>
        <v>0.0923335819574521</v>
      </c>
      <c r="P46" s="18">
        <f t="shared" si="26"/>
        <v>0.00236204598295475</v>
      </c>
      <c r="Q46" s="24">
        <f t="shared" si="27"/>
        <v>0.000448788736761403</v>
      </c>
      <c r="R46" s="18">
        <f t="shared" si="28"/>
        <v>0.0146472979166667</v>
      </c>
      <c r="S46" s="25">
        <f t="shared" si="29"/>
        <v>0.0306396947283185</v>
      </c>
      <c r="T46" s="3">
        <v>0.01</v>
      </c>
      <c r="U46" s="26">
        <f t="shared" si="30"/>
        <v>0.000306396947283185</v>
      </c>
      <c r="V46" s="25"/>
      <c r="W46" s="3"/>
      <c r="X46" s="26"/>
      <c r="Y46" s="28">
        <v>0.04</v>
      </c>
      <c r="Z46" s="3">
        <v>0.17</v>
      </c>
      <c r="AA46" s="27">
        <f t="shared" si="31"/>
        <v>0.0068</v>
      </c>
      <c r="AB46" s="3">
        <v>0.015</v>
      </c>
      <c r="AC46" s="3">
        <v>0.03</v>
      </c>
      <c r="AD46" s="27">
        <f t="shared" si="32"/>
        <v>0.00045</v>
      </c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0.79</v>
      </c>
      <c r="AP46" s="3">
        <f t="shared" si="33"/>
        <v>0.01185</v>
      </c>
      <c r="AQ46" s="1">
        <f t="shared" si="34"/>
        <v>0.0194063969472832</v>
      </c>
      <c r="AR46" s="29">
        <f t="shared" si="35"/>
        <v>7.70910416666667</v>
      </c>
      <c r="AS46" s="1">
        <f t="shared" si="36"/>
        <v>0.19</v>
      </c>
      <c r="AT46" s="2">
        <f t="shared" si="40"/>
        <v>920.338849315067</v>
      </c>
      <c r="AU46" s="1">
        <f t="shared" si="37"/>
        <v>175277.020792792</v>
      </c>
    </row>
    <row r="47" s="1" customFormat="1" spans="1:47">
      <c r="A47" s="13"/>
      <c r="B47" s="13"/>
      <c r="C47" s="16">
        <v>5</v>
      </c>
      <c r="D47" s="19">
        <v>14.5421697980968</v>
      </c>
      <c r="E47" s="20">
        <f t="shared" si="38"/>
        <v>2.9736970168</v>
      </c>
      <c r="F47" s="16" t="s">
        <v>75</v>
      </c>
      <c r="G47" s="13">
        <v>6</v>
      </c>
      <c r="H47" s="18">
        <f t="shared" si="21"/>
        <v>14.5421697980968</v>
      </c>
      <c r="I47" s="18">
        <f t="shared" si="22"/>
        <v>287.692169798097</v>
      </c>
      <c r="J47" s="18">
        <f t="shared" si="23"/>
        <v>0.105617364757472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0.167062577641164</v>
      </c>
      <c r="P47" s="18">
        <f t="shared" si="26"/>
        <v>0.0176447092000503</v>
      </c>
      <c r="Q47" s="24">
        <f t="shared" si="27"/>
        <v>0.00335249474800956</v>
      </c>
      <c r="R47" s="18">
        <f t="shared" si="28"/>
        <v>0.0146472979166667</v>
      </c>
      <c r="S47" s="25">
        <f t="shared" si="29"/>
        <v>0.228881447423478</v>
      </c>
      <c r="T47" s="3">
        <v>0.01</v>
      </c>
      <c r="U47" s="26">
        <f t="shared" si="30"/>
        <v>0.00228881447423478</v>
      </c>
      <c r="V47" s="25"/>
      <c r="W47" s="3"/>
      <c r="X47" s="26"/>
      <c r="Y47" s="28">
        <v>0.04</v>
      </c>
      <c r="Z47" s="3">
        <v>0.17</v>
      </c>
      <c r="AA47" s="27">
        <f t="shared" si="31"/>
        <v>0.0068</v>
      </c>
      <c r="AB47" s="3">
        <v>0.015</v>
      </c>
      <c r="AC47" s="3">
        <v>0.03</v>
      </c>
      <c r="AD47" s="27">
        <f t="shared" si="32"/>
        <v>0.00045</v>
      </c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0.79</v>
      </c>
      <c r="AP47" s="3">
        <f t="shared" si="33"/>
        <v>0.01185</v>
      </c>
      <c r="AQ47" s="1">
        <f t="shared" si="34"/>
        <v>0.0213888144742348</v>
      </c>
      <c r="AR47" s="29">
        <f t="shared" si="35"/>
        <v>7.70910416666667</v>
      </c>
      <c r="AS47" s="1">
        <f t="shared" si="36"/>
        <v>0.19</v>
      </c>
      <c r="AT47" s="2">
        <f t="shared" si="40"/>
        <v>920.338849315067</v>
      </c>
      <c r="AU47" s="1">
        <f t="shared" si="37"/>
        <v>193182.056902039</v>
      </c>
    </row>
    <row r="48" s="1" customFormat="1" spans="1:47">
      <c r="A48" s="13"/>
      <c r="B48" s="13"/>
      <c r="C48" s="16">
        <v>6</v>
      </c>
      <c r="D48" s="19">
        <v>22.4198033976667</v>
      </c>
      <c r="E48" s="20">
        <f t="shared" si="38"/>
        <v>14.5421697980968</v>
      </c>
      <c r="F48" s="16" t="s">
        <v>73</v>
      </c>
      <c r="G48" s="13">
        <v>7</v>
      </c>
      <c r="H48" s="18">
        <f t="shared" si="21"/>
        <v>22.4198033976667</v>
      </c>
      <c r="I48" s="18">
        <f t="shared" si="22"/>
        <v>295.569803397667</v>
      </c>
      <c r="J48" s="18">
        <f t="shared" si="23"/>
        <v>0.260306009147673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0.22650891010778</v>
      </c>
      <c r="P48" s="18">
        <f t="shared" si="26"/>
        <v>0.0589616304265453</v>
      </c>
      <c r="Q48" s="24">
        <f t="shared" si="27"/>
        <v>0.0112027097810436</v>
      </c>
      <c r="R48" s="18">
        <f t="shared" si="28"/>
        <v>0.0146472979166667</v>
      </c>
      <c r="S48" s="25">
        <f t="shared" si="29"/>
        <v>0.764831154850508</v>
      </c>
      <c r="T48" s="3">
        <v>0.01</v>
      </c>
      <c r="U48" s="26">
        <f t="shared" si="30"/>
        <v>0.00764831154850508</v>
      </c>
      <c r="V48" s="25"/>
      <c r="W48" s="3"/>
      <c r="X48" s="26"/>
      <c r="Y48" s="28">
        <v>0.04</v>
      </c>
      <c r="Z48" s="3">
        <v>0.17</v>
      </c>
      <c r="AA48" s="27">
        <f t="shared" si="31"/>
        <v>0.0068</v>
      </c>
      <c r="AB48" s="3">
        <v>0.015</v>
      </c>
      <c r="AC48" s="3">
        <v>0.03</v>
      </c>
      <c r="AD48" s="27">
        <f t="shared" si="32"/>
        <v>0.00045</v>
      </c>
      <c r="AE48" s="25"/>
      <c r="AF48" s="3"/>
      <c r="AG48" s="26"/>
      <c r="AH48" s="25"/>
      <c r="AI48" s="3"/>
      <c r="AJ48" s="26"/>
      <c r="AL48" s="27"/>
      <c r="AM48" s="27"/>
      <c r="AN48" s="3">
        <v>0.015</v>
      </c>
      <c r="AO48" s="3">
        <v>0.79</v>
      </c>
      <c r="AP48" s="3">
        <f t="shared" si="33"/>
        <v>0.01185</v>
      </c>
      <c r="AQ48" s="1">
        <f t="shared" si="34"/>
        <v>0.0267483115485051</v>
      </c>
      <c r="AR48" s="29">
        <f t="shared" si="35"/>
        <v>7.70910416666667</v>
      </c>
      <c r="AS48" s="1">
        <f t="shared" si="36"/>
        <v>0.19</v>
      </c>
      <c r="AT48" s="2">
        <f t="shared" si="40"/>
        <v>920.338849315067</v>
      </c>
      <c r="AU48" s="1">
        <f t="shared" si="37"/>
        <v>241588.604633574</v>
      </c>
    </row>
    <row r="49" s="1" customFormat="1" spans="1:47">
      <c r="A49" s="13"/>
      <c r="B49" s="13"/>
      <c r="C49" s="16">
        <v>7</v>
      </c>
      <c r="D49" s="19">
        <v>24.0518991274194</v>
      </c>
      <c r="E49" s="20">
        <f t="shared" si="38"/>
        <v>22.4198033976667</v>
      </c>
      <c r="F49" s="16" t="s">
        <v>73</v>
      </c>
      <c r="G49" s="13">
        <v>8</v>
      </c>
      <c r="H49" s="18">
        <f t="shared" si="21"/>
        <v>24.0518991274194</v>
      </c>
      <c r="I49" s="18">
        <f t="shared" si="22"/>
        <v>297.201899127419</v>
      </c>
      <c r="J49" s="18">
        <f t="shared" si="23"/>
        <v>0.311924931749282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0.244638321347902</v>
      </c>
      <c r="P49" s="18">
        <f t="shared" si="26"/>
        <v>0.0763087916897032</v>
      </c>
      <c r="Q49" s="24">
        <f t="shared" si="27"/>
        <v>0.0144986704210436</v>
      </c>
      <c r="R49" s="18">
        <f t="shared" si="28"/>
        <v>0.0146472979166667</v>
      </c>
      <c r="S49" s="25">
        <f t="shared" si="29"/>
        <v>0.989852906900054</v>
      </c>
      <c r="T49" s="3">
        <v>0.01</v>
      </c>
      <c r="U49" s="26">
        <f t="shared" si="30"/>
        <v>0.00989852906900054</v>
      </c>
      <c r="V49" s="25"/>
      <c r="W49" s="3"/>
      <c r="X49" s="26"/>
      <c r="Y49" s="28">
        <v>0.04</v>
      </c>
      <c r="Z49" s="3">
        <v>0.17</v>
      </c>
      <c r="AA49" s="27">
        <f t="shared" si="31"/>
        <v>0.0068</v>
      </c>
      <c r="AB49" s="3">
        <v>0.015</v>
      </c>
      <c r="AC49" s="3">
        <v>0.03</v>
      </c>
      <c r="AD49" s="27">
        <f t="shared" si="32"/>
        <v>0.00045</v>
      </c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0.015</v>
      </c>
      <c r="AO49" s="3">
        <v>0.79</v>
      </c>
      <c r="AP49" s="3">
        <f t="shared" si="33"/>
        <v>0.01185</v>
      </c>
      <c r="AQ49" s="1">
        <f t="shared" si="34"/>
        <v>0.0289985290690005</v>
      </c>
      <c r="AR49" s="29">
        <f t="shared" si="35"/>
        <v>7.70910416666667</v>
      </c>
      <c r="AS49" s="1">
        <f t="shared" si="36"/>
        <v>0.19</v>
      </c>
      <c r="AT49" s="2">
        <f t="shared" si="40"/>
        <v>920.338849315067</v>
      </c>
      <c r="AU49" s="1">
        <f t="shared" si="37"/>
        <v>261912.38880637</v>
      </c>
    </row>
    <row r="50" s="1" customFormat="1" spans="1:47">
      <c r="A50" s="13"/>
      <c r="B50" s="13"/>
      <c r="C50" s="16">
        <v>8</v>
      </c>
      <c r="D50" s="19">
        <v>20.0485048706452</v>
      </c>
      <c r="E50" s="20">
        <f t="shared" si="38"/>
        <v>24.0518991274194</v>
      </c>
      <c r="F50" s="16" t="s">
        <v>73</v>
      </c>
      <c r="G50" s="13">
        <v>9</v>
      </c>
      <c r="H50" s="18">
        <f t="shared" si="21"/>
        <v>20.0485048706452</v>
      </c>
      <c r="I50" s="18">
        <f t="shared" si="22"/>
        <v>293.198504870645</v>
      </c>
      <c r="J50" s="18">
        <f t="shared" si="23"/>
        <v>0.199423300251899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0.245420571324865</v>
      </c>
      <c r="P50" s="18">
        <f t="shared" si="26"/>
        <v>0.0489425802833112</v>
      </c>
      <c r="Q50" s="24">
        <f t="shared" si="27"/>
        <v>0.00929909025382913</v>
      </c>
      <c r="R50" s="18">
        <f t="shared" si="28"/>
        <v>0.0146472979166667</v>
      </c>
      <c r="S50" s="25">
        <f t="shared" si="29"/>
        <v>0.634867284514505</v>
      </c>
      <c r="T50" s="3">
        <v>0.01</v>
      </c>
      <c r="U50" s="26">
        <f t="shared" si="30"/>
        <v>0.00634867284514505</v>
      </c>
      <c r="V50" s="25"/>
      <c r="W50" s="3"/>
      <c r="X50" s="26"/>
      <c r="Y50" s="28">
        <v>0.02</v>
      </c>
      <c r="Z50" s="3">
        <v>0.17</v>
      </c>
      <c r="AA50" s="27">
        <f t="shared" si="31"/>
        <v>0.0034</v>
      </c>
      <c r="AB50" s="3">
        <v>0.01</v>
      </c>
      <c r="AC50" s="3">
        <v>0.03</v>
      </c>
      <c r="AD50" s="27">
        <f t="shared" si="32"/>
        <v>0.0003</v>
      </c>
      <c r="AE50" s="25"/>
      <c r="AF50" s="3"/>
      <c r="AG50" s="26"/>
      <c r="AH50" s="25"/>
      <c r="AI50" s="3"/>
      <c r="AJ50" s="26"/>
      <c r="AL50" s="27"/>
      <c r="AM50" s="27"/>
      <c r="AN50" s="3">
        <v>0.01</v>
      </c>
      <c r="AO50" s="3">
        <v>0.79</v>
      </c>
      <c r="AP50" s="3">
        <f t="shared" si="33"/>
        <v>0.0079</v>
      </c>
      <c r="AQ50" s="1">
        <f t="shared" si="34"/>
        <v>0.017948672845145</v>
      </c>
      <c r="AR50" s="29">
        <f t="shared" si="35"/>
        <v>7.70910416666667</v>
      </c>
      <c r="AS50" s="1">
        <f t="shared" si="36"/>
        <v>0.19</v>
      </c>
      <c r="AT50" s="2">
        <f t="shared" si="40"/>
        <v>920.338849315067</v>
      </c>
      <c r="AU50" s="1">
        <f t="shared" si="37"/>
        <v>162110.973614911</v>
      </c>
    </row>
    <row r="51" s="1" customFormat="1" spans="1:47">
      <c r="A51" s="13"/>
      <c r="B51" s="13"/>
      <c r="C51" s="16">
        <v>9</v>
      </c>
      <c r="D51" s="19">
        <v>14.2782913735</v>
      </c>
      <c r="E51" s="20">
        <f t="shared" si="38"/>
        <v>20.0485048706452</v>
      </c>
      <c r="F51" s="16" t="s">
        <v>73</v>
      </c>
      <c r="G51" s="13">
        <v>10</v>
      </c>
      <c r="H51" s="18">
        <f t="shared" si="21"/>
        <v>14.2782913735</v>
      </c>
      <c r="I51" s="18">
        <f t="shared" si="22"/>
        <v>287.4282913735</v>
      </c>
      <c r="J51" s="18">
        <f t="shared" si="23"/>
        <v>0.102386135288346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0.273569032708221</v>
      </c>
      <c r="P51" s="18">
        <f t="shared" si="26"/>
        <v>0.0280096759935658</v>
      </c>
      <c r="Q51" s="24">
        <f t="shared" si="27"/>
        <v>0.00532183843877751</v>
      </c>
      <c r="R51" s="18">
        <f t="shared" si="28"/>
        <v>0.0146472979166667</v>
      </c>
      <c r="S51" s="25">
        <f t="shared" si="29"/>
        <v>0.363332436402619</v>
      </c>
      <c r="T51" s="3">
        <v>0.01</v>
      </c>
      <c r="U51" s="26">
        <f t="shared" si="30"/>
        <v>0.00363332436402619</v>
      </c>
      <c r="V51" s="25"/>
      <c r="W51" s="3"/>
      <c r="X51" s="26"/>
      <c r="Y51" s="28">
        <v>0.02</v>
      </c>
      <c r="Z51" s="3">
        <v>0.17</v>
      </c>
      <c r="AA51" s="27">
        <f t="shared" si="31"/>
        <v>0.0034</v>
      </c>
      <c r="AB51" s="3">
        <v>0.01</v>
      </c>
      <c r="AC51" s="3">
        <v>0.03</v>
      </c>
      <c r="AD51" s="27">
        <f t="shared" si="32"/>
        <v>0.0003</v>
      </c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</v>
      </c>
      <c r="AO51" s="3">
        <v>0.79</v>
      </c>
      <c r="AP51" s="3">
        <f t="shared" si="33"/>
        <v>0.0079</v>
      </c>
      <c r="AQ51" s="1">
        <f t="shared" si="34"/>
        <v>0.0152333243640262</v>
      </c>
      <c r="AR51" s="29">
        <f t="shared" si="35"/>
        <v>7.70910416666667</v>
      </c>
      <c r="AS51" s="1">
        <f t="shared" si="36"/>
        <v>0.19</v>
      </c>
      <c r="AT51" s="2">
        <f t="shared" si="40"/>
        <v>920.338849315067</v>
      </c>
      <c r="AU51" s="1">
        <f t="shared" si="37"/>
        <v>137586.163910275</v>
      </c>
    </row>
    <row r="52" s="1" customFormat="1" spans="1:47">
      <c r="A52" s="13"/>
      <c r="B52" s="13"/>
      <c r="C52" s="16">
        <v>10</v>
      </c>
      <c r="D52" s="19">
        <v>4.91589032654839</v>
      </c>
      <c r="E52" s="20">
        <f t="shared" si="38"/>
        <v>14.2782913735</v>
      </c>
      <c r="F52" s="16" t="s">
        <v>73</v>
      </c>
      <c r="G52" s="13">
        <v>11</v>
      </c>
      <c r="H52" s="18">
        <f t="shared" si="21"/>
        <v>4.91589032654839</v>
      </c>
      <c r="I52" s="18">
        <f t="shared" si="22"/>
        <v>278.065890326548</v>
      </c>
      <c r="J52" s="18">
        <f t="shared" si="23"/>
        <v>0.0327260451611493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0.233281388878922</v>
      </c>
      <c r="O52" s="18">
        <f t="shared" si="39"/>
        <v>0.0893690095023994</v>
      </c>
      <c r="P52" s="18">
        <f t="shared" si="26"/>
        <v>0.0029246942409827</v>
      </c>
      <c r="Q52" s="24">
        <f t="shared" si="27"/>
        <v>0.000555691905786714</v>
      </c>
      <c r="R52" s="18">
        <f t="shared" si="28"/>
        <v>0.0146472979166667</v>
      </c>
      <c r="S52" s="25">
        <f t="shared" si="29"/>
        <v>0.0379381855239259</v>
      </c>
      <c r="T52" s="3">
        <v>0.01</v>
      </c>
      <c r="U52" s="26">
        <f t="shared" si="30"/>
        <v>0.000379381855239259</v>
      </c>
      <c r="V52" s="25"/>
      <c r="W52" s="3"/>
      <c r="X52" s="26"/>
      <c r="Y52" s="28">
        <v>0.02</v>
      </c>
      <c r="Z52" s="3">
        <v>0.17</v>
      </c>
      <c r="AA52" s="27">
        <f t="shared" si="31"/>
        <v>0.0034</v>
      </c>
      <c r="AB52" s="3">
        <v>0.01</v>
      </c>
      <c r="AC52" s="3">
        <v>0.03</v>
      </c>
      <c r="AD52" s="27">
        <f t="shared" si="32"/>
        <v>0.0003</v>
      </c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0.79</v>
      </c>
      <c r="AP52" s="3">
        <f t="shared" si="33"/>
        <v>0.0079</v>
      </c>
      <c r="AQ52" s="1">
        <f t="shared" si="34"/>
        <v>0.0119793818552393</v>
      </c>
      <c r="AR52" s="29">
        <f t="shared" si="35"/>
        <v>7.70910416666667</v>
      </c>
      <c r="AS52" s="1">
        <f t="shared" si="36"/>
        <v>0.19</v>
      </c>
      <c r="AT52" s="2">
        <f t="shared" si="40"/>
        <v>920.338849315067</v>
      </c>
      <c r="AU52" s="1">
        <f t="shared" si="37"/>
        <v>108196.816144149</v>
      </c>
    </row>
    <row r="53" s="1" customFormat="1" spans="1:48">
      <c r="A53" s="13"/>
      <c r="B53" s="13"/>
      <c r="C53" s="16">
        <v>11</v>
      </c>
      <c r="D53" s="19">
        <v>-4.23964315016667</v>
      </c>
      <c r="E53" s="20">
        <f t="shared" si="38"/>
        <v>4.91589032654839</v>
      </c>
      <c r="F53" s="16" t="s">
        <v>75</v>
      </c>
      <c r="G53" s="13">
        <v>12</v>
      </c>
      <c r="H53" s="18">
        <f t="shared" si="21"/>
        <v>-4.23964315016667</v>
      </c>
      <c r="I53" s="18">
        <f t="shared" si="22"/>
        <v>268.910356849833</v>
      </c>
      <c r="J53" s="18">
        <f t="shared" si="23"/>
        <v>0.00993421465380288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0.163535356928083</v>
      </c>
      <c r="P53" s="18">
        <f t="shared" si="26"/>
        <v>0.00162459533920985</v>
      </c>
      <c r="Q53" s="24">
        <f t="shared" si="27"/>
        <v>0.000308673114449871</v>
      </c>
      <c r="R53" s="18">
        <f t="shared" si="28"/>
        <v>0.0146472979166667</v>
      </c>
      <c r="S53" s="25">
        <f t="shared" si="29"/>
        <v>0.0210737240551817</v>
      </c>
      <c r="T53" s="3">
        <v>0.01</v>
      </c>
      <c r="U53" s="26">
        <f t="shared" si="30"/>
        <v>0.000210737240551817</v>
      </c>
      <c r="V53" s="25"/>
      <c r="W53" s="3"/>
      <c r="X53" s="26"/>
      <c r="Y53" s="28">
        <v>0.02</v>
      </c>
      <c r="Z53" s="3">
        <v>0.17</v>
      </c>
      <c r="AA53" s="27">
        <f t="shared" si="31"/>
        <v>0.0034</v>
      </c>
      <c r="AB53" s="3">
        <v>0.01</v>
      </c>
      <c r="AC53" s="3">
        <v>0.03</v>
      </c>
      <c r="AD53" s="27">
        <f t="shared" si="32"/>
        <v>0.0003</v>
      </c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0.79</v>
      </c>
      <c r="AP53" s="3">
        <f t="shared" si="33"/>
        <v>0.0079</v>
      </c>
      <c r="AQ53" s="1">
        <f t="shared" si="34"/>
        <v>0.0118107372405518</v>
      </c>
      <c r="AR53" s="29">
        <f t="shared" si="35"/>
        <v>7.70910416666667</v>
      </c>
      <c r="AS53" s="1">
        <f t="shared" si="36"/>
        <v>0.19</v>
      </c>
      <c r="AT53" s="2">
        <f t="shared" si="40"/>
        <v>920.338849315067</v>
      </c>
      <c r="AU53" s="1">
        <f t="shared" si="37"/>
        <v>106673.631509955</v>
      </c>
      <c r="AV53" s="1">
        <f>SUM(AU42:AU53)</f>
        <v>1809724.95813417</v>
      </c>
    </row>
    <row r="54" s="1" customFormat="1" spans="1:46">
      <c r="A54" s="13"/>
      <c r="B54" s="13"/>
      <c r="C54" s="16">
        <v>12</v>
      </c>
      <c r="D54" s="19">
        <v>-14.774431485</v>
      </c>
      <c r="E54" s="20">
        <f t="shared" si="38"/>
        <v>-4.23964315016667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19:54">
      <c r="S55" s="23" t="s">
        <v>45</v>
      </c>
      <c r="T55" s="23"/>
      <c r="U55" s="23"/>
      <c r="V55" s="23" t="s">
        <v>46</v>
      </c>
      <c r="W55" s="23" t="s">
        <v>47</v>
      </c>
      <c r="X55" s="23" t="s">
        <v>48</v>
      </c>
      <c r="Y55" s="23" t="s">
        <v>49</v>
      </c>
      <c r="Z55" s="23" t="s">
        <v>50</v>
      </c>
      <c r="AA55" s="23" t="s">
        <v>51</v>
      </c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 s="1" customFormat="1" spans="1:54">
      <c r="A56" s="15" t="s">
        <v>5</v>
      </c>
      <c r="B56" s="15"/>
      <c r="C56" s="16" t="s">
        <v>53</v>
      </c>
      <c r="D56" s="16" t="s">
        <v>54</v>
      </c>
      <c r="E56" s="16" t="s">
        <v>55</v>
      </c>
      <c r="F56" s="16" t="s">
        <v>56</v>
      </c>
      <c r="G56" s="13" t="s">
        <v>53</v>
      </c>
      <c r="H56" s="13" t="s">
        <v>55</v>
      </c>
      <c r="I56" s="13" t="s">
        <v>57</v>
      </c>
      <c r="J56" s="13" t="s">
        <v>58</v>
      </c>
      <c r="K56" s="22" t="s">
        <v>59</v>
      </c>
      <c r="L56" s="22" t="s">
        <v>60</v>
      </c>
      <c r="M56" s="13" t="s">
        <v>61</v>
      </c>
      <c r="N56" s="22" t="s">
        <v>62</v>
      </c>
      <c r="O56" s="13" t="s">
        <v>63</v>
      </c>
      <c r="P56" s="13" t="s">
        <v>64</v>
      </c>
      <c r="Q56" s="22" t="s">
        <v>65</v>
      </c>
      <c r="R56" s="22" t="s">
        <v>66</v>
      </c>
      <c r="S56" s="4" t="s">
        <v>12</v>
      </c>
      <c r="T56" s="3" t="s">
        <v>13</v>
      </c>
      <c r="U56" s="3"/>
      <c r="V56" s="3" t="s">
        <v>76</v>
      </c>
      <c r="W56" s="3" t="s">
        <v>76</v>
      </c>
      <c r="X56" s="3" t="s">
        <v>76</v>
      </c>
      <c r="Y56" s="3" t="s">
        <v>76</v>
      </c>
      <c r="Z56" s="3" t="s">
        <v>76</v>
      </c>
      <c r="AA56" s="3" t="s">
        <v>76</v>
      </c>
      <c r="AB56" s="2" t="s">
        <v>77</v>
      </c>
      <c r="AC56" s="1" t="s">
        <v>68</v>
      </c>
      <c r="AD56" s="1" t="s">
        <v>38</v>
      </c>
      <c r="AE56" s="1" t="s">
        <v>69</v>
      </c>
      <c r="AF56" s="1" t="s">
        <v>70</v>
      </c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 s="1" customFormat="1" spans="1:54">
      <c r="A57" s="13" t="s">
        <v>71</v>
      </c>
      <c r="B57" s="13">
        <f>F7</f>
        <v>122.786</v>
      </c>
      <c r="C57" s="16" t="s">
        <v>72</v>
      </c>
      <c r="D57" s="17">
        <v>-15</v>
      </c>
      <c r="E57" s="16"/>
      <c r="F57" s="16"/>
      <c r="G57" s="13">
        <v>1</v>
      </c>
      <c r="H57" s="18">
        <f t="shared" ref="H57:H68" si="41">E58</f>
        <v>-15</v>
      </c>
      <c r="I57" s="18">
        <f t="shared" ref="I57:I68" si="42">H57+273.15</f>
        <v>258.15</v>
      </c>
      <c r="J57" s="18">
        <f t="shared" ref="J57:J68" si="43">EXP(($C$16*(I57-$C$14))/($C$17*I57*$C$14))</f>
        <v>0.00219620150298724</v>
      </c>
      <c r="K57" s="18">
        <f t="shared" ref="K57:K68" si="44">$B$57/12</f>
        <v>10.2321666666667</v>
      </c>
      <c r="L57" s="18">
        <f t="shared" ref="L57:L68" si="45">K57*$B$58/100</f>
        <v>2.762685</v>
      </c>
      <c r="M57" s="13" t="s">
        <v>73</v>
      </c>
      <c r="N57" s="13"/>
      <c r="O57" s="18">
        <f>L57</f>
        <v>2.762685</v>
      </c>
      <c r="P57" s="18">
        <f t="shared" ref="P57:P68" si="46">O57*J57</f>
        <v>0.00606741294928031</v>
      </c>
      <c r="Q57" s="24">
        <f t="shared" ref="Q57:Q68" si="47">P57*$B$59</f>
        <v>0.00175954975529129</v>
      </c>
      <c r="R57" s="18">
        <f t="shared" ref="R57:R68" si="48">L57*$B$59</f>
        <v>0.80117865</v>
      </c>
      <c r="S57" s="25">
        <f t="shared" ref="S57:S68" si="49">Q57/R57</f>
        <v>0.00219620150298724</v>
      </c>
      <c r="T57" s="3">
        <v>0.27</v>
      </c>
      <c r="U57" s="26">
        <f t="shared" ref="U57:U68" si="50">S57*T57</f>
        <v>0.000592974405806556</v>
      </c>
      <c r="V57" s="3">
        <v>180.9</v>
      </c>
      <c r="W57" s="27">
        <v>6</v>
      </c>
      <c r="X57" s="27">
        <v>3</v>
      </c>
      <c r="Y57" s="27">
        <v>0.3</v>
      </c>
      <c r="Z57" s="27">
        <v>6</v>
      </c>
      <c r="AA57" s="3">
        <v>30.2</v>
      </c>
      <c r="AB57" s="2">
        <f t="shared" ref="AB57:AB68" si="51">U57*0.67*AD57+(V57+W57+X57+Y57+Z57+AA57)/1000</f>
        <v>0.226515214927048</v>
      </c>
      <c r="AC57" s="29">
        <f t="shared" ref="AC57:AC68" si="52">$B$57/12</f>
        <v>10.2321666666667</v>
      </c>
      <c r="AD57" s="1">
        <f t="shared" ref="AD57:AD68" si="53">$B$59</f>
        <v>0.29</v>
      </c>
      <c r="AE57" s="30">
        <f t="shared" ref="AE57:AE68" si="54">$E$7/12</f>
        <v>100.132570288683</v>
      </c>
      <c r="AF57" s="1">
        <f t="shared" ref="AF57:AF68" si="55">AE57*10000*AC57*AB57</f>
        <v>2320814.06817628</v>
      </c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 s="1" customFormat="1" spans="1:54">
      <c r="A58" s="13" t="s">
        <v>74</v>
      </c>
      <c r="B58" s="13">
        <v>27</v>
      </c>
      <c r="C58" s="16">
        <v>1</v>
      </c>
      <c r="D58" s="19">
        <v>-16.9446806836452</v>
      </c>
      <c r="E58" s="20">
        <f t="shared" ref="E58:E69" si="56">D57</f>
        <v>-15</v>
      </c>
      <c r="F58" s="16" t="s">
        <v>73</v>
      </c>
      <c r="G58" s="13">
        <v>2</v>
      </c>
      <c r="H58" s="18">
        <f t="shared" si="41"/>
        <v>-16.9446806836452</v>
      </c>
      <c r="I58" s="18">
        <f t="shared" si="42"/>
        <v>256.205319316355</v>
      </c>
      <c r="J58" s="18">
        <f t="shared" si="43"/>
        <v>0.00164944827122586</v>
      </c>
      <c r="K58" s="18">
        <f t="shared" si="44"/>
        <v>10.2321666666667</v>
      </c>
      <c r="L58" s="18">
        <f t="shared" si="45"/>
        <v>2.762685</v>
      </c>
      <c r="M58" s="13" t="s">
        <v>73</v>
      </c>
      <c r="N58" s="13"/>
      <c r="O58" s="18">
        <f t="shared" ref="O58:O68" si="57">L58+O57-P57-N58</f>
        <v>5.51930258705072</v>
      </c>
      <c r="P58" s="18">
        <f t="shared" si="46"/>
        <v>0.0091038041105832</v>
      </c>
      <c r="Q58" s="24">
        <f t="shared" si="47"/>
        <v>0.00264010319206913</v>
      </c>
      <c r="R58" s="18">
        <f t="shared" si="48"/>
        <v>0.80117865</v>
      </c>
      <c r="S58" s="25">
        <f t="shared" si="49"/>
        <v>0.00329527402167935</v>
      </c>
      <c r="T58" s="3">
        <v>0.27</v>
      </c>
      <c r="U58" s="26">
        <f t="shared" si="50"/>
        <v>0.000889723985853423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si="51"/>
        <v>0.226572873370451</v>
      </c>
      <c r="AC58" s="29">
        <f t="shared" si="52"/>
        <v>10.2321666666667</v>
      </c>
      <c r="AD58" s="1">
        <f t="shared" si="53"/>
        <v>0.29</v>
      </c>
      <c r="AE58" s="30">
        <f t="shared" si="54"/>
        <v>100.132570288683</v>
      </c>
      <c r="AF58" s="1">
        <f t="shared" si="55"/>
        <v>2321404.82110492</v>
      </c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 s="1" customFormat="1" spans="1:54">
      <c r="A59" s="13" t="s">
        <v>38</v>
      </c>
      <c r="B59" s="13">
        <v>0.29</v>
      </c>
      <c r="C59" s="16">
        <v>2</v>
      </c>
      <c r="D59" s="19">
        <v>-13.18192738225</v>
      </c>
      <c r="E59" s="20">
        <f t="shared" si="56"/>
        <v>-16.9446806836452</v>
      </c>
      <c r="F59" s="16" t="s">
        <v>73</v>
      </c>
      <c r="G59" s="13">
        <v>3</v>
      </c>
      <c r="H59" s="18">
        <f t="shared" si="41"/>
        <v>-13.18192738225</v>
      </c>
      <c r="I59" s="18">
        <f t="shared" si="42"/>
        <v>259.96807261775</v>
      </c>
      <c r="J59" s="18">
        <f t="shared" si="43"/>
        <v>0.00285909464343578</v>
      </c>
      <c r="K59" s="18">
        <f t="shared" si="44"/>
        <v>10.2321666666667</v>
      </c>
      <c r="L59" s="18">
        <f t="shared" si="45"/>
        <v>2.762685</v>
      </c>
      <c r="M59" s="13" t="s">
        <v>73</v>
      </c>
      <c r="N59" s="13"/>
      <c r="O59" s="18">
        <f t="shared" si="57"/>
        <v>8.27288378294014</v>
      </c>
      <c r="P59" s="18">
        <f t="shared" si="46"/>
        <v>0.0236529577095709</v>
      </c>
      <c r="Q59" s="24">
        <f t="shared" si="47"/>
        <v>0.00685935773577555</v>
      </c>
      <c r="R59" s="18">
        <f t="shared" si="48"/>
        <v>0.80117865</v>
      </c>
      <c r="S59" s="25">
        <f t="shared" si="49"/>
        <v>0.0085615832820502</v>
      </c>
      <c r="T59" s="3">
        <v>0.27</v>
      </c>
      <c r="U59" s="26">
        <f t="shared" si="50"/>
        <v>0.00231162748615355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1"/>
        <v>0.22684914922056</v>
      </c>
      <c r="AC59" s="29">
        <f t="shared" si="52"/>
        <v>10.2321666666667</v>
      </c>
      <c r="AD59" s="1">
        <f t="shared" si="53"/>
        <v>0.29</v>
      </c>
      <c r="AE59" s="30">
        <f t="shared" si="54"/>
        <v>100.132570288683</v>
      </c>
      <c r="AF59" s="1">
        <f t="shared" si="55"/>
        <v>2324235.46927942</v>
      </c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 s="1" customFormat="1" spans="1:54">
      <c r="A60" s="13"/>
      <c r="B60" s="13"/>
      <c r="C60" s="16">
        <v>3</v>
      </c>
      <c r="D60" s="19">
        <v>-5.92309605241936</v>
      </c>
      <c r="E60" s="20">
        <f t="shared" si="56"/>
        <v>-13.18192738225</v>
      </c>
      <c r="F60" s="16" t="s">
        <v>73</v>
      </c>
      <c r="G60" s="13">
        <v>4</v>
      </c>
      <c r="H60" s="18">
        <f t="shared" si="41"/>
        <v>-5.92309605241936</v>
      </c>
      <c r="I60" s="18">
        <f t="shared" si="42"/>
        <v>267.226903947581</v>
      </c>
      <c r="J60" s="18">
        <f t="shared" si="43"/>
        <v>0.00790806290307452</v>
      </c>
      <c r="K60" s="18">
        <f t="shared" si="44"/>
        <v>10.2321666666667</v>
      </c>
      <c r="L60" s="18">
        <f t="shared" si="45"/>
        <v>2.762685</v>
      </c>
      <c r="M60" s="13" t="s">
        <v>73</v>
      </c>
      <c r="N60" s="13"/>
      <c r="O60" s="18">
        <f t="shared" si="57"/>
        <v>11.0119158252306</v>
      </c>
      <c r="P60" s="18">
        <f t="shared" si="46"/>
        <v>0.087082923029285</v>
      </c>
      <c r="Q60" s="24">
        <f t="shared" si="47"/>
        <v>0.0252540476784927</v>
      </c>
      <c r="R60" s="18">
        <f t="shared" si="48"/>
        <v>0.80117865</v>
      </c>
      <c r="S60" s="25">
        <f t="shared" si="49"/>
        <v>0.0315211191392739</v>
      </c>
      <c r="T60" s="3">
        <v>0.27</v>
      </c>
      <c r="U60" s="26">
        <f t="shared" si="50"/>
        <v>0.00851070216760396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1"/>
        <v>0.228053629431165</v>
      </c>
      <c r="AC60" s="29">
        <f t="shared" si="52"/>
        <v>10.2321666666667</v>
      </c>
      <c r="AD60" s="1">
        <f t="shared" si="53"/>
        <v>0.29</v>
      </c>
      <c r="AE60" s="30">
        <f t="shared" si="54"/>
        <v>100.132570288683</v>
      </c>
      <c r="AF60" s="1">
        <f t="shared" si="55"/>
        <v>2336576.25008972</v>
      </c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 s="1" customFormat="1" spans="1:54">
      <c r="A61" s="13"/>
      <c r="B61" s="13"/>
      <c r="C61" s="16">
        <v>4</v>
      </c>
      <c r="D61" s="19">
        <v>2.9736970168</v>
      </c>
      <c r="E61" s="20">
        <f t="shared" si="56"/>
        <v>-5.92309605241936</v>
      </c>
      <c r="F61" s="16" t="s">
        <v>73</v>
      </c>
      <c r="G61" s="13">
        <v>5</v>
      </c>
      <c r="H61" s="18">
        <f t="shared" si="41"/>
        <v>2.9736970168</v>
      </c>
      <c r="I61" s="18">
        <f t="shared" si="42"/>
        <v>276.1236970168</v>
      </c>
      <c r="J61" s="18">
        <f t="shared" si="43"/>
        <v>0.0255816565639487</v>
      </c>
      <c r="K61" s="18">
        <f t="shared" si="44"/>
        <v>10.2321666666667</v>
      </c>
      <c r="L61" s="18">
        <f t="shared" si="45"/>
        <v>2.762685</v>
      </c>
      <c r="M61" s="13" t="s">
        <v>75</v>
      </c>
      <c r="N61" s="18">
        <f>(O60-P60)*$C$22/100</f>
        <v>10.3785912570912</v>
      </c>
      <c r="O61" s="18">
        <f t="shared" si="57"/>
        <v>3.30892664511006</v>
      </c>
      <c r="P61" s="18">
        <f t="shared" si="46"/>
        <v>0.0846478250305047</v>
      </c>
      <c r="Q61" s="24">
        <f t="shared" si="47"/>
        <v>0.0245478692588464</v>
      </c>
      <c r="R61" s="18">
        <f t="shared" si="48"/>
        <v>0.80117865</v>
      </c>
      <c r="S61" s="25">
        <f t="shared" si="49"/>
        <v>0.0306396947283185</v>
      </c>
      <c r="T61" s="3">
        <v>0.27</v>
      </c>
      <c r="U61" s="26">
        <f t="shared" si="50"/>
        <v>0.008272717576646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1"/>
        <v>0.276807389025142</v>
      </c>
      <c r="AC61" s="29">
        <f t="shared" si="52"/>
        <v>10.2321666666667</v>
      </c>
      <c r="AD61" s="1">
        <f t="shared" si="53"/>
        <v>0.29</v>
      </c>
      <c r="AE61" s="30">
        <f t="shared" si="54"/>
        <v>100.132570288683</v>
      </c>
      <c r="AF61" s="1">
        <f t="shared" si="55"/>
        <v>2836094.1795084</v>
      </c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 s="1" customFormat="1" spans="1:54">
      <c r="A62" s="13"/>
      <c r="B62" s="13"/>
      <c r="C62" s="16">
        <v>5</v>
      </c>
      <c r="D62" s="19">
        <v>14.5421697980968</v>
      </c>
      <c r="E62" s="20">
        <f t="shared" si="56"/>
        <v>2.9736970168</v>
      </c>
      <c r="F62" s="16" t="s">
        <v>75</v>
      </c>
      <c r="G62" s="13">
        <v>6</v>
      </c>
      <c r="H62" s="18">
        <f t="shared" si="41"/>
        <v>14.5421697980968</v>
      </c>
      <c r="I62" s="18">
        <f t="shared" si="42"/>
        <v>287.692169798097</v>
      </c>
      <c r="J62" s="18">
        <f t="shared" si="43"/>
        <v>0.105617364757472</v>
      </c>
      <c r="K62" s="18">
        <f t="shared" si="44"/>
        <v>10.2321666666667</v>
      </c>
      <c r="L62" s="18">
        <f t="shared" si="45"/>
        <v>2.762685</v>
      </c>
      <c r="M62" s="13" t="s">
        <v>73</v>
      </c>
      <c r="N62" s="13"/>
      <c r="O62" s="18">
        <f t="shared" si="57"/>
        <v>5.98696382007956</v>
      </c>
      <c r="P62" s="18">
        <f t="shared" si="46"/>
        <v>0.63232734157513</v>
      </c>
      <c r="Q62" s="24">
        <f t="shared" si="47"/>
        <v>0.183374929056788</v>
      </c>
      <c r="R62" s="18">
        <f t="shared" si="48"/>
        <v>0.80117865</v>
      </c>
      <c r="S62" s="25">
        <f t="shared" si="49"/>
        <v>0.228881447423478</v>
      </c>
      <c r="T62" s="3">
        <v>0.27</v>
      </c>
      <c r="U62" s="26">
        <f t="shared" si="50"/>
        <v>0.061797990804339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1"/>
        <v>0.287207349613283</v>
      </c>
      <c r="AC62" s="29">
        <f t="shared" si="52"/>
        <v>10.2321666666667</v>
      </c>
      <c r="AD62" s="1">
        <f t="shared" si="53"/>
        <v>0.29</v>
      </c>
      <c r="AE62" s="30">
        <f t="shared" si="54"/>
        <v>100.132570288683</v>
      </c>
      <c r="AF62" s="1">
        <f t="shared" si="55"/>
        <v>2942649.38309245</v>
      </c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 s="1" customFormat="1" spans="1:54">
      <c r="A63" s="13"/>
      <c r="B63" s="13"/>
      <c r="C63" s="16">
        <v>6</v>
      </c>
      <c r="D63" s="19">
        <v>22.4198033976667</v>
      </c>
      <c r="E63" s="20">
        <f t="shared" si="56"/>
        <v>14.5421697980968</v>
      </c>
      <c r="F63" s="16" t="s">
        <v>73</v>
      </c>
      <c r="G63" s="13">
        <v>7</v>
      </c>
      <c r="H63" s="18">
        <f t="shared" si="41"/>
        <v>22.4198033976667</v>
      </c>
      <c r="I63" s="18">
        <f t="shared" si="42"/>
        <v>295.569803397667</v>
      </c>
      <c r="J63" s="18">
        <f t="shared" si="43"/>
        <v>0.260306009147673</v>
      </c>
      <c r="K63" s="18">
        <f t="shared" si="44"/>
        <v>10.2321666666667</v>
      </c>
      <c r="L63" s="18">
        <f t="shared" si="45"/>
        <v>2.762685</v>
      </c>
      <c r="M63" s="13" t="s">
        <v>73</v>
      </c>
      <c r="N63" s="13"/>
      <c r="O63" s="18">
        <f t="shared" si="57"/>
        <v>8.11732147850443</v>
      </c>
      <c r="P63" s="18">
        <f t="shared" si="46"/>
        <v>2.11298755903818</v>
      </c>
      <c r="Q63" s="24">
        <f t="shared" si="47"/>
        <v>0.612766392121072</v>
      </c>
      <c r="R63" s="18">
        <f t="shared" si="48"/>
        <v>0.80117865</v>
      </c>
      <c r="S63" s="25">
        <f t="shared" si="49"/>
        <v>0.764831154850509</v>
      </c>
      <c r="T63" s="3">
        <v>0.27</v>
      </c>
      <c r="U63" s="26">
        <f t="shared" si="50"/>
        <v>0.206504411809638</v>
      </c>
      <c r="V63" s="3">
        <v>220.1</v>
      </c>
      <c r="W63" s="27">
        <v>12.1</v>
      </c>
      <c r="X63" s="27">
        <v>4.5</v>
      </c>
      <c r="Y63" s="27">
        <v>1.5</v>
      </c>
      <c r="Z63" s="27">
        <v>6.8</v>
      </c>
      <c r="AA63" s="3">
        <v>30.2</v>
      </c>
      <c r="AB63" s="2">
        <f t="shared" si="51"/>
        <v>0.315323807214613</v>
      </c>
      <c r="AC63" s="29">
        <f t="shared" si="52"/>
        <v>10.2321666666667</v>
      </c>
      <c r="AD63" s="1">
        <f t="shared" si="53"/>
        <v>0.29</v>
      </c>
      <c r="AE63" s="30">
        <f t="shared" si="54"/>
        <v>100.132570288683</v>
      </c>
      <c r="AF63" s="1">
        <f t="shared" si="55"/>
        <v>3230723.05783197</v>
      </c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</row>
    <row r="64" s="1" customFormat="1" spans="1:54">
      <c r="A64" s="13"/>
      <c r="B64" s="13"/>
      <c r="C64" s="16">
        <v>7</v>
      </c>
      <c r="D64" s="19">
        <v>24.0518991274194</v>
      </c>
      <c r="E64" s="20">
        <f t="shared" si="56"/>
        <v>22.4198033976667</v>
      </c>
      <c r="F64" s="16" t="s">
        <v>73</v>
      </c>
      <c r="G64" s="13">
        <v>8</v>
      </c>
      <c r="H64" s="18">
        <f t="shared" si="41"/>
        <v>24.0518991274194</v>
      </c>
      <c r="I64" s="18">
        <f t="shared" si="42"/>
        <v>297.201899127419</v>
      </c>
      <c r="J64" s="18">
        <f t="shared" si="43"/>
        <v>0.311924931749282</v>
      </c>
      <c r="K64" s="18">
        <f t="shared" si="44"/>
        <v>10.2321666666667</v>
      </c>
      <c r="L64" s="18">
        <f t="shared" si="45"/>
        <v>2.762685</v>
      </c>
      <c r="M64" s="13" t="s">
        <v>73</v>
      </c>
      <c r="N64" s="13"/>
      <c r="O64" s="18">
        <f t="shared" si="57"/>
        <v>8.76701891946625</v>
      </c>
      <c r="P64" s="18">
        <f t="shared" si="46"/>
        <v>2.73465177809917</v>
      </c>
      <c r="Q64" s="24">
        <f t="shared" si="47"/>
        <v>0.79304901564876</v>
      </c>
      <c r="R64" s="18">
        <f t="shared" si="48"/>
        <v>0.80117865</v>
      </c>
      <c r="S64" s="25">
        <f t="shared" si="49"/>
        <v>0.989852906900053</v>
      </c>
      <c r="T64" s="3">
        <v>0.27</v>
      </c>
      <c r="U64" s="26">
        <f t="shared" si="50"/>
        <v>0.267260284863014</v>
      </c>
      <c r="V64" s="3">
        <v>220.1</v>
      </c>
      <c r="W64" s="27">
        <v>12.1</v>
      </c>
      <c r="X64" s="27">
        <v>4.5</v>
      </c>
      <c r="Y64" s="27">
        <v>1.5</v>
      </c>
      <c r="Z64" s="27">
        <v>6.8</v>
      </c>
      <c r="AA64" s="3">
        <v>30.2</v>
      </c>
      <c r="AB64" s="2">
        <f t="shared" si="51"/>
        <v>0.327128673348884</v>
      </c>
      <c r="AC64" s="29">
        <f t="shared" si="52"/>
        <v>10.2321666666667</v>
      </c>
      <c r="AD64" s="1">
        <f t="shared" si="53"/>
        <v>0.29</v>
      </c>
      <c r="AE64" s="30">
        <f t="shared" si="54"/>
        <v>100.132570288683</v>
      </c>
      <c r="AF64" s="1">
        <f t="shared" si="55"/>
        <v>3351672.54639581</v>
      </c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 s="1" customFormat="1" spans="1:54">
      <c r="A65" s="13"/>
      <c r="B65" s="13"/>
      <c r="C65" s="16">
        <v>8</v>
      </c>
      <c r="D65" s="19">
        <v>20.0485048706452</v>
      </c>
      <c r="E65" s="20">
        <f t="shared" si="56"/>
        <v>24.0518991274194</v>
      </c>
      <c r="F65" s="16" t="s">
        <v>73</v>
      </c>
      <c r="G65" s="13">
        <v>9</v>
      </c>
      <c r="H65" s="18">
        <f t="shared" si="41"/>
        <v>20.0485048706452</v>
      </c>
      <c r="I65" s="18">
        <f t="shared" si="42"/>
        <v>293.198504870645</v>
      </c>
      <c r="J65" s="18">
        <f t="shared" si="43"/>
        <v>0.199423300251899</v>
      </c>
      <c r="K65" s="18">
        <f t="shared" si="44"/>
        <v>10.2321666666667</v>
      </c>
      <c r="L65" s="18">
        <f t="shared" si="45"/>
        <v>2.762685</v>
      </c>
      <c r="M65" s="13" t="s">
        <v>73</v>
      </c>
      <c r="N65" s="13"/>
      <c r="O65" s="18">
        <f t="shared" si="57"/>
        <v>8.79505214136707</v>
      </c>
      <c r="P65" s="18">
        <f t="shared" si="46"/>
        <v>1.75393832391895</v>
      </c>
      <c r="Q65" s="24">
        <f t="shared" si="47"/>
        <v>0.508642113936495</v>
      </c>
      <c r="R65" s="18">
        <f t="shared" si="48"/>
        <v>0.80117865</v>
      </c>
      <c r="S65" s="25">
        <f t="shared" si="49"/>
        <v>0.634867284514503</v>
      </c>
      <c r="T65" s="3">
        <v>0.27</v>
      </c>
      <c r="U65" s="26">
        <f t="shared" si="50"/>
        <v>0.171414166818916</v>
      </c>
      <c r="V65" s="3">
        <v>180.9</v>
      </c>
      <c r="W65" s="27">
        <v>6</v>
      </c>
      <c r="X65" s="27">
        <v>3</v>
      </c>
      <c r="Y65" s="27">
        <v>0.3</v>
      </c>
      <c r="Z65" s="27">
        <v>6</v>
      </c>
      <c r="AA65" s="3">
        <v>30.2</v>
      </c>
      <c r="AB65" s="2">
        <f t="shared" si="51"/>
        <v>0.259705772612915</v>
      </c>
      <c r="AC65" s="29">
        <f t="shared" si="52"/>
        <v>10.2321666666667</v>
      </c>
      <c r="AD65" s="1">
        <f t="shared" si="53"/>
        <v>0.29</v>
      </c>
      <c r="AE65" s="30">
        <f t="shared" si="54"/>
        <v>100.132570288683</v>
      </c>
      <c r="AF65" s="1">
        <f t="shared" si="55"/>
        <v>2660875.60988236</v>
      </c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 s="1" customFormat="1" spans="1:54">
      <c r="A66" s="13"/>
      <c r="B66" s="13"/>
      <c r="C66" s="16">
        <v>9</v>
      </c>
      <c r="D66" s="19">
        <v>14.2782913735</v>
      </c>
      <c r="E66" s="20">
        <f t="shared" si="56"/>
        <v>20.0485048706452</v>
      </c>
      <c r="F66" s="16" t="s">
        <v>73</v>
      </c>
      <c r="G66" s="13">
        <v>10</v>
      </c>
      <c r="H66" s="18">
        <f t="shared" si="41"/>
        <v>14.2782913735</v>
      </c>
      <c r="I66" s="18">
        <f t="shared" si="42"/>
        <v>287.4282913735</v>
      </c>
      <c r="J66" s="18">
        <f t="shared" si="43"/>
        <v>0.102386135288346</v>
      </c>
      <c r="K66" s="18">
        <f t="shared" si="44"/>
        <v>10.2321666666667</v>
      </c>
      <c r="L66" s="18">
        <f t="shared" si="45"/>
        <v>2.762685</v>
      </c>
      <c r="M66" s="13" t="s">
        <v>73</v>
      </c>
      <c r="N66" s="13"/>
      <c r="O66" s="18">
        <f t="shared" si="57"/>
        <v>9.80379881744812</v>
      </c>
      <c r="P66" s="18">
        <f t="shared" si="46"/>
        <v>1.00377307206297</v>
      </c>
      <c r="Q66" s="24">
        <f t="shared" si="47"/>
        <v>0.291094190898261</v>
      </c>
      <c r="R66" s="18">
        <f t="shared" si="48"/>
        <v>0.80117865</v>
      </c>
      <c r="S66" s="25">
        <f t="shared" si="49"/>
        <v>0.363332436402618</v>
      </c>
      <c r="T66" s="3">
        <v>0.27</v>
      </c>
      <c r="U66" s="26">
        <f t="shared" si="50"/>
        <v>0.0980997578287069</v>
      </c>
      <c r="V66" s="3">
        <v>180.9</v>
      </c>
      <c r="W66" s="27">
        <v>6</v>
      </c>
      <c r="X66" s="27">
        <v>3</v>
      </c>
      <c r="Y66" s="27">
        <v>0.3</v>
      </c>
      <c r="Z66" s="27">
        <v>6</v>
      </c>
      <c r="AA66" s="3">
        <v>30.2</v>
      </c>
      <c r="AB66" s="2">
        <f t="shared" si="51"/>
        <v>0.245460782946118</v>
      </c>
      <c r="AC66" s="29">
        <f t="shared" si="52"/>
        <v>10.2321666666667</v>
      </c>
      <c r="AD66" s="1">
        <f t="shared" si="53"/>
        <v>0.29</v>
      </c>
      <c r="AE66" s="30">
        <f t="shared" si="54"/>
        <v>100.132570288683</v>
      </c>
      <c r="AF66" s="1">
        <f t="shared" si="55"/>
        <v>2514925.27082732</v>
      </c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 s="1" customFormat="1" spans="1:54">
      <c r="A67" s="13"/>
      <c r="B67" s="13"/>
      <c r="C67" s="16">
        <v>10</v>
      </c>
      <c r="D67" s="19">
        <v>4.91589032654839</v>
      </c>
      <c r="E67" s="20">
        <f t="shared" si="56"/>
        <v>14.2782913735</v>
      </c>
      <c r="F67" s="16" t="s">
        <v>73</v>
      </c>
      <c r="G67" s="13">
        <v>11</v>
      </c>
      <c r="H67" s="18">
        <f t="shared" si="41"/>
        <v>4.91589032654839</v>
      </c>
      <c r="I67" s="18">
        <f t="shared" si="42"/>
        <v>278.065890326548</v>
      </c>
      <c r="J67" s="18">
        <f t="shared" si="43"/>
        <v>0.0327260451611493</v>
      </c>
      <c r="K67" s="18">
        <f t="shared" si="44"/>
        <v>10.2321666666667</v>
      </c>
      <c r="L67" s="18">
        <f t="shared" si="45"/>
        <v>2.762685</v>
      </c>
      <c r="M67" s="13" t="s">
        <v>75</v>
      </c>
      <c r="N67" s="18">
        <f>(O66-P66)*$C$22/100</f>
        <v>8.36002445811589</v>
      </c>
      <c r="O67" s="18">
        <f t="shared" si="57"/>
        <v>3.20268628726926</v>
      </c>
      <c r="P67" s="18">
        <f t="shared" si="46"/>
        <v>0.104811256074167</v>
      </c>
      <c r="Q67" s="24">
        <f t="shared" si="47"/>
        <v>0.0303952642615086</v>
      </c>
      <c r="R67" s="18">
        <f t="shared" si="48"/>
        <v>0.80117865</v>
      </c>
      <c r="S67" s="25">
        <f t="shared" si="49"/>
        <v>0.037938185523926</v>
      </c>
      <c r="T67" s="3">
        <v>0.27</v>
      </c>
      <c r="U67" s="26">
        <f t="shared" si="50"/>
        <v>0.01024331009146</v>
      </c>
      <c r="V67" s="3">
        <v>180.9</v>
      </c>
      <c r="W67" s="27">
        <v>6</v>
      </c>
      <c r="X67" s="27">
        <v>3</v>
      </c>
      <c r="Y67" s="27">
        <v>0.3</v>
      </c>
      <c r="Z67" s="27">
        <v>6</v>
      </c>
      <c r="AA67" s="3">
        <v>30.2</v>
      </c>
      <c r="AB67" s="2">
        <f t="shared" si="51"/>
        <v>0.228390275150771</v>
      </c>
      <c r="AC67" s="29">
        <f t="shared" si="52"/>
        <v>10.2321666666667</v>
      </c>
      <c r="AD67" s="1">
        <f t="shared" si="53"/>
        <v>0.29</v>
      </c>
      <c r="AE67" s="30">
        <f t="shared" si="54"/>
        <v>100.132570288683</v>
      </c>
      <c r="AF67" s="1">
        <f t="shared" si="55"/>
        <v>2340025.43173654</v>
      </c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 s="1" customFormat="1" spans="1:54">
      <c r="A68" s="13"/>
      <c r="B68" s="13"/>
      <c r="C68" s="16">
        <v>11</v>
      </c>
      <c r="D68" s="19">
        <v>-4.23964315016667</v>
      </c>
      <c r="E68" s="20">
        <f t="shared" si="56"/>
        <v>4.91589032654839</v>
      </c>
      <c r="F68" s="16" t="s">
        <v>75</v>
      </c>
      <c r="G68" s="13">
        <v>12</v>
      </c>
      <c r="H68" s="18">
        <f t="shared" si="41"/>
        <v>-4.23964315016667</v>
      </c>
      <c r="I68" s="18">
        <f t="shared" si="42"/>
        <v>268.910356849833</v>
      </c>
      <c r="J68" s="18">
        <f t="shared" si="43"/>
        <v>0.00993421465380288</v>
      </c>
      <c r="K68" s="18">
        <f t="shared" si="44"/>
        <v>10.2321666666667</v>
      </c>
      <c r="L68" s="18">
        <f t="shared" si="45"/>
        <v>2.762685</v>
      </c>
      <c r="M68" s="13" t="s">
        <v>73</v>
      </c>
      <c r="N68" s="13"/>
      <c r="O68" s="18">
        <f t="shared" si="57"/>
        <v>5.86056003119509</v>
      </c>
      <c r="P68" s="18">
        <f t="shared" si="46"/>
        <v>0.0582200613413897</v>
      </c>
      <c r="Q68" s="24">
        <f t="shared" si="47"/>
        <v>0.016883817789003</v>
      </c>
      <c r="R68" s="18">
        <f t="shared" si="48"/>
        <v>0.80117865</v>
      </c>
      <c r="S68" s="25">
        <f t="shared" si="49"/>
        <v>0.0210737240551817</v>
      </c>
      <c r="T68" s="3">
        <v>0.27</v>
      </c>
      <c r="U68" s="26">
        <f t="shared" si="50"/>
        <v>0.00568990549489906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1"/>
        <v>0.227505548637659</v>
      </c>
      <c r="AC68" s="29">
        <f t="shared" si="52"/>
        <v>10.2321666666667</v>
      </c>
      <c r="AD68" s="1">
        <f t="shared" si="53"/>
        <v>0.29</v>
      </c>
      <c r="AE68" s="30">
        <f t="shared" si="54"/>
        <v>100.132570288683</v>
      </c>
      <c r="AF68" s="1">
        <f t="shared" si="55"/>
        <v>2330960.76145035</v>
      </c>
      <c r="AG68" s="1">
        <f>SUM(AF57:AF68)</f>
        <v>31510956.8493755</v>
      </c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 s="1" customFormat="1" spans="1:46">
      <c r="A69" s="13"/>
      <c r="B69" s="13"/>
      <c r="C69" s="16">
        <v>12</v>
      </c>
      <c r="D69" s="19">
        <v>-14.774431485</v>
      </c>
      <c r="E69" s="20">
        <f t="shared" si="56"/>
        <v>-4.23964315016667</v>
      </c>
      <c r="F69" s="16" t="s">
        <v>73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AT69" s="2"/>
    </row>
    <row r="70" s="1" customFormat="1" spans="46:46">
      <c r="AT70" s="2"/>
    </row>
    <row r="71" s="1" customFormat="1" spans="19:46">
      <c r="S71" s="23" t="s">
        <v>45</v>
      </c>
      <c r="T71" s="23"/>
      <c r="U71" s="23"/>
      <c r="V71" s="23" t="s">
        <v>46</v>
      </c>
      <c r="W71" s="23"/>
      <c r="X71" s="23"/>
      <c r="Y71" s="23" t="s">
        <v>47</v>
      </c>
      <c r="Z71" s="23"/>
      <c r="AA71" s="23"/>
      <c r="AB71" s="23" t="s">
        <v>48</v>
      </c>
      <c r="AC71" s="23"/>
      <c r="AD71" s="23"/>
      <c r="AE71" s="23" t="s">
        <v>49</v>
      </c>
      <c r="AF71" s="23"/>
      <c r="AG71" s="23"/>
      <c r="AH71" s="23" t="s">
        <v>50</v>
      </c>
      <c r="AI71" s="23"/>
      <c r="AJ71" s="23"/>
      <c r="AK71" s="31" t="s">
        <v>78</v>
      </c>
      <c r="AL71" s="32"/>
      <c r="AM71" s="33"/>
      <c r="AN71" s="32" t="s">
        <v>79</v>
      </c>
      <c r="AO71" s="32"/>
      <c r="AP71" s="33"/>
      <c r="AQ71" s="23" t="s">
        <v>52</v>
      </c>
      <c r="AR71" s="23"/>
      <c r="AS71" s="23"/>
      <c r="AT71" s="2"/>
    </row>
    <row r="72" s="1" customFormat="1" spans="1:50">
      <c r="A72" s="15" t="s">
        <v>6</v>
      </c>
      <c r="B72" s="15"/>
      <c r="C72" s="16" t="s">
        <v>53</v>
      </c>
      <c r="D72" s="16" t="s">
        <v>54</v>
      </c>
      <c r="E72" s="16" t="s">
        <v>55</v>
      </c>
      <c r="F72" s="16" t="s">
        <v>56</v>
      </c>
      <c r="G72" s="13" t="s">
        <v>53</v>
      </c>
      <c r="H72" s="13" t="s">
        <v>55</v>
      </c>
      <c r="I72" s="13" t="s">
        <v>57</v>
      </c>
      <c r="J72" s="13" t="s">
        <v>58</v>
      </c>
      <c r="K72" s="22" t="s">
        <v>59</v>
      </c>
      <c r="L72" s="22" t="s">
        <v>60</v>
      </c>
      <c r="M72" s="13" t="s">
        <v>61</v>
      </c>
      <c r="N72" s="22" t="s">
        <v>62</v>
      </c>
      <c r="O72" s="13" t="s">
        <v>63</v>
      </c>
      <c r="P72" s="13" t="s">
        <v>64</v>
      </c>
      <c r="Q72" s="22" t="s">
        <v>65</v>
      </c>
      <c r="R72" s="22" t="s">
        <v>66</v>
      </c>
      <c r="S72" s="4" t="s">
        <v>12</v>
      </c>
      <c r="T72" s="3" t="s">
        <v>13</v>
      </c>
      <c r="U72" s="3"/>
      <c r="V72" s="4" t="s">
        <v>12</v>
      </c>
      <c r="W72" s="3" t="s">
        <v>13</v>
      </c>
      <c r="X72" s="3"/>
      <c r="Y72" s="4" t="s">
        <v>12</v>
      </c>
      <c r="Z72" s="3" t="s">
        <v>13</v>
      </c>
      <c r="AA72" s="3"/>
      <c r="AB72" s="4" t="s">
        <v>12</v>
      </c>
      <c r="AC72" s="3" t="s">
        <v>13</v>
      </c>
      <c r="AD72" s="3"/>
      <c r="AE72" s="4" t="s">
        <v>12</v>
      </c>
      <c r="AF72" s="3" t="s">
        <v>13</v>
      </c>
      <c r="AG72" s="3"/>
      <c r="AH72" s="4" t="s">
        <v>12</v>
      </c>
      <c r="AI72" s="3" t="s">
        <v>13</v>
      </c>
      <c r="AJ72" s="3"/>
      <c r="AK72" s="4" t="s">
        <v>12</v>
      </c>
      <c r="AL72" s="3" t="s">
        <v>13</v>
      </c>
      <c r="AM72" s="3"/>
      <c r="AN72" s="4" t="s">
        <v>12</v>
      </c>
      <c r="AO72" s="3" t="s">
        <v>13</v>
      </c>
      <c r="AP72" s="3"/>
      <c r="AQ72" s="34" t="s">
        <v>12</v>
      </c>
      <c r="AR72" s="34" t="s">
        <v>13</v>
      </c>
      <c r="AS72" s="34"/>
      <c r="AT72" s="2" t="s">
        <v>67</v>
      </c>
      <c r="AU72" s="1" t="s">
        <v>68</v>
      </c>
      <c r="AV72" s="1" t="s">
        <v>38</v>
      </c>
      <c r="AW72" s="1" t="s">
        <v>69</v>
      </c>
      <c r="AX72" s="1" t="s">
        <v>70</v>
      </c>
    </row>
    <row r="73" s="1" customFormat="1" spans="1:50">
      <c r="A73" s="13" t="s">
        <v>71</v>
      </c>
      <c r="B73" s="13">
        <f>F8</f>
        <v>625.464</v>
      </c>
      <c r="C73" s="16" t="s">
        <v>72</v>
      </c>
      <c r="D73" s="17">
        <v>-15</v>
      </c>
      <c r="E73" s="16"/>
      <c r="F73" s="16"/>
      <c r="G73" s="13">
        <v>1</v>
      </c>
      <c r="H73" s="18">
        <f t="shared" ref="H73:H84" si="58">E74</f>
        <v>-15</v>
      </c>
      <c r="I73" s="18">
        <f t="shared" ref="I73:I84" si="59">H73+273.15</f>
        <v>258.15</v>
      </c>
      <c r="J73" s="18">
        <f t="shared" ref="J73:J84" si="60">EXP(($C$16*(I73-$C$14))/($C$17*I73*$C$14))</f>
        <v>0.00219620150298724</v>
      </c>
      <c r="K73" s="18">
        <f t="shared" ref="K73:K84" si="61">$B$73/12</f>
        <v>52.122</v>
      </c>
      <c r="L73" s="18">
        <f t="shared" ref="L73:L84" si="62">K73*$B$74/100</f>
        <v>0.52122</v>
      </c>
      <c r="M73" s="13" t="s">
        <v>73</v>
      </c>
      <c r="N73" s="13"/>
      <c r="O73" s="18">
        <f>L73</f>
        <v>0.52122</v>
      </c>
      <c r="P73" s="18">
        <f t="shared" ref="P73:P84" si="63">O73*J73</f>
        <v>0.00114470414738701</v>
      </c>
      <c r="Q73" s="24">
        <f t="shared" ref="Q73:Q84" si="64">P73*$B$75</f>
        <v>0.000343411244216103</v>
      </c>
      <c r="R73" s="18">
        <f t="shared" ref="R73:R84" si="65">L73*$B$75</f>
        <v>0.156366</v>
      </c>
      <c r="S73" s="25">
        <f t="shared" ref="S73:S84" si="66">Q73/R73</f>
        <v>0.00219620150298724</v>
      </c>
      <c r="T73" s="3">
        <v>0.01</v>
      </c>
      <c r="U73" s="26">
        <f t="shared" ref="U73:U84" si="67">S73*T73</f>
        <v>2.19620150298724e-5</v>
      </c>
      <c r="V73" s="25"/>
      <c r="W73" s="3"/>
      <c r="X73" s="3"/>
      <c r="Y73" s="28"/>
      <c r="Z73" s="3"/>
      <c r="AA73" s="27"/>
      <c r="AB73" s="3"/>
      <c r="AC73" s="3"/>
      <c r="AD73" s="27"/>
      <c r="AE73" s="25">
        <v>0.001</v>
      </c>
      <c r="AF73" s="3">
        <v>0.49</v>
      </c>
      <c r="AG73" s="26">
        <f t="shared" ref="AG73:AG84" si="68">AF73*AE73</f>
        <v>0.00049</v>
      </c>
      <c r="AH73" s="35"/>
      <c r="AI73" s="3"/>
      <c r="AJ73" s="26"/>
      <c r="AK73" s="36"/>
      <c r="AL73" s="27"/>
      <c r="AM73" s="27"/>
      <c r="AN73" s="36"/>
      <c r="AO73" s="27"/>
      <c r="AP73" s="26"/>
      <c r="AQ73" s="3">
        <v>0.01</v>
      </c>
      <c r="AR73" s="3">
        <v>0.5</v>
      </c>
      <c r="AS73" s="3">
        <f t="shared" ref="AS73:AS84" si="69">AR73*AQ73</f>
        <v>0.005</v>
      </c>
      <c r="AT73" s="2">
        <f t="shared" ref="AT73:AT84" si="70">(AS73+AM73+AD73+AA73+U73+X73+AG73+AJ73+AP73)</f>
        <v>0.00551196201502987</v>
      </c>
      <c r="AU73" s="29">
        <f t="shared" ref="AU73:AU84" si="71">$B$73/12</f>
        <v>52.122</v>
      </c>
      <c r="AV73" s="1">
        <f t="shared" ref="AV73:AV84" si="72">$B$75</f>
        <v>0.3</v>
      </c>
      <c r="AW73" s="2">
        <f>$E$8/12</f>
        <v>4.88810342339062</v>
      </c>
      <c r="AX73" s="1">
        <f t="shared" ref="AX73:AX84" si="73">AW73*10000*AV73*0.67*AU73*AT73</f>
        <v>2822.69355447899</v>
      </c>
    </row>
    <row r="74" s="1" customFormat="1" spans="1:50">
      <c r="A74" s="13" t="s">
        <v>74</v>
      </c>
      <c r="B74" s="13">
        <v>1</v>
      </c>
      <c r="C74" s="16">
        <v>1</v>
      </c>
      <c r="D74" s="19">
        <v>-16.9446806836452</v>
      </c>
      <c r="E74" s="20">
        <f t="shared" ref="E74:E85" si="74">D73</f>
        <v>-15</v>
      </c>
      <c r="F74" s="16" t="s">
        <v>73</v>
      </c>
      <c r="G74" s="13">
        <v>2</v>
      </c>
      <c r="H74" s="18">
        <f t="shared" si="58"/>
        <v>-16.9446806836452</v>
      </c>
      <c r="I74" s="18">
        <f t="shared" si="59"/>
        <v>256.205319316355</v>
      </c>
      <c r="J74" s="18">
        <f t="shared" si="60"/>
        <v>0.00164944827122586</v>
      </c>
      <c r="K74" s="18">
        <f t="shared" si="61"/>
        <v>52.122</v>
      </c>
      <c r="L74" s="18">
        <f t="shared" si="62"/>
        <v>0.52122</v>
      </c>
      <c r="M74" s="13" t="s">
        <v>73</v>
      </c>
      <c r="N74" s="13"/>
      <c r="O74" s="18">
        <f t="shared" ref="O74:O84" si="75">L74+O73-P73-N74</f>
        <v>1.04129529585261</v>
      </c>
      <c r="P74" s="18">
        <f t="shared" si="63"/>
        <v>0.00171756272557971</v>
      </c>
      <c r="Q74" s="24">
        <f t="shared" si="64"/>
        <v>0.000515268817673913</v>
      </c>
      <c r="R74" s="18">
        <f t="shared" si="65"/>
        <v>0.156366</v>
      </c>
      <c r="S74" s="25">
        <f t="shared" si="66"/>
        <v>0.00329527402167935</v>
      </c>
      <c r="T74" s="3">
        <v>0.01</v>
      </c>
      <c r="U74" s="26">
        <f t="shared" si="67"/>
        <v>3.29527402167935e-5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si="68"/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si="69"/>
        <v>0.005</v>
      </c>
      <c r="AT74" s="2">
        <f t="shared" si="70"/>
        <v>0.00552295274021679</v>
      </c>
      <c r="AU74" s="29">
        <f t="shared" si="71"/>
        <v>52.122</v>
      </c>
      <c r="AV74" s="1">
        <f t="shared" si="72"/>
        <v>0.3</v>
      </c>
      <c r="AW74" s="2">
        <f t="shared" ref="AW74:AW84" si="76">$E$8/12</f>
        <v>4.88810342339062</v>
      </c>
      <c r="AX74" s="1">
        <f t="shared" si="73"/>
        <v>2828.32194035312</v>
      </c>
    </row>
    <row r="75" s="1" customFormat="1" spans="1:50">
      <c r="A75" s="13" t="s">
        <v>38</v>
      </c>
      <c r="B75" s="13">
        <v>0.3</v>
      </c>
      <c r="C75" s="16">
        <v>2</v>
      </c>
      <c r="D75" s="19">
        <v>-13.18192738225</v>
      </c>
      <c r="E75" s="20">
        <f t="shared" si="74"/>
        <v>-16.9446806836452</v>
      </c>
      <c r="F75" s="16" t="s">
        <v>73</v>
      </c>
      <c r="G75" s="13">
        <v>3</v>
      </c>
      <c r="H75" s="18">
        <f t="shared" si="58"/>
        <v>-13.18192738225</v>
      </c>
      <c r="I75" s="18">
        <f t="shared" si="59"/>
        <v>259.96807261775</v>
      </c>
      <c r="J75" s="18">
        <f t="shared" si="60"/>
        <v>0.00285909464343578</v>
      </c>
      <c r="K75" s="18">
        <f t="shared" si="61"/>
        <v>52.122</v>
      </c>
      <c r="L75" s="18">
        <f t="shared" si="62"/>
        <v>0.52122</v>
      </c>
      <c r="M75" s="13" t="s">
        <v>73</v>
      </c>
      <c r="N75" s="13"/>
      <c r="O75" s="18">
        <f t="shared" si="75"/>
        <v>1.56079773312703</v>
      </c>
      <c r="P75" s="18">
        <f t="shared" si="63"/>
        <v>0.00446246843827021</v>
      </c>
      <c r="Q75" s="24">
        <f t="shared" si="64"/>
        <v>0.00133874053148106</v>
      </c>
      <c r="R75" s="18">
        <f t="shared" si="65"/>
        <v>0.156366</v>
      </c>
      <c r="S75" s="25">
        <f t="shared" si="66"/>
        <v>0.0085615832820502</v>
      </c>
      <c r="T75" s="3">
        <v>0.01</v>
      </c>
      <c r="U75" s="26">
        <f t="shared" si="67"/>
        <v>8.5615832820502e-5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8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9"/>
        <v>0.005</v>
      </c>
      <c r="AT75" s="2">
        <f t="shared" si="70"/>
        <v>0.0055756158328205</v>
      </c>
      <c r="AU75" s="29">
        <f t="shared" si="71"/>
        <v>52.122</v>
      </c>
      <c r="AV75" s="1">
        <f t="shared" si="72"/>
        <v>0.3</v>
      </c>
      <c r="AW75" s="2">
        <f t="shared" si="76"/>
        <v>4.88810342339062</v>
      </c>
      <c r="AX75" s="1">
        <f t="shared" si="73"/>
        <v>2855.29088020541</v>
      </c>
    </row>
    <row r="76" s="1" customFormat="1" spans="1:50">
      <c r="A76" s="13"/>
      <c r="B76" s="13"/>
      <c r="C76" s="16">
        <v>3</v>
      </c>
      <c r="D76" s="19">
        <v>-5.92309605241936</v>
      </c>
      <c r="E76" s="20">
        <f t="shared" si="74"/>
        <v>-13.18192738225</v>
      </c>
      <c r="F76" s="16" t="s">
        <v>73</v>
      </c>
      <c r="G76" s="13">
        <v>4</v>
      </c>
      <c r="H76" s="18">
        <f t="shared" si="58"/>
        <v>-5.92309605241936</v>
      </c>
      <c r="I76" s="18">
        <f t="shared" si="59"/>
        <v>267.226903947581</v>
      </c>
      <c r="J76" s="18">
        <f t="shared" si="60"/>
        <v>0.00790806290307452</v>
      </c>
      <c r="K76" s="18">
        <f t="shared" si="61"/>
        <v>52.122</v>
      </c>
      <c r="L76" s="18">
        <f t="shared" si="62"/>
        <v>0.52122</v>
      </c>
      <c r="M76" s="13" t="s">
        <v>73</v>
      </c>
      <c r="N76" s="13"/>
      <c r="O76" s="18">
        <f t="shared" si="75"/>
        <v>2.07755526468876</v>
      </c>
      <c r="P76" s="18">
        <f t="shared" si="63"/>
        <v>0.0164294377177724</v>
      </c>
      <c r="Q76" s="24">
        <f t="shared" si="64"/>
        <v>0.00492883131533171</v>
      </c>
      <c r="R76" s="18">
        <f t="shared" si="65"/>
        <v>0.156366</v>
      </c>
      <c r="S76" s="25">
        <f t="shared" si="66"/>
        <v>0.0315211191392739</v>
      </c>
      <c r="T76" s="3">
        <v>0.01</v>
      </c>
      <c r="U76" s="26">
        <f t="shared" si="67"/>
        <v>0.000315211191392739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8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9"/>
        <v>0.005</v>
      </c>
      <c r="AT76" s="2">
        <f t="shared" si="70"/>
        <v>0.00580521119139274</v>
      </c>
      <c r="AU76" s="29">
        <f t="shared" si="71"/>
        <v>52.122</v>
      </c>
      <c r="AV76" s="1">
        <f t="shared" si="72"/>
        <v>0.3</v>
      </c>
      <c r="AW76" s="2">
        <f t="shared" si="76"/>
        <v>4.88810342339062</v>
      </c>
      <c r="AX76" s="1">
        <f t="shared" si="73"/>
        <v>2972.86740504593</v>
      </c>
    </row>
    <row r="77" s="1" customFormat="1" spans="1:50">
      <c r="A77" s="13"/>
      <c r="B77" s="13"/>
      <c r="C77" s="16">
        <v>4</v>
      </c>
      <c r="D77" s="19">
        <v>2.9736970168</v>
      </c>
      <c r="E77" s="20">
        <f t="shared" si="74"/>
        <v>-5.92309605241936</v>
      </c>
      <c r="F77" s="16" t="s">
        <v>73</v>
      </c>
      <c r="G77" s="13">
        <v>5</v>
      </c>
      <c r="H77" s="18">
        <f t="shared" si="58"/>
        <v>2.9736970168</v>
      </c>
      <c r="I77" s="18">
        <f t="shared" si="59"/>
        <v>276.1236970168</v>
      </c>
      <c r="J77" s="18">
        <f t="shared" si="60"/>
        <v>0.0255816565639487</v>
      </c>
      <c r="K77" s="18">
        <f t="shared" si="61"/>
        <v>52.122</v>
      </c>
      <c r="L77" s="18">
        <f t="shared" si="62"/>
        <v>0.52122</v>
      </c>
      <c r="M77" s="13" t="s">
        <v>75</v>
      </c>
      <c r="N77" s="18">
        <f>(O76-P76)*$C$22/100</f>
        <v>1.95806953562244</v>
      </c>
      <c r="O77" s="18">
        <f t="shared" si="75"/>
        <v>0.62427629134855</v>
      </c>
      <c r="P77" s="18">
        <f t="shared" si="63"/>
        <v>0.0159700216862942</v>
      </c>
      <c r="Q77" s="24">
        <f t="shared" si="64"/>
        <v>0.00479100650588826</v>
      </c>
      <c r="R77" s="18">
        <f t="shared" si="65"/>
        <v>0.156366</v>
      </c>
      <c r="S77" s="25">
        <f t="shared" si="66"/>
        <v>0.0306396947283186</v>
      </c>
      <c r="T77" s="3">
        <v>0.01</v>
      </c>
      <c r="U77" s="26">
        <f t="shared" si="67"/>
        <v>0.000306396947283186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0.005</v>
      </c>
      <c r="AF77" s="3">
        <v>0.49</v>
      </c>
      <c r="AG77" s="26">
        <f t="shared" si="68"/>
        <v>0.00245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0.015</v>
      </c>
      <c r="AR77" s="3">
        <v>0.5</v>
      </c>
      <c r="AS77" s="3">
        <f t="shared" si="69"/>
        <v>0.0075</v>
      </c>
      <c r="AT77" s="2">
        <f t="shared" si="70"/>
        <v>0.0102563969472832</v>
      </c>
      <c r="AU77" s="29">
        <f t="shared" si="71"/>
        <v>52.122</v>
      </c>
      <c r="AV77" s="1">
        <f t="shared" si="72"/>
        <v>0.3</v>
      </c>
      <c r="AW77" s="2">
        <f t="shared" si="76"/>
        <v>4.88810342339062</v>
      </c>
      <c r="AX77" s="1">
        <f t="shared" si="73"/>
        <v>5252.33401034556</v>
      </c>
    </row>
    <row r="78" s="1" customFormat="1" spans="1:50">
      <c r="A78" s="13"/>
      <c r="B78" s="13"/>
      <c r="C78" s="16">
        <v>5</v>
      </c>
      <c r="D78" s="19">
        <v>14.5421697980968</v>
      </c>
      <c r="E78" s="20">
        <f t="shared" si="74"/>
        <v>2.9736970168</v>
      </c>
      <c r="F78" s="16" t="s">
        <v>75</v>
      </c>
      <c r="G78" s="13">
        <v>6</v>
      </c>
      <c r="H78" s="18">
        <f t="shared" si="58"/>
        <v>14.5421697980968</v>
      </c>
      <c r="I78" s="18">
        <f t="shared" si="59"/>
        <v>287.692169798097</v>
      </c>
      <c r="J78" s="18">
        <f t="shared" si="60"/>
        <v>0.105617364757472</v>
      </c>
      <c r="K78" s="18">
        <f t="shared" si="61"/>
        <v>52.122</v>
      </c>
      <c r="L78" s="18">
        <f t="shared" si="62"/>
        <v>0.52122</v>
      </c>
      <c r="M78" s="13" t="s">
        <v>73</v>
      </c>
      <c r="N78" s="13"/>
      <c r="O78" s="18">
        <f t="shared" si="75"/>
        <v>1.12952626966226</v>
      </c>
      <c r="P78" s="18">
        <f t="shared" si="63"/>
        <v>0.119297588026065</v>
      </c>
      <c r="Q78" s="24">
        <f t="shared" si="64"/>
        <v>0.0357892764078195</v>
      </c>
      <c r="R78" s="18">
        <f t="shared" si="65"/>
        <v>0.156366</v>
      </c>
      <c r="S78" s="25">
        <f t="shared" si="66"/>
        <v>0.228881447423478</v>
      </c>
      <c r="T78" s="3">
        <v>0.01</v>
      </c>
      <c r="U78" s="26">
        <f t="shared" si="67"/>
        <v>0.00228881447423478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8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9"/>
        <v>0.0075</v>
      </c>
      <c r="AT78" s="2">
        <f t="shared" si="70"/>
        <v>0.0122388144742348</v>
      </c>
      <c r="AU78" s="29">
        <f t="shared" si="71"/>
        <v>52.122</v>
      </c>
      <c r="AV78" s="1">
        <f t="shared" si="72"/>
        <v>0.3</v>
      </c>
      <c r="AW78" s="2">
        <f t="shared" si="76"/>
        <v>4.88810342339062</v>
      </c>
      <c r="AX78" s="1">
        <f t="shared" si="73"/>
        <v>6267.53643016524</v>
      </c>
    </row>
    <row r="79" s="1" customFormat="1" spans="1:50">
      <c r="A79" s="13"/>
      <c r="B79" s="13"/>
      <c r="C79" s="16">
        <v>6</v>
      </c>
      <c r="D79" s="19">
        <v>22.4198033976667</v>
      </c>
      <c r="E79" s="20">
        <f t="shared" si="74"/>
        <v>14.5421697980968</v>
      </c>
      <c r="F79" s="16" t="s">
        <v>73</v>
      </c>
      <c r="G79" s="13">
        <v>7</v>
      </c>
      <c r="H79" s="18">
        <f t="shared" si="58"/>
        <v>22.4198033976667</v>
      </c>
      <c r="I79" s="18">
        <f t="shared" si="59"/>
        <v>295.569803397667</v>
      </c>
      <c r="J79" s="18">
        <f t="shared" si="60"/>
        <v>0.260306009147673</v>
      </c>
      <c r="K79" s="18">
        <f t="shared" si="61"/>
        <v>52.122</v>
      </c>
      <c r="L79" s="18">
        <f t="shared" si="62"/>
        <v>0.52122</v>
      </c>
      <c r="M79" s="13" t="s">
        <v>73</v>
      </c>
      <c r="N79" s="13"/>
      <c r="O79" s="18">
        <f t="shared" si="75"/>
        <v>1.53144868163619</v>
      </c>
      <c r="P79" s="18">
        <f t="shared" si="63"/>
        <v>0.398645294531183</v>
      </c>
      <c r="Q79" s="24">
        <f t="shared" si="64"/>
        <v>0.119593588359355</v>
      </c>
      <c r="R79" s="18">
        <f t="shared" si="65"/>
        <v>0.156366</v>
      </c>
      <c r="S79" s="25">
        <f t="shared" si="66"/>
        <v>0.764831154850509</v>
      </c>
      <c r="T79" s="3">
        <v>0.01</v>
      </c>
      <c r="U79" s="26">
        <f t="shared" si="67"/>
        <v>0.00764831154850509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8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9"/>
        <v>0.0075</v>
      </c>
      <c r="AT79" s="2">
        <f t="shared" si="70"/>
        <v>0.0175983115485051</v>
      </c>
      <c r="AU79" s="29">
        <f t="shared" si="71"/>
        <v>52.122</v>
      </c>
      <c r="AV79" s="1">
        <f t="shared" si="72"/>
        <v>0.3</v>
      </c>
      <c r="AW79" s="2">
        <f t="shared" si="76"/>
        <v>4.88810342339062</v>
      </c>
      <c r="AX79" s="1">
        <f t="shared" si="73"/>
        <v>9012.15219593803</v>
      </c>
    </row>
    <row r="80" s="1" customFormat="1" spans="1:50">
      <c r="A80" s="13"/>
      <c r="B80" s="13"/>
      <c r="C80" s="16">
        <v>7</v>
      </c>
      <c r="D80" s="19">
        <v>24.0518991274194</v>
      </c>
      <c r="E80" s="20">
        <f t="shared" si="74"/>
        <v>22.4198033976667</v>
      </c>
      <c r="F80" s="16" t="s">
        <v>73</v>
      </c>
      <c r="G80" s="13">
        <v>8</v>
      </c>
      <c r="H80" s="18">
        <f t="shared" si="58"/>
        <v>24.0518991274194</v>
      </c>
      <c r="I80" s="18">
        <f t="shared" si="59"/>
        <v>297.201899127419</v>
      </c>
      <c r="J80" s="18">
        <f t="shared" si="60"/>
        <v>0.311924931749282</v>
      </c>
      <c r="K80" s="18">
        <f t="shared" si="61"/>
        <v>52.122</v>
      </c>
      <c r="L80" s="18">
        <f t="shared" si="62"/>
        <v>0.52122</v>
      </c>
      <c r="M80" s="13" t="s">
        <v>73</v>
      </c>
      <c r="N80" s="13"/>
      <c r="O80" s="18">
        <f t="shared" si="75"/>
        <v>1.65402338710501</v>
      </c>
      <c r="P80" s="18">
        <f t="shared" si="63"/>
        <v>0.515931132134446</v>
      </c>
      <c r="Q80" s="24">
        <f t="shared" si="64"/>
        <v>0.154779339640334</v>
      </c>
      <c r="R80" s="18">
        <f t="shared" si="65"/>
        <v>0.156366</v>
      </c>
      <c r="S80" s="25">
        <f t="shared" si="66"/>
        <v>0.989852906900053</v>
      </c>
      <c r="T80" s="3">
        <v>0.01</v>
      </c>
      <c r="U80" s="26">
        <f t="shared" si="67"/>
        <v>0.00989852906900053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8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9"/>
        <v>0.0075</v>
      </c>
      <c r="AT80" s="2">
        <f t="shared" si="70"/>
        <v>0.0198485290690005</v>
      </c>
      <c r="AU80" s="29">
        <f t="shared" si="71"/>
        <v>52.122</v>
      </c>
      <c r="AV80" s="1">
        <f t="shared" si="72"/>
        <v>0.3</v>
      </c>
      <c r="AW80" s="2">
        <f t="shared" si="76"/>
        <v>4.88810342339062</v>
      </c>
      <c r="AX80" s="1">
        <f t="shared" si="73"/>
        <v>10164.4958575885</v>
      </c>
    </row>
    <row r="81" s="1" customFormat="1" spans="1:50">
      <c r="A81" s="13"/>
      <c r="B81" s="13"/>
      <c r="C81" s="16">
        <v>8</v>
      </c>
      <c r="D81" s="19">
        <v>20.0485048706452</v>
      </c>
      <c r="E81" s="20">
        <f t="shared" si="74"/>
        <v>24.0518991274194</v>
      </c>
      <c r="F81" s="16" t="s">
        <v>73</v>
      </c>
      <c r="G81" s="13">
        <v>9</v>
      </c>
      <c r="H81" s="18">
        <f t="shared" si="58"/>
        <v>20.0485048706452</v>
      </c>
      <c r="I81" s="18">
        <f t="shared" si="59"/>
        <v>293.198504870645</v>
      </c>
      <c r="J81" s="18">
        <f t="shared" si="60"/>
        <v>0.199423300251899</v>
      </c>
      <c r="K81" s="18">
        <f t="shared" si="61"/>
        <v>52.122</v>
      </c>
      <c r="L81" s="18">
        <f t="shared" si="62"/>
        <v>0.52122</v>
      </c>
      <c r="M81" s="13" t="s">
        <v>73</v>
      </c>
      <c r="N81" s="13"/>
      <c r="O81" s="18">
        <f t="shared" si="75"/>
        <v>1.65931225497056</v>
      </c>
      <c r="P81" s="18">
        <f t="shared" si="63"/>
        <v>0.330905526034649</v>
      </c>
      <c r="Q81" s="24">
        <f t="shared" si="64"/>
        <v>0.0992716578103948</v>
      </c>
      <c r="R81" s="18">
        <f t="shared" si="65"/>
        <v>0.156366</v>
      </c>
      <c r="S81" s="25">
        <f t="shared" si="66"/>
        <v>0.634867284514503</v>
      </c>
      <c r="T81" s="3">
        <v>0.01</v>
      </c>
      <c r="U81" s="26">
        <f t="shared" si="67"/>
        <v>0.00634867284514503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0.001</v>
      </c>
      <c r="AF81" s="3">
        <v>0.49</v>
      </c>
      <c r="AG81" s="26">
        <f t="shared" si="68"/>
        <v>0.00049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</v>
      </c>
      <c r="AR81" s="3">
        <v>0.5</v>
      </c>
      <c r="AS81" s="3">
        <f t="shared" si="69"/>
        <v>0.005</v>
      </c>
      <c r="AT81" s="2">
        <f t="shared" si="70"/>
        <v>0.011838672845145</v>
      </c>
      <c r="AU81" s="29">
        <f t="shared" si="71"/>
        <v>52.122</v>
      </c>
      <c r="AV81" s="1">
        <f t="shared" si="72"/>
        <v>0.3</v>
      </c>
      <c r="AW81" s="2">
        <f t="shared" si="76"/>
        <v>4.88810342339062</v>
      </c>
      <c r="AX81" s="1">
        <f t="shared" si="73"/>
        <v>6062.62260923711</v>
      </c>
    </row>
    <row r="82" s="1" customFormat="1" spans="1:50">
      <c r="A82" s="13"/>
      <c r="B82" s="13"/>
      <c r="C82" s="16">
        <v>9</v>
      </c>
      <c r="D82" s="19">
        <v>14.2782913735</v>
      </c>
      <c r="E82" s="20">
        <f t="shared" si="74"/>
        <v>20.0485048706452</v>
      </c>
      <c r="F82" s="16" t="s">
        <v>73</v>
      </c>
      <c r="G82" s="13">
        <v>10</v>
      </c>
      <c r="H82" s="18">
        <f t="shared" si="58"/>
        <v>14.2782913735</v>
      </c>
      <c r="I82" s="18">
        <f t="shared" si="59"/>
        <v>287.4282913735</v>
      </c>
      <c r="J82" s="18">
        <f t="shared" si="60"/>
        <v>0.102386135288346</v>
      </c>
      <c r="K82" s="18">
        <f t="shared" si="61"/>
        <v>52.122</v>
      </c>
      <c r="L82" s="18">
        <f t="shared" si="62"/>
        <v>0.52122</v>
      </c>
      <c r="M82" s="13" t="s">
        <v>73</v>
      </c>
      <c r="N82" s="13"/>
      <c r="O82" s="18">
        <f t="shared" si="75"/>
        <v>1.84962672893591</v>
      </c>
      <c r="P82" s="18">
        <f t="shared" si="63"/>
        <v>0.189376132501773</v>
      </c>
      <c r="Q82" s="24">
        <f t="shared" si="64"/>
        <v>0.0568128397505318</v>
      </c>
      <c r="R82" s="18">
        <f t="shared" si="65"/>
        <v>0.156366</v>
      </c>
      <c r="S82" s="25">
        <f t="shared" si="66"/>
        <v>0.363332436402618</v>
      </c>
      <c r="T82" s="3">
        <v>0.01</v>
      </c>
      <c r="U82" s="26">
        <f t="shared" si="67"/>
        <v>0.00363332436402618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0.001</v>
      </c>
      <c r="AF82" s="3">
        <v>0.49</v>
      </c>
      <c r="AG82" s="26">
        <f t="shared" si="68"/>
        <v>0.00049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</v>
      </c>
      <c r="AR82" s="3">
        <v>0.5</v>
      </c>
      <c r="AS82" s="3">
        <f t="shared" si="69"/>
        <v>0.005</v>
      </c>
      <c r="AT82" s="2">
        <f t="shared" si="70"/>
        <v>0.00912332436402619</v>
      </c>
      <c r="AU82" s="29">
        <f t="shared" si="71"/>
        <v>52.122</v>
      </c>
      <c r="AV82" s="1">
        <f t="shared" si="72"/>
        <v>0.3</v>
      </c>
      <c r="AW82" s="2">
        <f t="shared" si="76"/>
        <v>4.88810342339062</v>
      </c>
      <c r="AX82" s="1">
        <f t="shared" si="73"/>
        <v>4672.08388002984</v>
      </c>
    </row>
    <row r="83" s="1" customFormat="1" spans="1:50">
      <c r="A83" s="13"/>
      <c r="B83" s="13"/>
      <c r="C83" s="16">
        <v>10</v>
      </c>
      <c r="D83" s="19">
        <v>4.91589032654839</v>
      </c>
      <c r="E83" s="20">
        <f t="shared" si="74"/>
        <v>14.2782913735</v>
      </c>
      <c r="F83" s="16" t="s">
        <v>73</v>
      </c>
      <c r="G83" s="13">
        <v>11</v>
      </c>
      <c r="H83" s="18">
        <f t="shared" si="58"/>
        <v>4.91589032654839</v>
      </c>
      <c r="I83" s="18">
        <f t="shared" si="59"/>
        <v>278.065890326548</v>
      </c>
      <c r="J83" s="18">
        <f t="shared" si="60"/>
        <v>0.0327260451611493</v>
      </c>
      <c r="K83" s="18">
        <f t="shared" si="61"/>
        <v>52.122</v>
      </c>
      <c r="L83" s="18">
        <f t="shared" si="62"/>
        <v>0.52122</v>
      </c>
      <c r="M83" s="13" t="s">
        <v>75</v>
      </c>
      <c r="N83" s="18">
        <f>(O82-P82)*$C$22/100</f>
        <v>1.57723806661243</v>
      </c>
      <c r="O83" s="18">
        <f t="shared" si="75"/>
        <v>0.604232529821707</v>
      </c>
      <c r="P83" s="18">
        <f t="shared" si="63"/>
        <v>0.0197741410587807</v>
      </c>
      <c r="Q83" s="24">
        <f t="shared" si="64"/>
        <v>0.00593224231763421</v>
      </c>
      <c r="R83" s="18">
        <f t="shared" si="65"/>
        <v>0.156366</v>
      </c>
      <c r="S83" s="25">
        <f t="shared" si="66"/>
        <v>0.037938185523926</v>
      </c>
      <c r="T83" s="3">
        <v>0.01</v>
      </c>
      <c r="U83" s="26">
        <f t="shared" si="67"/>
        <v>0.00037938185523926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0.001</v>
      </c>
      <c r="AF83" s="3">
        <v>0.49</v>
      </c>
      <c r="AG83" s="26">
        <f t="shared" si="68"/>
        <v>0.00049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</v>
      </c>
      <c r="AR83" s="3">
        <v>0.5</v>
      </c>
      <c r="AS83" s="3">
        <f t="shared" si="69"/>
        <v>0.005</v>
      </c>
      <c r="AT83" s="2">
        <f t="shared" si="70"/>
        <v>0.00586938185523926</v>
      </c>
      <c r="AU83" s="29">
        <f t="shared" si="71"/>
        <v>52.122</v>
      </c>
      <c r="AV83" s="1">
        <f t="shared" si="72"/>
        <v>0.3</v>
      </c>
      <c r="AW83" s="2">
        <f t="shared" si="76"/>
        <v>4.88810342339062</v>
      </c>
      <c r="AX83" s="1">
        <f t="shared" si="73"/>
        <v>3005.72940930726</v>
      </c>
    </row>
    <row r="84" s="1" customFormat="1" spans="1:51">
      <c r="A84" s="13"/>
      <c r="B84" s="13"/>
      <c r="C84" s="16">
        <v>11</v>
      </c>
      <c r="D84" s="19">
        <v>-4.23964315016667</v>
      </c>
      <c r="E84" s="20">
        <f t="shared" si="74"/>
        <v>4.91589032654839</v>
      </c>
      <c r="F84" s="16" t="s">
        <v>75</v>
      </c>
      <c r="G84" s="13">
        <v>12</v>
      </c>
      <c r="H84" s="18">
        <f t="shared" si="58"/>
        <v>-4.23964315016667</v>
      </c>
      <c r="I84" s="18">
        <f t="shared" si="59"/>
        <v>268.910356849833</v>
      </c>
      <c r="J84" s="18">
        <f t="shared" si="60"/>
        <v>0.00993421465380288</v>
      </c>
      <c r="K84" s="18">
        <f t="shared" si="61"/>
        <v>52.122</v>
      </c>
      <c r="L84" s="18">
        <f t="shared" si="62"/>
        <v>0.52122</v>
      </c>
      <c r="M84" s="13" t="s">
        <v>73</v>
      </c>
      <c r="N84" s="13"/>
      <c r="O84" s="18">
        <f t="shared" si="75"/>
        <v>1.10567838876293</v>
      </c>
      <c r="P84" s="18">
        <f t="shared" si="63"/>
        <v>0.0109840464520418</v>
      </c>
      <c r="Q84" s="24">
        <f t="shared" si="64"/>
        <v>0.00329521393561255</v>
      </c>
      <c r="R84" s="18">
        <f t="shared" si="65"/>
        <v>0.156366</v>
      </c>
      <c r="S84" s="25">
        <f t="shared" si="66"/>
        <v>0.0210737240551817</v>
      </c>
      <c r="T84" s="3">
        <v>0.01</v>
      </c>
      <c r="U84" s="26">
        <f t="shared" si="67"/>
        <v>0.000210737240551817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8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9"/>
        <v>0.005</v>
      </c>
      <c r="AT84" s="2">
        <f t="shared" si="70"/>
        <v>0.00570073724055182</v>
      </c>
      <c r="AU84" s="29">
        <f t="shared" si="71"/>
        <v>52.122</v>
      </c>
      <c r="AV84" s="1">
        <f t="shared" si="72"/>
        <v>0.3</v>
      </c>
      <c r="AW84" s="2">
        <f t="shared" si="76"/>
        <v>4.88810342339062</v>
      </c>
      <c r="AX84" s="1">
        <f t="shared" si="73"/>
        <v>2919.36595731361</v>
      </c>
      <c r="AY84" s="1">
        <f>SUM(AX73:AX84)</f>
        <v>58835.4941300086</v>
      </c>
    </row>
    <row r="85" s="1" customFormat="1" spans="1:46">
      <c r="A85" s="13"/>
      <c r="B85" s="13"/>
      <c r="C85" s="16">
        <v>12</v>
      </c>
      <c r="D85" s="19">
        <v>-14.774431485</v>
      </c>
      <c r="E85" s="20">
        <f t="shared" si="74"/>
        <v>-4.23964315016667</v>
      </c>
      <c r="F85" s="16" t="s">
        <v>73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AT85" s="2"/>
    </row>
    <row r="86" s="1" customFormat="1" spans="46:46">
      <c r="AT86" s="2"/>
    </row>
    <row r="87" s="1" customFormat="1" spans="19:46">
      <c r="S87" s="23" t="s">
        <v>45</v>
      </c>
      <c r="T87" s="23"/>
      <c r="U87" s="23"/>
      <c r="V87" s="23" t="s">
        <v>46</v>
      </c>
      <c r="W87" s="23"/>
      <c r="X87" s="23"/>
      <c r="Y87" s="23" t="s">
        <v>47</v>
      </c>
      <c r="Z87" s="23"/>
      <c r="AA87" s="23"/>
      <c r="AB87" s="23" t="s">
        <v>48</v>
      </c>
      <c r="AC87" s="23"/>
      <c r="AD87" s="23"/>
      <c r="AE87" s="23" t="s">
        <v>49</v>
      </c>
      <c r="AF87" s="23"/>
      <c r="AG87" s="23"/>
      <c r="AH87" s="23" t="s">
        <v>50</v>
      </c>
      <c r="AI87" s="23"/>
      <c r="AJ87" s="23"/>
      <c r="AK87" s="31" t="s">
        <v>78</v>
      </c>
      <c r="AL87" s="32"/>
      <c r="AM87" s="33"/>
      <c r="AN87" s="32" t="s">
        <v>79</v>
      </c>
      <c r="AO87" s="32"/>
      <c r="AP87" s="33"/>
      <c r="AQ87" s="23" t="s">
        <v>52</v>
      </c>
      <c r="AR87" s="23"/>
      <c r="AS87" s="23"/>
      <c r="AT87" s="2"/>
    </row>
    <row r="88" s="1" customFormat="1" spans="1:53">
      <c r="A88" s="15" t="s">
        <v>80</v>
      </c>
      <c r="B88" s="15"/>
      <c r="C88" s="16" t="s">
        <v>53</v>
      </c>
      <c r="D88" s="16" t="s">
        <v>54</v>
      </c>
      <c r="E88" s="16" t="s">
        <v>55</v>
      </c>
      <c r="F88" s="16" t="s">
        <v>56</v>
      </c>
      <c r="G88" s="13" t="s">
        <v>53</v>
      </c>
      <c r="H88" s="13" t="s">
        <v>55</v>
      </c>
      <c r="I88" s="13" t="s">
        <v>57</v>
      </c>
      <c r="J88" s="13" t="s">
        <v>58</v>
      </c>
      <c r="K88" s="22" t="s">
        <v>59</v>
      </c>
      <c r="L88" s="22" t="s">
        <v>60</v>
      </c>
      <c r="M88" s="13" t="s">
        <v>61</v>
      </c>
      <c r="N88" s="22" t="s">
        <v>62</v>
      </c>
      <c r="O88" s="13" t="s">
        <v>63</v>
      </c>
      <c r="P88" s="13" t="s">
        <v>64</v>
      </c>
      <c r="Q88" s="22" t="s">
        <v>65</v>
      </c>
      <c r="R88" s="22" t="s">
        <v>66</v>
      </c>
      <c r="S88" s="4" t="s">
        <v>12</v>
      </c>
      <c r="T88" s="3" t="s">
        <v>13</v>
      </c>
      <c r="U88" s="3"/>
      <c r="V88" s="4" t="s">
        <v>12</v>
      </c>
      <c r="W88" s="3" t="s">
        <v>13</v>
      </c>
      <c r="X88" s="3"/>
      <c r="Y88" s="4" t="s">
        <v>12</v>
      </c>
      <c r="Z88" s="3" t="s">
        <v>13</v>
      </c>
      <c r="AA88" s="3"/>
      <c r="AB88" s="4" t="s">
        <v>12</v>
      </c>
      <c r="AC88" s="3" t="s">
        <v>13</v>
      </c>
      <c r="AD88" s="3"/>
      <c r="AE88" s="4" t="s">
        <v>12</v>
      </c>
      <c r="AF88" s="3" t="s">
        <v>13</v>
      </c>
      <c r="AG88" s="3"/>
      <c r="AH88" s="4" t="s">
        <v>12</v>
      </c>
      <c r="AI88" s="3" t="s">
        <v>13</v>
      </c>
      <c r="AJ88" s="3"/>
      <c r="AK88" s="4" t="s">
        <v>12</v>
      </c>
      <c r="AL88" s="3" t="s">
        <v>13</v>
      </c>
      <c r="AM88" s="3"/>
      <c r="AN88" s="4" t="s">
        <v>12</v>
      </c>
      <c r="AO88" s="3" t="s">
        <v>13</v>
      </c>
      <c r="AP88" s="3"/>
      <c r="AQ88" s="34" t="s">
        <v>12</v>
      </c>
      <c r="AR88" s="34" t="s">
        <v>13</v>
      </c>
      <c r="AS88" s="34"/>
      <c r="AT88" s="2" t="s">
        <v>67</v>
      </c>
      <c r="AU88" s="1" t="s">
        <v>68</v>
      </c>
      <c r="AV88" s="1" t="s">
        <v>38</v>
      </c>
      <c r="AW88" s="1" t="s">
        <v>81</v>
      </c>
      <c r="AX88" s="1" t="s">
        <v>82</v>
      </c>
      <c r="AZ88" s="1" t="s">
        <v>83</v>
      </c>
      <c r="BA88" s="1" t="s">
        <v>84</v>
      </c>
    </row>
    <row r="89" s="1" customFormat="1" spans="1:53">
      <c r="A89" s="13" t="s">
        <v>71</v>
      </c>
      <c r="B89" s="13">
        <f>F9</f>
        <v>341.64</v>
      </c>
      <c r="C89" s="16" t="s">
        <v>72</v>
      </c>
      <c r="D89" s="17">
        <v>-15</v>
      </c>
      <c r="E89" s="16"/>
      <c r="F89" s="16"/>
      <c r="G89" s="13">
        <v>1</v>
      </c>
      <c r="H89" s="18">
        <f t="shared" ref="H89:H100" si="77">E90</f>
        <v>-15</v>
      </c>
      <c r="I89" s="18">
        <f t="shared" ref="I89:I100" si="78">H89+273.15</f>
        <v>258.15</v>
      </c>
      <c r="J89" s="18">
        <f t="shared" ref="J89:J100" si="79">EXP(($C$16*(I89-$C$14))/($C$17*I89*$C$14))</f>
        <v>0.00219620150298724</v>
      </c>
      <c r="K89" s="18">
        <f t="shared" ref="K89:K100" si="80">$B$89/12</f>
        <v>28.47</v>
      </c>
      <c r="L89" s="18">
        <f t="shared" ref="L89:L100" si="81">K89*$B$74/100</f>
        <v>0.2847</v>
      </c>
      <c r="M89" s="13" t="s">
        <v>73</v>
      </c>
      <c r="N89" s="13"/>
      <c r="O89" s="18">
        <f>L89</f>
        <v>0.2847</v>
      </c>
      <c r="P89" s="18">
        <f t="shared" ref="P89:P100" si="82">O89*J89</f>
        <v>0.000625258567900468</v>
      </c>
      <c r="Q89" s="24">
        <f t="shared" ref="Q89:Q100" si="83">P89*$B$75</f>
        <v>0.00018757757037014</v>
      </c>
      <c r="R89" s="18">
        <f t="shared" ref="R89:R100" si="84">L89*$B$75</f>
        <v>0.08541</v>
      </c>
      <c r="S89" s="25">
        <f t="shared" ref="S89:S100" si="85">Q89/R89</f>
        <v>0.00219620150298724</v>
      </c>
      <c r="T89" s="3">
        <v>0.01</v>
      </c>
      <c r="U89" s="26">
        <f t="shared" ref="U89:U100" si="86">S89*T89</f>
        <v>2.19620150298724e-5</v>
      </c>
      <c r="V89" s="25"/>
      <c r="W89" s="3"/>
      <c r="X89" s="3"/>
      <c r="Y89" s="28"/>
      <c r="Z89" s="3"/>
      <c r="AA89" s="27"/>
      <c r="AB89" s="3"/>
      <c r="AC89" s="3"/>
      <c r="AD89" s="27"/>
      <c r="AE89" s="25">
        <v>0.001</v>
      </c>
      <c r="AF89" s="3">
        <v>0.49</v>
      </c>
      <c r="AG89" s="26">
        <f t="shared" ref="AG89:AG100" si="87">AF89*AE89</f>
        <v>0.00049</v>
      </c>
      <c r="AH89" s="35"/>
      <c r="AI89" s="3"/>
      <c r="AJ89" s="26"/>
      <c r="AK89" s="36"/>
      <c r="AL89" s="27"/>
      <c r="AM89" s="27"/>
      <c r="AN89" s="36"/>
      <c r="AO89" s="27"/>
      <c r="AP89" s="26"/>
      <c r="AQ89" s="3">
        <v>0.01</v>
      </c>
      <c r="AR89" s="3">
        <v>0.5</v>
      </c>
      <c r="AS89" s="3">
        <f t="shared" ref="AS89:AS100" si="88">AR89*AQ89</f>
        <v>0.005</v>
      </c>
      <c r="AT89" s="2">
        <f t="shared" ref="AT89:AT100" si="89">(AS89+AM89+AD89+AA89+U89+X89+AG89+AJ89+AP89)</f>
        <v>0.00551196201502987</v>
      </c>
      <c r="AU89" s="29">
        <f t="shared" ref="AU89:AU100" si="90">$B$89/12</f>
        <v>28.47</v>
      </c>
      <c r="AV89" s="1">
        <f t="shared" ref="AV89:AV100" si="91">$B$75</f>
        <v>0.3</v>
      </c>
      <c r="AW89" s="2">
        <f>$E$9/12</f>
        <v>7.93237288722331</v>
      </c>
      <c r="AX89" s="1">
        <f t="shared" ref="AX89:AX100" si="92">AW89*10000*AV89*0.67*AU89*AT89</f>
        <v>2502.03201265374</v>
      </c>
      <c r="AZ89" s="2">
        <f>$E$10/12</f>
        <v>1.22355331747285</v>
      </c>
      <c r="BA89" s="1">
        <f t="shared" ref="BA89:BA100" si="93">AZ89*10000*AV89*0.67*AU89*AT89</f>
        <v>385.933643441889</v>
      </c>
    </row>
    <row r="90" s="1" customFormat="1" spans="1:53">
      <c r="A90" s="13" t="s">
        <v>74</v>
      </c>
      <c r="B90" s="13">
        <v>1</v>
      </c>
      <c r="C90" s="16">
        <v>1</v>
      </c>
      <c r="D90" s="19">
        <v>-16.9446806836452</v>
      </c>
      <c r="E90" s="20">
        <f t="shared" ref="E90:E101" si="94">D89</f>
        <v>-15</v>
      </c>
      <c r="F90" s="16" t="s">
        <v>73</v>
      </c>
      <c r="G90" s="13">
        <v>2</v>
      </c>
      <c r="H90" s="18">
        <f t="shared" si="77"/>
        <v>-16.9446806836452</v>
      </c>
      <c r="I90" s="18">
        <f t="shared" si="78"/>
        <v>256.205319316355</v>
      </c>
      <c r="J90" s="18">
        <f t="shared" si="79"/>
        <v>0.00164944827122586</v>
      </c>
      <c r="K90" s="18">
        <f t="shared" si="80"/>
        <v>28.47</v>
      </c>
      <c r="L90" s="18">
        <f t="shared" si="81"/>
        <v>0.2847</v>
      </c>
      <c r="M90" s="13" t="s">
        <v>73</v>
      </c>
      <c r="N90" s="13"/>
      <c r="O90" s="18">
        <f t="shared" ref="O90:O100" si="95">L90+O89-P89-N90</f>
        <v>0.568774741432099</v>
      </c>
      <c r="P90" s="18">
        <f t="shared" si="82"/>
        <v>0.00093816451397211</v>
      </c>
      <c r="Q90" s="24">
        <f t="shared" si="83"/>
        <v>0.000281449354191633</v>
      </c>
      <c r="R90" s="18">
        <f t="shared" si="84"/>
        <v>0.08541</v>
      </c>
      <c r="S90" s="25">
        <f t="shared" si="85"/>
        <v>0.00329527402167935</v>
      </c>
      <c r="T90" s="3">
        <v>0.01</v>
      </c>
      <c r="U90" s="26">
        <f t="shared" si="86"/>
        <v>3.29527402167935e-5</v>
      </c>
      <c r="V90" s="25"/>
      <c r="W90" s="3"/>
      <c r="X90" s="3"/>
      <c r="Y90" s="28"/>
      <c r="Z90" s="3"/>
      <c r="AA90" s="27"/>
      <c r="AB90" s="3"/>
      <c r="AC90" s="3"/>
      <c r="AD90" s="27"/>
      <c r="AE90" s="25">
        <v>0.001</v>
      </c>
      <c r="AF90" s="3">
        <v>0.49</v>
      </c>
      <c r="AG90" s="26">
        <f t="shared" si="87"/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si="88"/>
        <v>0.005</v>
      </c>
      <c r="AT90" s="2">
        <f t="shared" si="89"/>
        <v>0.00552295274021679</v>
      </c>
      <c r="AU90" s="29">
        <f t="shared" si="90"/>
        <v>28.47</v>
      </c>
      <c r="AV90" s="1">
        <f t="shared" si="91"/>
        <v>0.3</v>
      </c>
      <c r="AW90" s="2">
        <f t="shared" ref="AW90:AW100" si="96">$E$9/12</f>
        <v>7.93237288722331</v>
      </c>
      <c r="AX90" s="1">
        <f t="shared" si="92"/>
        <v>2507.0210068059</v>
      </c>
      <c r="AZ90" s="2">
        <f t="shared" ref="AZ90:AZ100" si="97">$E$10/12</f>
        <v>1.22355331747285</v>
      </c>
      <c r="BA90" s="1">
        <f t="shared" si="93"/>
        <v>386.703186229719</v>
      </c>
    </row>
    <row r="91" s="1" customFormat="1" spans="1:53">
      <c r="A91" s="13" t="s">
        <v>38</v>
      </c>
      <c r="B91" s="13">
        <v>0.33</v>
      </c>
      <c r="C91" s="16">
        <v>2</v>
      </c>
      <c r="D91" s="19">
        <v>-13.18192738225</v>
      </c>
      <c r="E91" s="20">
        <f t="shared" si="94"/>
        <v>-16.9446806836452</v>
      </c>
      <c r="F91" s="16" t="s">
        <v>73</v>
      </c>
      <c r="G91" s="13">
        <v>3</v>
      </c>
      <c r="H91" s="18">
        <f t="shared" si="77"/>
        <v>-13.18192738225</v>
      </c>
      <c r="I91" s="18">
        <f t="shared" si="78"/>
        <v>259.96807261775</v>
      </c>
      <c r="J91" s="18">
        <f t="shared" si="79"/>
        <v>0.00285909464343578</v>
      </c>
      <c r="K91" s="18">
        <f t="shared" si="80"/>
        <v>28.47</v>
      </c>
      <c r="L91" s="18">
        <f t="shared" si="81"/>
        <v>0.2847</v>
      </c>
      <c r="M91" s="13" t="s">
        <v>73</v>
      </c>
      <c r="N91" s="13"/>
      <c r="O91" s="18">
        <f t="shared" si="95"/>
        <v>0.852536576918127</v>
      </c>
      <c r="P91" s="18">
        <f t="shared" si="82"/>
        <v>0.00243748276039969</v>
      </c>
      <c r="Q91" s="24">
        <f t="shared" si="83"/>
        <v>0.000731244828119908</v>
      </c>
      <c r="R91" s="18">
        <f t="shared" si="84"/>
        <v>0.08541</v>
      </c>
      <c r="S91" s="25">
        <f t="shared" si="85"/>
        <v>0.0085615832820502</v>
      </c>
      <c r="T91" s="3">
        <v>0.01</v>
      </c>
      <c r="U91" s="26">
        <f t="shared" si="86"/>
        <v>8.5615832820502e-5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si="87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8"/>
        <v>0.005</v>
      </c>
      <c r="AT91" s="2">
        <f t="shared" si="89"/>
        <v>0.0055756158328205</v>
      </c>
      <c r="AU91" s="29">
        <f t="shared" si="90"/>
        <v>28.47</v>
      </c>
      <c r="AV91" s="1">
        <f t="shared" si="91"/>
        <v>0.3</v>
      </c>
      <c r="AW91" s="2">
        <f t="shared" si="96"/>
        <v>7.93237288722331</v>
      </c>
      <c r="AX91" s="1">
        <f t="shared" si="92"/>
        <v>2530.92624113454</v>
      </c>
      <c r="AZ91" s="2">
        <f t="shared" si="97"/>
        <v>1.22355331747285</v>
      </c>
      <c r="BA91" s="1">
        <f t="shared" si="93"/>
        <v>390.390522816591</v>
      </c>
    </row>
    <row r="92" s="1" customFormat="1" spans="1:53">
      <c r="A92" s="13"/>
      <c r="B92" s="13"/>
      <c r="C92" s="16">
        <v>3</v>
      </c>
      <c r="D92" s="19">
        <v>-5.92309605241936</v>
      </c>
      <c r="E92" s="20">
        <f t="shared" si="94"/>
        <v>-13.18192738225</v>
      </c>
      <c r="F92" s="16" t="s">
        <v>73</v>
      </c>
      <c r="G92" s="13">
        <v>4</v>
      </c>
      <c r="H92" s="18">
        <f t="shared" si="77"/>
        <v>-5.92309605241936</v>
      </c>
      <c r="I92" s="18">
        <f t="shared" si="78"/>
        <v>267.226903947581</v>
      </c>
      <c r="J92" s="18">
        <f t="shared" si="79"/>
        <v>0.00790806290307452</v>
      </c>
      <c r="K92" s="18">
        <f t="shared" si="80"/>
        <v>28.47</v>
      </c>
      <c r="L92" s="18">
        <f t="shared" si="81"/>
        <v>0.2847</v>
      </c>
      <c r="M92" s="13" t="s">
        <v>73</v>
      </c>
      <c r="N92" s="13"/>
      <c r="O92" s="18">
        <f t="shared" si="95"/>
        <v>1.13479909415773</v>
      </c>
      <c r="P92" s="18">
        <f t="shared" si="82"/>
        <v>0.00897406261895129</v>
      </c>
      <c r="Q92" s="24">
        <f t="shared" si="83"/>
        <v>0.00269221878568539</v>
      </c>
      <c r="R92" s="18">
        <f t="shared" si="84"/>
        <v>0.08541</v>
      </c>
      <c r="S92" s="25">
        <f t="shared" si="85"/>
        <v>0.0315211191392739</v>
      </c>
      <c r="T92" s="3">
        <v>0.01</v>
      </c>
      <c r="U92" s="26">
        <f t="shared" si="86"/>
        <v>0.000315211191392739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7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8"/>
        <v>0.005</v>
      </c>
      <c r="AT92" s="2">
        <f t="shared" si="89"/>
        <v>0.00580521119139274</v>
      </c>
      <c r="AU92" s="29">
        <f t="shared" si="90"/>
        <v>28.47</v>
      </c>
      <c r="AV92" s="1">
        <f t="shared" si="91"/>
        <v>0.3</v>
      </c>
      <c r="AW92" s="2">
        <f t="shared" si="96"/>
        <v>7.93237288722331</v>
      </c>
      <c r="AX92" s="1">
        <f t="shared" si="92"/>
        <v>2635.14592471328</v>
      </c>
      <c r="AZ92" s="2">
        <f t="shared" si="97"/>
        <v>1.22355331747285</v>
      </c>
      <c r="BA92" s="1">
        <f t="shared" si="93"/>
        <v>406.466209298014</v>
      </c>
    </row>
    <row r="93" s="1" customFormat="1" spans="1:53">
      <c r="A93" s="13"/>
      <c r="B93" s="13"/>
      <c r="C93" s="16">
        <v>4</v>
      </c>
      <c r="D93" s="19">
        <v>2.9736970168</v>
      </c>
      <c r="E93" s="20">
        <f t="shared" si="94"/>
        <v>-5.92309605241936</v>
      </c>
      <c r="F93" s="16" t="s">
        <v>73</v>
      </c>
      <c r="G93" s="13">
        <v>5</v>
      </c>
      <c r="H93" s="18">
        <f t="shared" si="77"/>
        <v>2.9736970168</v>
      </c>
      <c r="I93" s="18">
        <f t="shared" si="78"/>
        <v>276.1236970168</v>
      </c>
      <c r="J93" s="18">
        <f t="shared" si="79"/>
        <v>0.0255816565639487</v>
      </c>
      <c r="K93" s="18">
        <f t="shared" si="80"/>
        <v>28.47</v>
      </c>
      <c r="L93" s="18">
        <f t="shared" si="81"/>
        <v>0.2847</v>
      </c>
      <c r="M93" s="13" t="s">
        <v>75</v>
      </c>
      <c r="N93" s="18">
        <f>(O92-P92)*$C$22/100</f>
        <v>1.06953377996184</v>
      </c>
      <c r="O93" s="18">
        <f t="shared" si="95"/>
        <v>0.340991251576939</v>
      </c>
      <c r="P93" s="18">
        <f t="shared" si="82"/>
        <v>0.00872312108915229</v>
      </c>
      <c r="Q93" s="24">
        <f t="shared" si="83"/>
        <v>0.00261693632674569</v>
      </c>
      <c r="R93" s="18">
        <f t="shared" si="84"/>
        <v>0.08541</v>
      </c>
      <c r="S93" s="25">
        <f t="shared" si="85"/>
        <v>0.0306396947283186</v>
      </c>
      <c r="T93" s="3">
        <v>0.01</v>
      </c>
      <c r="U93" s="26">
        <f t="shared" si="86"/>
        <v>0.000306396947283186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0.005</v>
      </c>
      <c r="AF93" s="3">
        <v>0.49</v>
      </c>
      <c r="AG93" s="26">
        <f t="shared" si="87"/>
        <v>0.00245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0.015</v>
      </c>
      <c r="AR93" s="3">
        <v>0.5</v>
      </c>
      <c r="AS93" s="3">
        <f t="shared" si="88"/>
        <v>0.0075</v>
      </c>
      <c r="AT93" s="2">
        <f t="shared" si="89"/>
        <v>0.0102563969472832</v>
      </c>
      <c r="AU93" s="29">
        <f t="shared" si="90"/>
        <v>28.47</v>
      </c>
      <c r="AV93" s="1">
        <f t="shared" si="91"/>
        <v>0.3</v>
      </c>
      <c r="AW93" s="2">
        <f t="shared" si="96"/>
        <v>7.93237288722331</v>
      </c>
      <c r="AX93" s="1">
        <f t="shared" si="92"/>
        <v>4655.66225358822</v>
      </c>
      <c r="AZ93" s="2">
        <f t="shared" si="97"/>
        <v>1.22355331747285</v>
      </c>
      <c r="BA93" s="1">
        <f t="shared" si="93"/>
        <v>718.12698121974</v>
      </c>
    </row>
    <row r="94" s="1" customFormat="1" spans="1:53">
      <c r="A94" s="13"/>
      <c r="B94" s="13"/>
      <c r="C94" s="16">
        <v>5</v>
      </c>
      <c r="D94" s="19">
        <v>14.5421697980968</v>
      </c>
      <c r="E94" s="20">
        <f t="shared" si="94"/>
        <v>2.9736970168</v>
      </c>
      <c r="F94" s="16" t="s">
        <v>75</v>
      </c>
      <c r="G94" s="13">
        <v>6</v>
      </c>
      <c r="H94" s="18">
        <f t="shared" si="77"/>
        <v>14.5421697980968</v>
      </c>
      <c r="I94" s="18">
        <f t="shared" si="78"/>
        <v>287.692169798097</v>
      </c>
      <c r="J94" s="18">
        <f t="shared" si="79"/>
        <v>0.105617364757472</v>
      </c>
      <c r="K94" s="18">
        <f t="shared" si="80"/>
        <v>28.47</v>
      </c>
      <c r="L94" s="18">
        <f t="shared" si="81"/>
        <v>0.2847</v>
      </c>
      <c r="M94" s="13" t="s">
        <v>73</v>
      </c>
      <c r="N94" s="13"/>
      <c r="O94" s="18">
        <f t="shared" si="95"/>
        <v>0.616968130487787</v>
      </c>
      <c r="P94" s="18">
        <f t="shared" si="82"/>
        <v>0.0651625480814641</v>
      </c>
      <c r="Q94" s="24">
        <f t="shared" si="83"/>
        <v>0.0195487644244392</v>
      </c>
      <c r="R94" s="18">
        <f t="shared" si="84"/>
        <v>0.08541</v>
      </c>
      <c r="S94" s="25">
        <f t="shared" si="85"/>
        <v>0.228881447423478</v>
      </c>
      <c r="T94" s="3">
        <v>0.01</v>
      </c>
      <c r="U94" s="26">
        <f t="shared" si="86"/>
        <v>0.00228881447423478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0.005</v>
      </c>
      <c r="AF94" s="3">
        <v>0.49</v>
      </c>
      <c r="AG94" s="26">
        <f t="shared" si="87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8"/>
        <v>0.0075</v>
      </c>
      <c r="AT94" s="2">
        <f t="shared" si="89"/>
        <v>0.0122388144742348</v>
      </c>
      <c r="AU94" s="29">
        <f t="shared" si="90"/>
        <v>28.47</v>
      </c>
      <c r="AV94" s="1">
        <f t="shared" si="91"/>
        <v>0.3</v>
      </c>
      <c r="AW94" s="2">
        <f t="shared" si="96"/>
        <v>7.93237288722331</v>
      </c>
      <c r="AX94" s="1">
        <f t="shared" si="92"/>
        <v>5555.53640028113</v>
      </c>
      <c r="AZ94" s="2">
        <f t="shared" si="97"/>
        <v>1.22355331747285</v>
      </c>
      <c r="BA94" s="1">
        <f t="shared" si="93"/>
        <v>856.930843966488</v>
      </c>
    </row>
    <row r="95" s="1" customFormat="1" spans="1:53">
      <c r="A95" s="13"/>
      <c r="B95" s="13"/>
      <c r="C95" s="16">
        <v>6</v>
      </c>
      <c r="D95" s="19">
        <v>22.4198033976667</v>
      </c>
      <c r="E95" s="20">
        <f t="shared" si="94"/>
        <v>14.5421697980968</v>
      </c>
      <c r="F95" s="16" t="s">
        <v>73</v>
      </c>
      <c r="G95" s="13">
        <v>7</v>
      </c>
      <c r="H95" s="18">
        <f t="shared" si="77"/>
        <v>22.4198033976667</v>
      </c>
      <c r="I95" s="18">
        <f t="shared" si="78"/>
        <v>295.569803397667</v>
      </c>
      <c r="J95" s="18">
        <f t="shared" si="79"/>
        <v>0.260306009147673</v>
      </c>
      <c r="K95" s="18">
        <f t="shared" si="80"/>
        <v>28.47</v>
      </c>
      <c r="L95" s="18">
        <f t="shared" si="81"/>
        <v>0.2847</v>
      </c>
      <c r="M95" s="13" t="s">
        <v>73</v>
      </c>
      <c r="N95" s="13"/>
      <c r="O95" s="18">
        <f t="shared" si="95"/>
        <v>0.836505582406322</v>
      </c>
      <c r="P95" s="18">
        <f t="shared" si="82"/>
        <v>0.21774742978594</v>
      </c>
      <c r="Q95" s="24">
        <f t="shared" si="83"/>
        <v>0.065324228935782</v>
      </c>
      <c r="R95" s="18">
        <f t="shared" si="84"/>
        <v>0.08541</v>
      </c>
      <c r="S95" s="25">
        <f t="shared" si="85"/>
        <v>0.764831154850509</v>
      </c>
      <c r="T95" s="3">
        <v>0.01</v>
      </c>
      <c r="U95" s="26">
        <f t="shared" si="86"/>
        <v>0.00764831154850509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0.005</v>
      </c>
      <c r="AF95" s="3">
        <v>0.49</v>
      </c>
      <c r="AG95" s="26">
        <f t="shared" si="87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8"/>
        <v>0.0075</v>
      </c>
      <c r="AT95" s="2">
        <f t="shared" si="89"/>
        <v>0.0175983115485051</v>
      </c>
      <c r="AU95" s="29">
        <f t="shared" si="90"/>
        <v>28.47</v>
      </c>
      <c r="AV95" s="1">
        <f t="shared" si="91"/>
        <v>0.3</v>
      </c>
      <c r="AW95" s="2">
        <f t="shared" si="96"/>
        <v>7.93237288722331</v>
      </c>
      <c r="AX95" s="1">
        <f t="shared" si="92"/>
        <v>7988.36035933297</v>
      </c>
      <c r="AZ95" s="2">
        <f t="shared" si="97"/>
        <v>1.22355331747285</v>
      </c>
      <c r="BA95" s="1">
        <f t="shared" si="93"/>
        <v>1232.18927775997</v>
      </c>
    </row>
    <row r="96" s="1" customFormat="1" spans="1:53">
      <c r="A96" s="13"/>
      <c r="B96" s="13"/>
      <c r="C96" s="16">
        <v>7</v>
      </c>
      <c r="D96" s="19">
        <v>24.0518991274194</v>
      </c>
      <c r="E96" s="20">
        <f t="shared" si="94"/>
        <v>22.4198033976667</v>
      </c>
      <c r="F96" s="16" t="s">
        <v>73</v>
      </c>
      <c r="G96" s="13">
        <v>8</v>
      </c>
      <c r="H96" s="18">
        <f t="shared" si="77"/>
        <v>24.0518991274194</v>
      </c>
      <c r="I96" s="18">
        <f t="shared" si="78"/>
        <v>297.201899127419</v>
      </c>
      <c r="J96" s="18">
        <f t="shared" si="79"/>
        <v>0.311924931749282</v>
      </c>
      <c r="K96" s="18">
        <f t="shared" si="80"/>
        <v>28.47</v>
      </c>
      <c r="L96" s="18">
        <f t="shared" si="81"/>
        <v>0.2847</v>
      </c>
      <c r="M96" s="13" t="s">
        <v>73</v>
      </c>
      <c r="N96" s="13"/>
      <c r="O96" s="18">
        <f t="shared" si="95"/>
        <v>0.903458152620382</v>
      </c>
      <c r="P96" s="18">
        <f t="shared" si="82"/>
        <v>0.281811122594445</v>
      </c>
      <c r="Q96" s="24">
        <f t="shared" si="83"/>
        <v>0.0845433367783335</v>
      </c>
      <c r="R96" s="18">
        <f t="shared" si="84"/>
        <v>0.08541</v>
      </c>
      <c r="S96" s="25">
        <f t="shared" si="85"/>
        <v>0.989852906900053</v>
      </c>
      <c r="T96" s="3">
        <v>0.01</v>
      </c>
      <c r="U96" s="26">
        <f t="shared" si="86"/>
        <v>0.00989852906900053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0.005</v>
      </c>
      <c r="AF96" s="3">
        <v>0.49</v>
      </c>
      <c r="AG96" s="26">
        <f t="shared" si="87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8"/>
        <v>0.0075</v>
      </c>
      <c r="AT96" s="2">
        <f t="shared" si="89"/>
        <v>0.0198485290690005</v>
      </c>
      <c r="AU96" s="29">
        <f t="shared" si="90"/>
        <v>28.47</v>
      </c>
      <c r="AV96" s="1">
        <f t="shared" si="91"/>
        <v>0.3</v>
      </c>
      <c r="AW96" s="2">
        <f t="shared" si="96"/>
        <v>7.93237288722331</v>
      </c>
      <c r="AX96" s="1">
        <f t="shared" si="92"/>
        <v>9009.79633011103</v>
      </c>
      <c r="AZ96" s="2">
        <f t="shared" si="97"/>
        <v>1.22355331747285</v>
      </c>
      <c r="BA96" s="1">
        <f t="shared" si="93"/>
        <v>1389.74381892944</v>
      </c>
    </row>
    <row r="97" s="1" customFormat="1" spans="1:53">
      <c r="A97" s="13"/>
      <c r="B97" s="13"/>
      <c r="C97" s="16">
        <v>8</v>
      </c>
      <c r="D97" s="19">
        <v>20.0485048706452</v>
      </c>
      <c r="E97" s="20">
        <f t="shared" si="94"/>
        <v>24.0518991274194</v>
      </c>
      <c r="F97" s="16" t="s">
        <v>73</v>
      </c>
      <c r="G97" s="13">
        <v>9</v>
      </c>
      <c r="H97" s="18">
        <f t="shared" si="77"/>
        <v>20.0485048706452</v>
      </c>
      <c r="I97" s="18">
        <f t="shared" si="78"/>
        <v>293.198504870645</v>
      </c>
      <c r="J97" s="18">
        <f t="shared" si="79"/>
        <v>0.199423300251899</v>
      </c>
      <c r="K97" s="18">
        <f t="shared" si="80"/>
        <v>28.47</v>
      </c>
      <c r="L97" s="18">
        <f t="shared" si="81"/>
        <v>0.2847</v>
      </c>
      <c r="M97" s="13" t="s">
        <v>73</v>
      </c>
      <c r="N97" s="13"/>
      <c r="O97" s="18">
        <f t="shared" si="95"/>
        <v>0.906347030025937</v>
      </c>
      <c r="P97" s="18">
        <f t="shared" si="82"/>
        <v>0.180746715901279</v>
      </c>
      <c r="Q97" s="24">
        <f t="shared" si="83"/>
        <v>0.0542240147703837</v>
      </c>
      <c r="R97" s="18">
        <f t="shared" si="84"/>
        <v>0.08541</v>
      </c>
      <c r="S97" s="25">
        <f t="shared" si="85"/>
        <v>0.634867284514503</v>
      </c>
      <c r="T97" s="3">
        <v>0.01</v>
      </c>
      <c r="U97" s="26">
        <f t="shared" si="86"/>
        <v>0.00634867284514503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0.001</v>
      </c>
      <c r="AF97" s="3">
        <v>0.49</v>
      </c>
      <c r="AG97" s="26">
        <f t="shared" si="87"/>
        <v>0.00049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</v>
      </c>
      <c r="AR97" s="3">
        <v>0.5</v>
      </c>
      <c r="AS97" s="3">
        <f t="shared" si="88"/>
        <v>0.005</v>
      </c>
      <c r="AT97" s="2">
        <f t="shared" si="89"/>
        <v>0.011838672845145</v>
      </c>
      <c r="AU97" s="29">
        <f t="shared" si="90"/>
        <v>28.47</v>
      </c>
      <c r="AV97" s="1">
        <f t="shared" si="91"/>
        <v>0.3</v>
      </c>
      <c r="AW97" s="2">
        <f t="shared" si="96"/>
        <v>7.93237288722331</v>
      </c>
      <c r="AX97" s="1">
        <f t="shared" si="92"/>
        <v>5373.90104741619</v>
      </c>
      <c r="AZ97" s="2">
        <f t="shared" si="97"/>
        <v>1.22355331747285</v>
      </c>
      <c r="BA97" s="1">
        <f t="shared" si="93"/>
        <v>828.91393884517</v>
      </c>
    </row>
    <row r="98" s="1" customFormat="1" spans="1:53">
      <c r="A98" s="13"/>
      <c r="B98" s="13"/>
      <c r="C98" s="16">
        <v>9</v>
      </c>
      <c r="D98" s="19">
        <v>14.2782913735</v>
      </c>
      <c r="E98" s="20">
        <f t="shared" si="94"/>
        <v>20.0485048706452</v>
      </c>
      <c r="F98" s="16" t="s">
        <v>73</v>
      </c>
      <c r="G98" s="13">
        <v>10</v>
      </c>
      <c r="H98" s="18">
        <f t="shared" si="77"/>
        <v>14.2782913735</v>
      </c>
      <c r="I98" s="18">
        <f t="shared" si="78"/>
        <v>287.4282913735</v>
      </c>
      <c r="J98" s="18">
        <f t="shared" si="79"/>
        <v>0.102386135288346</v>
      </c>
      <c r="K98" s="18">
        <f t="shared" si="80"/>
        <v>28.47</v>
      </c>
      <c r="L98" s="18">
        <f t="shared" si="81"/>
        <v>0.2847</v>
      </c>
      <c r="M98" s="13" t="s">
        <v>73</v>
      </c>
      <c r="N98" s="13"/>
      <c r="O98" s="18">
        <f t="shared" si="95"/>
        <v>1.01030031412466</v>
      </c>
      <c r="P98" s="18">
        <f t="shared" si="82"/>
        <v>0.103440744643825</v>
      </c>
      <c r="Q98" s="24">
        <f t="shared" si="83"/>
        <v>0.0310322233931476</v>
      </c>
      <c r="R98" s="18">
        <f t="shared" si="84"/>
        <v>0.08541</v>
      </c>
      <c r="S98" s="25">
        <f t="shared" si="85"/>
        <v>0.363332436402618</v>
      </c>
      <c r="T98" s="3">
        <v>0.01</v>
      </c>
      <c r="U98" s="26">
        <f t="shared" si="86"/>
        <v>0.00363332436402618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0.001</v>
      </c>
      <c r="AF98" s="3">
        <v>0.49</v>
      </c>
      <c r="AG98" s="26">
        <f t="shared" si="87"/>
        <v>0.00049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</v>
      </c>
      <c r="AR98" s="3">
        <v>0.5</v>
      </c>
      <c r="AS98" s="3">
        <f t="shared" si="88"/>
        <v>0.005</v>
      </c>
      <c r="AT98" s="2">
        <f t="shared" si="89"/>
        <v>0.00912332436402619</v>
      </c>
      <c r="AU98" s="29">
        <f t="shared" si="90"/>
        <v>28.47</v>
      </c>
      <c r="AV98" s="1">
        <f t="shared" si="91"/>
        <v>0.3</v>
      </c>
      <c r="AW98" s="2">
        <f t="shared" si="96"/>
        <v>7.93237288722331</v>
      </c>
      <c r="AX98" s="1">
        <f t="shared" si="92"/>
        <v>4141.3292686658</v>
      </c>
      <c r="AZ98" s="2">
        <f t="shared" si="97"/>
        <v>1.22355331747285</v>
      </c>
      <c r="BA98" s="1">
        <f t="shared" si="93"/>
        <v>638.792103884211</v>
      </c>
    </row>
    <row r="99" s="1" customFormat="1" spans="1:53">
      <c r="A99" s="13"/>
      <c r="B99" s="13"/>
      <c r="C99" s="16">
        <v>10</v>
      </c>
      <c r="D99" s="19">
        <v>4.91589032654839</v>
      </c>
      <c r="E99" s="20">
        <f t="shared" si="94"/>
        <v>14.2782913735</v>
      </c>
      <c r="F99" s="16" t="s">
        <v>73</v>
      </c>
      <c r="G99" s="13">
        <v>11</v>
      </c>
      <c r="H99" s="18">
        <f t="shared" si="77"/>
        <v>4.91589032654839</v>
      </c>
      <c r="I99" s="18">
        <f t="shared" si="78"/>
        <v>278.065890326548</v>
      </c>
      <c r="J99" s="18">
        <f t="shared" si="79"/>
        <v>0.0327260451611493</v>
      </c>
      <c r="K99" s="18">
        <f t="shared" si="80"/>
        <v>28.47</v>
      </c>
      <c r="L99" s="18">
        <f t="shared" si="81"/>
        <v>0.2847</v>
      </c>
      <c r="M99" s="13" t="s">
        <v>75</v>
      </c>
      <c r="N99" s="18">
        <f>(O98-P98)*$C$22/100</f>
        <v>0.861516591006791</v>
      </c>
      <c r="O99" s="18">
        <f t="shared" si="95"/>
        <v>0.330042978474042</v>
      </c>
      <c r="P99" s="18">
        <f t="shared" si="82"/>
        <v>0.0108010014186617</v>
      </c>
      <c r="Q99" s="24">
        <f t="shared" si="83"/>
        <v>0.00324030042559852</v>
      </c>
      <c r="R99" s="18">
        <f t="shared" si="84"/>
        <v>0.08541</v>
      </c>
      <c r="S99" s="25">
        <f t="shared" si="85"/>
        <v>0.037938185523926</v>
      </c>
      <c r="T99" s="3">
        <v>0.01</v>
      </c>
      <c r="U99" s="26">
        <f t="shared" si="86"/>
        <v>0.00037938185523926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0.001</v>
      </c>
      <c r="AF99" s="3">
        <v>0.49</v>
      </c>
      <c r="AG99" s="26">
        <f t="shared" si="87"/>
        <v>0.00049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</v>
      </c>
      <c r="AR99" s="3">
        <v>0.5</v>
      </c>
      <c r="AS99" s="3">
        <f t="shared" si="88"/>
        <v>0.005</v>
      </c>
      <c r="AT99" s="2">
        <f t="shared" si="89"/>
        <v>0.00586938185523926</v>
      </c>
      <c r="AU99" s="29">
        <f t="shared" si="90"/>
        <v>28.47</v>
      </c>
      <c r="AV99" s="1">
        <f t="shared" si="91"/>
        <v>0.3</v>
      </c>
      <c r="AW99" s="2">
        <f t="shared" si="96"/>
        <v>7.93237288722331</v>
      </c>
      <c r="AX99" s="1">
        <f t="shared" si="92"/>
        <v>2664.27476391418</v>
      </c>
      <c r="AZ99" s="2">
        <f t="shared" si="97"/>
        <v>1.22355331747285</v>
      </c>
      <c r="BA99" s="1">
        <f t="shared" si="93"/>
        <v>410.959276926717</v>
      </c>
    </row>
    <row r="100" s="1" customFormat="1" spans="1:54">
      <c r="A100" s="13"/>
      <c r="B100" s="13"/>
      <c r="C100" s="16">
        <v>11</v>
      </c>
      <c r="D100" s="19">
        <v>-4.23964315016667</v>
      </c>
      <c r="E100" s="20">
        <f t="shared" si="94"/>
        <v>4.91589032654839</v>
      </c>
      <c r="F100" s="16" t="s">
        <v>75</v>
      </c>
      <c r="G100" s="13">
        <v>12</v>
      </c>
      <c r="H100" s="18">
        <f t="shared" si="77"/>
        <v>-4.23964315016667</v>
      </c>
      <c r="I100" s="18">
        <f t="shared" si="78"/>
        <v>268.910356849833</v>
      </c>
      <c r="J100" s="18">
        <f t="shared" si="79"/>
        <v>0.00993421465380288</v>
      </c>
      <c r="K100" s="18">
        <f t="shared" si="80"/>
        <v>28.47</v>
      </c>
      <c r="L100" s="18">
        <f t="shared" si="81"/>
        <v>0.2847</v>
      </c>
      <c r="M100" s="13" t="s">
        <v>73</v>
      </c>
      <c r="N100" s="13"/>
      <c r="O100" s="18">
        <f t="shared" si="95"/>
        <v>0.60394197705538</v>
      </c>
      <c r="P100" s="18">
        <f t="shared" si="82"/>
        <v>0.00599968923851024</v>
      </c>
      <c r="Q100" s="24">
        <f t="shared" si="83"/>
        <v>0.00179990677155307</v>
      </c>
      <c r="R100" s="18">
        <f t="shared" si="84"/>
        <v>0.08541</v>
      </c>
      <c r="S100" s="25">
        <f t="shared" si="85"/>
        <v>0.0210737240551817</v>
      </c>
      <c r="T100" s="3">
        <v>0.01</v>
      </c>
      <c r="U100" s="26">
        <f t="shared" si="86"/>
        <v>0.000210737240551817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0.001</v>
      </c>
      <c r="AF100" s="3">
        <v>0.49</v>
      </c>
      <c r="AG100" s="26">
        <f t="shared" si="87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8"/>
        <v>0.005</v>
      </c>
      <c r="AT100" s="2">
        <f t="shared" si="89"/>
        <v>0.00570073724055182</v>
      </c>
      <c r="AU100" s="29">
        <f t="shared" si="90"/>
        <v>28.47</v>
      </c>
      <c r="AV100" s="1">
        <f t="shared" si="91"/>
        <v>0.3</v>
      </c>
      <c r="AW100" s="2">
        <f t="shared" si="96"/>
        <v>7.93237288722331</v>
      </c>
      <c r="AX100" s="1">
        <f t="shared" si="92"/>
        <v>2587.72230880671</v>
      </c>
      <c r="AY100" s="1">
        <f>SUM(AX89:AX100)</f>
        <v>52151.7079174237</v>
      </c>
      <c r="AZ100" s="2">
        <f t="shared" si="97"/>
        <v>1.22355331747285</v>
      </c>
      <c r="BA100" s="1">
        <f t="shared" si="93"/>
        <v>399.15120741976</v>
      </c>
      <c r="BB100" s="1">
        <f>SUM(BA89:BA100)</f>
        <v>8044.30101073771</v>
      </c>
    </row>
    <row r="101" s="1" customFormat="1" spans="1:46">
      <c r="A101" s="13"/>
      <c r="B101" s="13"/>
      <c r="C101" s="16">
        <v>12</v>
      </c>
      <c r="D101" s="19">
        <v>-14.774431485</v>
      </c>
      <c r="E101" s="20">
        <f t="shared" si="94"/>
        <v>-4.23964315016667</v>
      </c>
      <c r="F101" s="16" t="s">
        <v>73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AT101" s="2"/>
    </row>
    <row r="102" spans="19:45">
      <c r="S102" s="23" t="s">
        <v>45</v>
      </c>
      <c r="T102" s="23"/>
      <c r="U102" s="23"/>
      <c r="V102" s="23" t="s">
        <v>46</v>
      </c>
      <c r="W102" s="23"/>
      <c r="X102" s="23"/>
      <c r="Y102" s="23" t="s">
        <v>47</v>
      </c>
      <c r="Z102" s="23"/>
      <c r="AA102" s="23"/>
      <c r="AB102" s="23" t="s">
        <v>48</v>
      </c>
      <c r="AC102" s="23"/>
      <c r="AD102" s="23"/>
      <c r="AE102" s="23" t="s">
        <v>49</v>
      </c>
      <c r="AF102" s="23"/>
      <c r="AG102" s="23"/>
      <c r="AH102" s="23" t="s">
        <v>50</v>
      </c>
      <c r="AI102" s="23"/>
      <c r="AJ102" s="23"/>
      <c r="AK102" s="31" t="s">
        <v>78</v>
      </c>
      <c r="AL102" s="32"/>
      <c r="AM102" s="33"/>
      <c r="AN102" s="32" t="s">
        <v>79</v>
      </c>
      <c r="AO102" s="32"/>
      <c r="AP102" s="33"/>
      <c r="AQ102" s="23" t="s">
        <v>52</v>
      </c>
      <c r="AR102" s="23"/>
      <c r="AS102" s="23"/>
    </row>
    <row r="103" s="1" customFormat="1" spans="1:50">
      <c r="A103" s="15" t="s">
        <v>9</v>
      </c>
      <c r="B103" s="15"/>
      <c r="C103" s="16" t="s">
        <v>53</v>
      </c>
      <c r="D103" s="16" t="s">
        <v>54</v>
      </c>
      <c r="E103" s="16" t="s">
        <v>55</v>
      </c>
      <c r="F103" s="16" t="s">
        <v>56</v>
      </c>
      <c r="G103" s="13" t="s">
        <v>53</v>
      </c>
      <c r="H103" s="13" t="s">
        <v>55</v>
      </c>
      <c r="I103" s="13" t="s">
        <v>57</v>
      </c>
      <c r="J103" s="13" t="s">
        <v>58</v>
      </c>
      <c r="K103" s="22" t="s">
        <v>59</v>
      </c>
      <c r="L103" s="22" t="s">
        <v>60</v>
      </c>
      <c r="M103" s="13" t="s">
        <v>61</v>
      </c>
      <c r="N103" s="22" t="s">
        <v>62</v>
      </c>
      <c r="O103" s="13" t="s">
        <v>63</v>
      </c>
      <c r="P103" s="13" t="s">
        <v>64</v>
      </c>
      <c r="Q103" s="22" t="s">
        <v>65</v>
      </c>
      <c r="R103" s="22" t="s">
        <v>66</v>
      </c>
      <c r="S103" s="4" t="s">
        <v>12</v>
      </c>
      <c r="T103" s="3" t="s">
        <v>13</v>
      </c>
      <c r="U103" s="3"/>
      <c r="V103" s="4" t="s">
        <v>12</v>
      </c>
      <c r="W103" s="3" t="s">
        <v>13</v>
      </c>
      <c r="X103" s="3"/>
      <c r="Y103" s="4" t="s">
        <v>12</v>
      </c>
      <c r="Z103" s="3" t="s">
        <v>13</v>
      </c>
      <c r="AA103" s="3"/>
      <c r="AB103" s="4" t="s">
        <v>12</v>
      </c>
      <c r="AC103" s="3" t="s">
        <v>13</v>
      </c>
      <c r="AD103" s="3"/>
      <c r="AE103" s="4" t="s">
        <v>12</v>
      </c>
      <c r="AF103" s="3" t="s">
        <v>13</v>
      </c>
      <c r="AG103" s="3"/>
      <c r="AH103" s="4" t="s">
        <v>12</v>
      </c>
      <c r="AI103" s="3" t="s">
        <v>13</v>
      </c>
      <c r="AJ103" s="3"/>
      <c r="AK103" s="4" t="s">
        <v>12</v>
      </c>
      <c r="AL103" s="3" t="s">
        <v>13</v>
      </c>
      <c r="AM103" s="3"/>
      <c r="AN103" s="4" t="s">
        <v>12</v>
      </c>
      <c r="AO103" s="3" t="s">
        <v>13</v>
      </c>
      <c r="AP103" s="3"/>
      <c r="AQ103" s="34" t="s">
        <v>12</v>
      </c>
      <c r="AR103" s="34" t="s">
        <v>13</v>
      </c>
      <c r="AS103" s="34"/>
      <c r="AT103" s="2" t="s">
        <v>67</v>
      </c>
      <c r="AU103" s="1" t="s">
        <v>68</v>
      </c>
      <c r="AV103" s="1" t="s">
        <v>38</v>
      </c>
      <c r="AW103" s="1" t="s">
        <v>69</v>
      </c>
      <c r="AX103" s="1" t="s">
        <v>70</v>
      </c>
    </row>
    <row r="104" s="1" customFormat="1" spans="1:52">
      <c r="A104" s="13" t="s">
        <v>71</v>
      </c>
      <c r="B104" s="13">
        <f>F11</f>
        <v>910.8575</v>
      </c>
      <c r="C104" s="16" t="s">
        <v>72</v>
      </c>
      <c r="D104" s="17">
        <v>-15</v>
      </c>
      <c r="E104" s="16"/>
      <c r="F104" s="16"/>
      <c r="G104" s="13">
        <v>1</v>
      </c>
      <c r="H104" s="18">
        <f t="shared" ref="H104:H115" si="98">E105</f>
        <v>-15</v>
      </c>
      <c r="I104" s="18">
        <f t="shared" ref="I104:I115" si="99">H104+273.15</f>
        <v>258.15</v>
      </c>
      <c r="J104" s="18">
        <f t="shared" ref="J104:J115" si="100">EXP(($C$16*(I104-$C$14))/($C$17*I104*$C$14))</f>
        <v>0.00219620150298724</v>
      </c>
      <c r="K104" s="18">
        <f>$B$104/12</f>
        <v>75.9047916666667</v>
      </c>
      <c r="L104" s="18">
        <f>K104*$B$105/100</f>
        <v>0.759047916666667</v>
      </c>
      <c r="M104" s="13" t="s">
        <v>73</v>
      </c>
      <c r="N104" s="13"/>
      <c r="O104" s="18">
        <f>L104</f>
        <v>0.759047916666667</v>
      </c>
      <c r="P104" s="18">
        <f t="shared" ref="P104:P115" si="101">O104*J104</f>
        <v>0.00166702217542267</v>
      </c>
      <c r="Q104" s="24">
        <f>P104*$B$106</f>
        <v>0.000433425765609894</v>
      </c>
      <c r="R104" s="18">
        <f>L104*$B$106</f>
        <v>0.197352458333333</v>
      </c>
      <c r="S104" s="25">
        <f t="shared" ref="S104:S115" si="102">Q104/R104</f>
        <v>0.00219620150298725</v>
      </c>
      <c r="T104" s="3">
        <v>0.01</v>
      </c>
      <c r="U104" s="26">
        <f t="shared" ref="U104:U115" si="103">S104*T104</f>
        <v>2.19620150298725e-5</v>
      </c>
      <c r="V104" s="25"/>
      <c r="W104" s="3"/>
      <c r="X104" s="3"/>
      <c r="Y104" s="28"/>
      <c r="Z104" s="3"/>
      <c r="AA104" s="27"/>
      <c r="AB104" s="3"/>
      <c r="AC104" s="3"/>
      <c r="AD104" s="27"/>
      <c r="AE104" s="25">
        <v>0.001</v>
      </c>
      <c r="AF104" s="3">
        <v>0.49</v>
      </c>
      <c r="AG104" s="26">
        <f t="shared" ref="AG104:AG115" si="104">AF104*AE104</f>
        <v>0.00049</v>
      </c>
      <c r="AH104" s="35"/>
      <c r="AI104" s="3"/>
      <c r="AJ104" s="26"/>
      <c r="AK104" s="36"/>
      <c r="AL104" s="27"/>
      <c r="AM104" s="27"/>
      <c r="AN104" s="36"/>
      <c r="AO104" s="27"/>
      <c r="AP104" s="26"/>
      <c r="AQ104" s="3">
        <v>0.01</v>
      </c>
      <c r="AR104" s="3">
        <v>0.5</v>
      </c>
      <c r="AS104" s="3">
        <f t="shared" ref="AS104:AS115" si="105">AR104*AQ104</f>
        <v>0.005</v>
      </c>
      <c r="AT104" s="2">
        <f t="shared" ref="AT104:AT115" si="106">(AS104+AM104+AD104+AA104+U104+X104+AG104+AJ104+AP104)</f>
        <v>0.00551196201502987</v>
      </c>
      <c r="AU104" s="29">
        <f>$B$104/12</f>
        <v>75.9047916666667</v>
      </c>
      <c r="AV104" s="1">
        <f>$B$106</f>
        <v>0.26</v>
      </c>
      <c r="AW104" s="2">
        <f>$E$11/12</f>
        <v>1.33978077910202</v>
      </c>
      <c r="AX104" s="1">
        <f t="shared" ref="AX104:AX115" si="107">AW104*10000*AV104*0.67*AU104*AT104</f>
        <v>976.466396376287</v>
      </c>
      <c r="AZ104" s="2"/>
    </row>
    <row r="105" s="1" customFormat="1" spans="1:52">
      <c r="A105" s="13" t="s">
        <v>74</v>
      </c>
      <c r="B105" s="13">
        <v>1</v>
      </c>
      <c r="C105" s="16">
        <v>1</v>
      </c>
      <c r="D105" s="19">
        <v>-16.9446806836452</v>
      </c>
      <c r="E105" s="20">
        <f t="shared" ref="E105:E116" si="108">D104</f>
        <v>-15</v>
      </c>
      <c r="F105" s="16" t="s">
        <v>73</v>
      </c>
      <c r="G105" s="13">
        <v>2</v>
      </c>
      <c r="H105" s="18">
        <f t="shared" si="98"/>
        <v>-16.9446806836452</v>
      </c>
      <c r="I105" s="18">
        <f t="shared" si="99"/>
        <v>256.205319316355</v>
      </c>
      <c r="J105" s="18">
        <f t="shared" si="100"/>
        <v>0.00164944827122586</v>
      </c>
      <c r="K105" s="18">
        <f t="shared" ref="K105:K115" si="109">$B$104/12</f>
        <v>75.9047916666667</v>
      </c>
      <c r="L105" s="18">
        <f t="shared" ref="L105:L115" si="110">K105*$B$105/100</f>
        <v>0.759047916666667</v>
      </c>
      <c r="M105" s="13" t="s">
        <v>73</v>
      </c>
      <c r="N105" s="13"/>
      <c r="O105" s="18">
        <f t="shared" ref="O105:O115" si="111">L105+O104-P104-N105</f>
        <v>1.51642881115791</v>
      </c>
      <c r="P105" s="18">
        <f t="shared" si="101"/>
        <v>0.0025012708810015</v>
      </c>
      <c r="Q105" s="24">
        <f t="shared" ref="Q105:Q115" si="112">P105*$B$106</f>
        <v>0.000650330429060389</v>
      </c>
      <c r="R105" s="18">
        <f t="shared" ref="R105:R115" si="113">L105*$B$106</f>
        <v>0.197352458333333</v>
      </c>
      <c r="S105" s="25">
        <f t="shared" si="102"/>
        <v>0.00329527402167935</v>
      </c>
      <c r="T105" s="3">
        <v>0.01</v>
      </c>
      <c r="U105" s="26">
        <f t="shared" si="103"/>
        <v>3.29527402167935e-5</v>
      </c>
      <c r="V105" s="25"/>
      <c r="W105" s="3"/>
      <c r="X105" s="3"/>
      <c r="Y105" s="28"/>
      <c r="Z105" s="3"/>
      <c r="AA105" s="27"/>
      <c r="AB105" s="3"/>
      <c r="AC105" s="3"/>
      <c r="AD105" s="27"/>
      <c r="AE105" s="25">
        <v>0.001</v>
      </c>
      <c r="AF105" s="3">
        <v>0.49</v>
      </c>
      <c r="AG105" s="26">
        <f t="shared" si="104"/>
        <v>0.00049</v>
      </c>
      <c r="AH105" s="35"/>
      <c r="AI105" s="3"/>
      <c r="AJ105" s="26"/>
      <c r="AK105" s="36"/>
      <c r="AL105" s="27"/>
      <c r="AM105" s="27"/>
      <c r="AN105" s="36"/>
      <c r="AO105" s="27"/>
      <c r="AP105" s="26"/>
      <c r="AQ105" s="3">
        <v>0.01</v>
      </c>
      <c r="AR105" s="3">
        <v>0.5</v>
      </c>
      <c r="AS105" s="3">
        <f t="shared" si="105"/>
        <v>0.005</v>
      </c>
      <c r="AT105" s="2">
        <f t="shared" si="106"/>
        <v>0.00552295274021679</v>
      </c>
      <c r="AU105" s="29">
        <f>$B$104/12</f>
        <v>75.9047916666667</v>
      </c>
      <c r="AV105" s="1">
        <f t="shared" ref="AV105:AV115" si="114">$B$106</f>
        <v>0.26</v>
      </c>
      <c r="AW105" s="2">
        <f t="shared" ref="AW105:AW115" si="115">$E$11/12</f>
        <v>1.33978077910202</v>
      </c>
      <c r="AX105" s="1">
        <f t="shared" si="107"/>
        <v>978.41344785951</v>
      </c>
      <c r="AZ105" s="2"/>
    </row>
    <row r="106" s="1" customFormat="1" spans="1:52">
      <c r="A106" s="13" t="s">
        <v>38</v>
      </c>
      <c r="B106" s="13">
        <v>0.26</v>
      </c>
      <c r="C106" s="16">
        <v>2</v>
      </c>
      <c r="D106" s="19">
        <v>-13.18192738225</v>
      </c>
      <c r="E106" s="20">
        <f t="shared" si="108"/>
        <v>-16.9446806836452</v>
      </c>
      <c r="F106" s="16" t="s">
        <v>73</v>
      </c>
      <c r="G106" s="13">
        <v>3</v>
      </c>
      <c r="H106" s="18">
        <f t="shared" si="98"/>
        <v>-13.18192738225</v>
      </c>
      <c r="I106" s="18">
        <f t="shared" si="99"/>
        <v>259.96807261775</v>
      </c>
      <c r="J106" s="18">
        <f t="shared" si="100"/>
        <v>0.00285909464343578</v>
      </c>
      <c r="K106" s="18">
        <f t="shared" si="109"/>
        <v>75.9047916666667</v>
      </c>
      <c r="L106" s="18">
        <f t="shared" si="110"/>
        <v>0.759047916666667</v>
      </c>
      <c r="M106" s="13" t="s">
        <v>73</v>
      </c>
      <c r="N106" s="13"/>
      <c r="O106" s="18">
        <f t="shared" si="111"/>
        <v>2.27297545694358</v>
      </c>
      <c r="P106" s="18">
        <f t="shared" si="101"/>
        <v>0.00649865195360837</v>
      </c>
      <c r="Q106" s="24">
        <f t="shared" si="112"/>
        <v>0.00168964950793818</v>
      </c>
      <c r="R106" s="18">
        <f t="shared" si="113"/>
        <v>0.197352458333333</v>
      </c>
      <c r="S106" s="25">
        <f t="shared" si="102"/>
        <v>0.00856158328205022</v>
      </c>
      <c r="T106" s="3">
        <v>0.01</v>
      </c>
      <c r="U106" s="26">
        <f t="shared" si="103"/>
        <v>8.56158328205022e-5</v>
      </c>
      <c r="V106" s="25"/>
      <c r="W106" s="3"/>
      <c r="X106" s="3"/>
      <c r="Y106" s="28"/>
      <c r="Z106" s="3"/>
      <c r="AA106" s="27"/>
      <c r="AB106" s="3"/>
      <c r="AC106" s="3"/>
      <c r="AD106" s="27"/>
      <c r="AE106" s="25">
        <v>0.001</v>
      </c>
      <c r="AF106" s="3">
        <v>0.49</v>
      </c>
      <c r="AG106" s="26">
        <f t="shared" si="104"/>
        <v>0.00049</v>
      </c>
      <c r="AH106" s="35"/>
      <c r="AI106" s="3"/>
      <c r="AJ106" s="26"/>
      <c r="AK106" s="36"/>
      <c r="AL106" s="27"/>
      <c r="AM106" s="27"/>
      <c r="AN106" s="36"/>
      <c r="AO106" s="27"/>
      <c r="AP106" s="26"/>
      <c r="AQ106" s="3">
        <v>0.01</v>
      </c>
      <c r="AR106" s="3">
        <v>0.5</v>
      </c>
      <c r="AS106" s="3">
        <f t="shared" si="105"/>
        <v>0.005</v>
      </c>
      <c r="AT106" s="2">
        <f t="shared" si="106"/>
        <v>0.0055756158328205</v>
      </c>
      <c r="AU106" s="29">
        <f t="shared" ref="AU106:AU115" si="116">$B$104/12</f>
        <v>75.9047916666667</v>
      </c>
      <c r="AV106" s="1">
        <f t="shared" si="114"/>
        <v>0.26</v>
      </c>
      <c r="AW106" s="2">
        <f t="shared" si="115"/>
        <v>1.33978077910202</v>
      </c>
      <c r="AX106" s="1">
        <f t="shared" si="107"/>
        <v>987.742928018581</v>
      </c>
      <c r="AZ106" s="2"/>
    </row>
    <row r="107" s="1" customFormat="1" spans="1:52">
      <c r="A107" s="13"/>
      <c r="B107" s="13"/>
      <c r="C107" s="16">
        <v>3</v>
      </c>
      <c r="D107" s="19">
        <v>-5.92309605241936</v>
      </c>
      <c r="E107" s="20">
        <f t="shared" si="108"/>
        <v>-13.18192738225</v>
      </c>
      <c r="F107" s="16" t="s">
        <v>73</v>
      </c>
      <c r="G107" s="13">
        <v>4</v>
      </c>
      <c r="H107" s="18">
        <f t="shared" si="98"/>
        <v>-5.92309605241936</v>
      </c>
      <c r="I107" s="18">
        <f t="shared" si="99"/>
        <v>267.226903947581</v>
      </c>
      <c r="J107" s="18">
        <f t="shared" si="100"/>
        <v>0.00790806290307452</v>
      </c>
      <c r="K107" s="18">
        <f t="shared" si="109"/>
        <v>75.9047916666667</v>
      </c>
      <c r="L107" s="18">
        <f t="shared" si="110"/>
        <v>0.759047916666667</v>
      </c>
      <c r="M107" s="13" t="s">
        <v>73</v>
      </c>
      <c r="N107" s="13"/>
      <c r="O107" s="18">
        <f t="shared" si="111"/>
        <v>3.02552472165664</v>
      </c>
      <c r="P107" s="18">
        <f t="shared" si="101"/>
        <v>0.0239260398136677</v>
      </c>
      <c r="Q107" s="24">
        <f t="shared" si="112"/>
        <v>0.0062207703515536</v>
      </c>
      <c r="R107" s="18">
        <f t="shared" si="113"/>
        <v>0.197352458333333</v>
      </c>
      <c r="S107" s="25">
        <f t="shared" si="102"/>
        <v>0.031521119139274</v>
      </c>
      <c r="T107" s="3">
        <v>0.01</v>
      </c>
      <c r="U107" s="26">
        <f t="shared" si="103"/>
        <v>0.00031521119139274</v>
      </c>
      <c r="V107" s="25"/>
      <c r="W107" s="3"/>
      <c r="X107" s="3"/>
      <c r="Y107" s="28"/>
      <c r="Z107" s="3"/>
      <c r="AA107" s="27"/>
      <c r="AB107" s="3"/>
      <c r="AC107" s="3"/>
      <c r="AD107" s="27"/>
      <c r="AE107" s="25">
        <v>0.001</v>
      </c>
      <c r="AF107" s="3">
        <v>0.49</v>
      </c>
      <c r="AG107" s="26">
        <f t="shared" si="104"/>
        <v>0.00049</v>
      </c>
      <c r="AH107" s="35"/>
      <c r="AI107" s="3"/>
      <c r="AJ107" s="26"/>
      <c r="AK107" s="36"/>
      <c r="AL107" s="27"/>
      <c r="AM107" s="27"/>
      <c r="AN107" s="36"/>
      <c r="AO107" s="27"/>
      <c r="AP107" s="26"/>
      <c r="AQ107" s="3">
        <v>0.01</v>
      </c>
      <c r="AR107" s="3">
        <v>0.5</v>
      </c>
      <c r="AS107" s="3">
        <f t="shared" si="105"/>
        <v>0.005</v>
      </c>
      <c r="AT107" s="2">
        <f t="shared" si="106"/>
        <v>0.00580521119139274</v>
      </c>
      <c r="AU107" s="29">
        <f t="shared" si="116"/>
        <v>75.9047916666667</v>
      </c>
      <c r="AV107" s="1">
        <f t="shared" si="114"/>
        <v>0.26</v>
      </c>
      <c r="AW107" s="2">
        <f t="shared" si="115"/>
        <v>1.33978077910202</v>
      </c>
      <c r="AX107" s="1">
        <f t="shared" si="107"/>
        <v>1028.41667573281</v>
      </c>
      <c r="AZ107" s="2"/>
    </row>
    <row r="108" s="1" customFormat="1" spans="1:52">
      <c r="A108" s="13"/>
      <c r="B108" s="13"/>
      <c r="C108" s="16">
        <v>4</v>
      </c>
      <c r="D108" s="19">
        <v>2.9736970168</v>
      </c>
      <c r="E108" s="20">
        <f t="shared" si="108"/>
        <v>-5.92309605241936</v>
      </c>
      <c r="F108" s="16" t="s">
        <v>73</v>
      </c>
      <c r="G108" s="13">
        <v>5</v>
      </c>
      <c r="H108" s="18">
        <f t="shared" si="98"/>
        <v>2.9736970168</v>
      </c>
      <c r="I108" s="18">
        <f t="shared" si="99"/>
        <v>276.1236970168</v>
      </c>
      <c r="J108" s="18">
        <f t="shared" si="100"/>
        <v>0.0255816565639487</v>
      </c>
      <c r="K108" s="18">
        <f t="shared" si="109"/>
        <v>75.9047916666667</v>
      </c>
      <c r="L108" s="18">
        <f t="shared" si="110"/>
        <v>0.759047916666667</v>
      </c>
      <c r="M108" s="13" t="s">
        <v>75</v>
      </c>
      <c r="N108" s="18">
        <f>(O107-P107)*$C$22/100</f>
        <v>2.85151874775082</v>
      </c>
      <c r="O108" s="18">
        <f t="shared" si="111"/>
        <v>0.909127850758816</v>
      </c>
      <c r="P108" s="18">
        <f t="shared" si="101"/>
        <v>0.0232569964508329</v>
      </c>
      <c r="Q108" s="24">
        <f t="shared" si="112"/>
        <v>0.00604681907721654</v>
      </c>
      <c r="R108" s="18">
        <f t="shared" si="113"/>
        <v>0.197352458333333</v>
      </c>
      <c r="S108" s="25">
        <f t="shared" si="102"/>
        <v>0.0306396947283186</v>
      </c>
      <c r="T108" s="3">
        <v>0.01</v>
      </c>
      <c r="U108" s="26">
        <f t="shared" si="103"/>
        <v>0.000306396947283186</v>
      </c>
      <c r="V108" s="25"/>
      <c r="W108" s="3"/>
      <c r="X108" s="3"/>
      <c r="Y108" s="28"/>
      <c r="Z108" s="3"/>
      <c r="AA108" s="27"/>
      <c r="AB108" s="3"/>
      <c r="AC108" s="3"/>
      <c r="AD108" s="27"/>
      <c r="AE108" s="25">
        <v>0.005</v>
      </c>
      <c r="AF108" s="3">
        <v>0.49</v>
      </c>
      <c r="AG108" s="26">
        <f t="shared" si="104"/>
        <v>0.00245</v>
      </c>
      <c r="AH108" s="35"/>
      <c r="AI108" s="3"/>
      <c r="AJ108" s="26"/>
      <c r="AK108" s="36"/>
      <c r="AL108" s="27"/>
      <c r="AM108" s="27"/>
      <c r="AN108" s="36"/>
      <c r="AO108" s="27"/>
      <c r="AP108" s="26"/>
      <c r="AQ108" s="3">
        <v>0.015</v>
      </c>
      <c r="AR108" s="3">
        <v>0.5</v>
      </c>
      <c r="AS108" s="3">
        <f t="shared" si="105"/>
        <v>0.0075</v>
      </c>
      <c r="AT108" s="2">
        <f t="shared" si="106"/>
        <v>0.0102563969472832</v>
      </c>
      <c r="AU108" s="29">
        <f t="shared" si="116"/>
        <v>75.9047916666667</v>
      </c>
      <c r="AV108" s="1">
        <f t="shared" si="114"/>
        <v>0.26</v>
      </c>
      <c r="AW108" s="2">
        <f t="shared" si="115"/>
        <v>1.33978077910202</v>
      </c>
      <c r="AX108" s="1">
        <f t="shared" si="107"/>
        <v>1816.96226128004</v>
      </c>
      <c r="AZ108" s="2"/>
    </row>
    <row r="109" s="1" customFormat="1" spans="1:52">
      <c r="A109" s="13"/>
      <c r="B109" s="13"/>
      <c r="C109" s="16">
        <v>5</v>
      </c>
      <c r="D109" s="19">
        <v>14.5421697980968</v>
      </c>
      <c r="E109" s="20">
        <f t="shared" si="108"/>
        <v>2.9736970168</v>
      </c>
      <c r="F109" s="16" t="s">
        <v>75</v>
      </c>
      <c r="G109" s="13">
        <v>6</v>
      </c>
      <c r="H109" s="18">
        <f t="shared" si="98"/>
        <v>14.5421697980968</v>
      </c>
      <c r="I109" s="18">
        <f t="shared" si="99"/>
        <v>287.692169798097</v>
      </c>
      <c r="J109" s="18">
        <f t="shared" si="100"/>
        <v>0.105617364757472</v>
      </c>
      <c r="K109" s="18">
        <f t="shared" si="109"/>
        <v>75.9047916666667</v>
      </c>
      <c r="L109" s="18">
        <f t="shared" si="110"/>
        <v>0.759047916666667</v>
      </c>
      <c r="M109" s="13" t="s">
        <v>73</v>
      </c>
      <c r="N109" s="13"/>
      <c r="O109" s="18">
        <f t="shared" si="111"/>
        <v>1.64491877097465</v>
      </c>
      <c r="P109" s="18">
        <f t="shared" si="101"/>
        <v>0.173731985830442</v>
      </c>
      <c r="Q109" s="24">
        <f t="shared" si="112"/>
        <v>0.0451703163159149</v>
      </c>
      <c r="R109" s="18">
        <f t="shared" si="113"/>
        <v>0.197352458333333</v>
      </c>
      <c r="S109" s="25">
        <f t="shared" si="102"/>
        <v>0.228881447423478</v>
      </c>
      <c r="T109" s="3">
        <v>0.01</v>
      </c>
      <c r="U109" s="26">
        <f t="shared" si="103"/>
        <v>0.00228881447423478</v>
      </c>
      <c r="V109" s="25"/>
      <c r="W109" s="3"/>
      <c r="X109" s="3"/>
      <c r="Y109" s="28"/>
      <c r="Z109" s="3"/>
      <c r="AA109" s="27"/>
      <c r="AB109" s="3"/>
      <c r="AC109" s="3"/>
      <c r="AD109" s="27"/>
      <c r="AE109" s="25">
        <v>0.005</v>
      </c>
      <c r="AF109" s="3">
        <v>0.49</v>
      </c>
      <c r="AG109" s="26">
        <f t="shared" si="104"/>
        <v>0.00245</v>
      </c>
      <c r="AH109" s="35"/>
      <c r="AI109" s="3"/>
      <c r="AJ109" s="26"/>
      <c r="AK109" s="36"/>
      <c r="AL109" s="27"/>
      <c r="AM109" s="27"/>
      <c r="AN109" s="36"/>
      <c r="AO109" s="27"/>
      <c r="AP109" s="26"/>
      <c r="AQ109" s="3">
        <v>0.015</v>
      </c>
      <c r="AR109" s="3">
        <v>0.5</v>
      </c>
      <c r="AS109" s="3">
        <f t="shared" si="105"/>
        <v>0.0075</v>
      </c>
      <c r="AT109" s="2">
        <f t="shared" si="106"/>
        <v>0.0122388144742348</v>
      </c>
      <c r="AU109" s="29">
        <f t="shared" si="116"/>
        <v>75.9047916666667</v>
      </c>
      <c r="AV109" s="1">
        <f t="shared" si="114"/>
        <v>0.26</v>
      </c>
      <c r="AW109" s="2">
        <f t="shared" si="115"/>
        <v>1.33978077910202</v>
      </c>
      <c r="AX109" s="1">
        <f t="shared" si="107"/>
        <v>2168.15555567816</v>
      </c>
      <c r="AZ109" s="2"/>
    </row>
    <row r="110" s="1" customFormat="1" spans="1:52">
      <c r="A110" s="13"/>
      <c r="B110" s="13"/>
      <c r="C110" s="16">
        <v>6</v>
      </c>
      <c r="D110" s="19">
        <v>22.4198033976667</v>
      </c>
      <c r="E110" s="20">
        <f t="shared" si="108"/>
        <v>14.5421697980968</v>
      </c>
      <c r="F110" s="16" t="s">
        <v>73</v>
      </c>
      <c r="G110" s="13">
        <v>7</v>
      </c>
      <c r="H110" s="18">
        <f t="shared" si="98"/>
        <v>22.4198033976667</v>
      </c>
      <c r="I110" s="18">
        <f t="shared" si="99"/>
        <v>295.569803397667</v>
      </c>
      <c r="J110" s="18">
        <f t="shared" si="100"/>
        <v>0.260306009147673</v>
      </c>
      <c r="K110" s="18">
        <f t="shared" si="109"/>
        <v>75.9047916666667</v>
      </c>
      <c r="L110" s="18">
        <f t="shared" si="110"/>
        <v>0.759047916666667</v>
      </c>
      <c r="M110" s="13" t="s">
        <v>73</v>
      </c>
      <c r="N110" s="13"/>
      <c r="O110" s="18">
        <f t="shared" si="111"/>
        <v>2.23023470181087</v>
      </c>
      <c r="P110" s="18">
        <f t="shared" si="101"/>
        <v>0.58054349469104</v>
      </c>
      <c r="Q110" s="24">
        <f t="shared" si="112"/>
        <v>0.15094130861967</v>
      </c>
      <c r="R110" s="18">
        <f t="shared" si="113"/>
        <v>0.197352458333333</v>
      </c>
      <c r="S110" s="25">
        <f t="shared" si="102"/>
        <v>0.764831154850511</v>
      </c>
      <c r="T110" s="3">
        <v>0.01</v>
      </c>
      <c r="U110" s="26">
        <f t="shared" si="103"/>
        <v>0.00764831154850511</v>
      </c>
      <c r="V110" s="25"/>
      <c r="W110" s="3"/>
      <c r="X110" s="3"/>
      <c r="Y110" s="28"/>
      <c r="Z110" s="3"/>
      <c r="AA110" s="27"/>
      <c r="AB110" s="3"/>
      <c r="AC110" s="3"/>
      <c r="AD110" s="27"/>
      <c r="AE110" s="25">
        <v>0.005</v>
      </c>
      <c r="AF110" s="3">
        <v>0.49</v>
      </c>
      <c r="AG110" s="26">
        <f t="shared" si="104"/>
        <v>0.00245</v>
      </c>
      <c r="AH110" s="35"/>
      <c r="AI110" s="3"/>
      <c r="AJ110" s="26"/>
      <c r="AK110" s="36"/>
      <c r="AL110" s="27"/>
      <c r="AM110" s="27"/>
      <c r="AN110" s="36"/>
      <c r="AO110" s="27"/>
      <c r="AP110" s="26"/>
      <c r="AQ110" s="3">
        <v>0.015</v>
      </c>
      <c r="AR110" s="3">
        <v>0.5</v>
      </c>
      <c r="AS110" s="3">
        <f t="shared" si="105"/>
        <v>0.0075</v>
      </c>
      <c r="AT110" s="2">
        <f t="shared" si="106"/>
        <v>0.0175983115485051</v>
      </c>
      <c r="AU110" s="29">
        <f t="shared" si="116"/>
        <v>75.9047916666667</v>
      </c>
      <c r="AV110" s="1">
        <f t="shared" si="114"/>
        <v>0.26</v>
      </c>
      <c r="AW110" s="2">
        <f t="shared" si="115"/>
        <v>1.33978077910202</v>
      </c>
      <c r="AX110" s="1">
        <f t="shared" si="107"/>
        <v>3117.61217026145</v>
      </c>
      <c r="AZ110" s="2"/>
    </row>
    <row r="111" s="1" customFormat="1" spans="1:52">
      <c r="A111" s="13"/>
      <c r="B111" s="13"/>
      <c r="C111" s="16">
        <v>7</v>
      </c>
      <c r="D111" s="19">
        <v>24.0518991274194</v>
      </c>
      <c r="E111" s="20">
        <f t="shared" si="108"/>
        <v>22.4198033976667</v>
      </c>
      <c r="F111" s="16" t="s">
        <v>73</v>
      </c>
      <c r="G111" s="13">
        <v>8</v>
      </c>
      <c r="H111" s="18">
        <f t="shared" si="98"/>
        <v>24.0518991274194</v>
      </c>
      <c r="I111" s="18">
        <f t="shared" si="99"/>
        <v>297.201899127419</v>
      </c>
      <c r="J111" s="18">
        <f t="shared" si="100"/>
        <v>0.311924931749282</v>
      </c>
      <c r="K111" s="18">
        <f t="shared" si="109"/>
        <v>75.9047916666667</v>
      </c>
      <c r="L111" s="18">
        <f t="shared" si="110"/>
        <v>0.759047916666667</v>
      </c>
      <c r="M111" s="13" t="s">
        <v>73</v>
      </c>
      <c r="N111" s="13"/>
      <c r="O111" s="18">
        <f t="shared" si="111"/>
        <v>2.4087391237865</v>
      </c>
      <c r="P111" s="18">
        <f t="shared" si="101"/>
        <v>0.75134578678893</v>
      </c>
      <c r="Q111" s="24">
        <f t="shared" si="112"/>
        <v>0.195349904565122</v>
      </c>
      <c r="R111" s="18">
        <f t="shared" si="113"/>
        <v>0.197352458333333</v>
      </c>
      <c r="S111" s="25">
        <f t="shared" si="102"/>
        <v>0.989852906900056</v>
      </c>
      <c r="T111" s="3">
        <v>0.01</v>
      </c>
      <c r="U111" s="26">
        <f t="shared" si="103"/>
        <v>0.00989852906900056</v>
      </c>
      <c r="V111" s="25"/>
      <c r="W111" s="3"/>
      <c r="X111" s="3"/>
      <c r="Y111" s="28"/>
      <c r="Z111" s="3"/>
      <c r="AA111" s="27"/>
      <c r="AB111" s="3"/>
      <c r="AC111" s="3"/>
      <c r="AD111" s="27"/>
      <c r="AE111" s="25">
        <v>0.005</v>
      </c>
      <c r="AF111" s="3">
        <v>0.49</v>
      </c>
      <c r="AG111" s="26">
        <f t="shared" si="104"/>
        <v>0.00245</v>
      </c>
      <c r="AH111" s="35"/>
      <c r="AI111" s="3"/>
      <c r="AJ111" s="26"/>
      <c r="AK111" s="36"/>
      <c r="AL111" s="27"/>
      <c r="AM111" s="27"/>
      <c r="AN111" s="36"/>
      <c r="AO111" s="27"/>
      <c r="AP111" s="26"/>
      <c r="AQ111" s="3">
        <v>0.015</v>
      </c>
      <c r="AR111" s="3">
        <v>0.5</v>
      </c>
      <c r="AS111" s="3">
        <f t="shared" si="105"/>
        <v>0.0075</v>
      </c>
      <c r="AT111" s="2">
        <f t="shared" si="106"/>
        <v>0.0198485290690006</v>
      </c>
      <c r="AU111" s="29">
        <f t="shared" si="116"/>
        <v>75.9047916666667</v>
      </c>
      <c r="AV111" s="1">
        <f t="shared" si="114"/>
        <v>0.26</v>
      </c>
      <c r="AW111" s="2">
        <f t="shared" si="115"/>
        <v>1.33978077910202</v>
      </c>
      <c r="AX111" s="1">
        <f t="shared" si="107"/>
        <v>3516.24731820144</v>
      </c>
      <c r="AZ111" s="2"/>
    </row>
    <row r="112" s="1" customFormat="1" spans="1:52">
      <c r="A112" s="13"/>
      <c r="B112" s="13"/>
      <c r="C112" s="16">
        <v>8</v>
      </c>
      <c r="D112" s="19">
        <v>20.0485048706452</v>
      </c>
      <c r="E112" s="20">
        <f t="shared" si="108"/>
        <v>24.0518991274194</v>
      </c>
      <c r="F112" s="16" t="s">
        <v>73</v>
      </c>
      <c r="G112" s="13">
        <v>9</v>
      </c>
      <c r="H112" s="18">
        <f t="shared" si="98"/>
        <v>20.0485048706452</v>
      </c>
      <c r="I112" s="18">
        <f t="shared" si="99"/>
        <v>293.198504870645</v>
      </c>
      <c r="J112" s="18">
        <f t="shared" si="100"/>
        <v>0.199423300251899</v>
      </c>
      <c r="K112" s="18">
        <f t="shared" si="109"/>
        <v>75.9047916666667</v>
      </c>
      <c r="L112" s="18">
        <f t="shared" si="110"/>
        <v>0.759047916666667</v>
      </c>
      <c r="M112" s="13" t="s">
        <v>73</v>
      </c>
      <c r="N112" s="13"/>
      <c r="O112" s="18">
        <f t="shared" si="111"/>
        <v>2.41644125366424</v>
      </c>
      <c r="P112" s="18">
        <f t="shared" si="101"/>
        <v>0.481894689670558</v>
      </c>
      <c r="Q112" s="24">
        <f t="shared" si="112"/>
        <v>0.125292619314345</v>
      </c>
      <c r="R112" s="18">
        <f t="shared" si="113"/>
        <v>0.197352458333333</v>
      </c>
      <c r="S112" s="25">
        <f t="shared" si="102"/>
        <v>0.634867284514505</v>
      </c>
      <c r="T112" s="3">
        <v>0.01</v>
      </c>
      <c r="U112" s="26">
        <f t="shared" si="103"/>
        <v>0.00634867284514505</v>
      </c>
      <c r="V112" s="25"/>
      <c r="W112" s="3"/>
      <c r="X112" s="3"/>
      <c r="Y112" s="28"/>
      <c r="Z112" s="3"/>
      <c r="AA112" s="27"/>
      <c r="AB112" s="3"/>
      <c r="AC112" s="3"/>
      <c r="AD112" s="27"/>
      <c r="AE112" s="25">
        <v>0.001</v>
      </c>
      <c r="AF112" s="3">
        <v>0.49</v>
      </c>
      <c r="AG112" s="26">
        <f t="shared" si="104"/>
        <v>0.00049</v>
      </c>
      <c r="AH112" s="35"/>
      <c r="AI112" s="3"/>
      <c r="AJ112" s="26"/>
      <c r="AK112" s="36"/>
      <c r="AL112" s="27"/>
      <c r="AM112" s="27"/>
      <c r="AN112" s="36"/>
      <c r="AO112" s="27"/>
      <c r="AP112" s="26"/>
      <c r="AQ112" s="3">
        <v>0.01</v>
      </c>
      <c r="AR112" s="3">
        <v>0.5</v>
      </c>
      <c r="AS112" s="3">
        <f t="shared" si="105"/>
        <v>0.005</v>
      </c>
      <c r="AT112" s="2">
        <f t="shared" si="106"/>
        <v>0.011838672845145</v>
      </c>
      <c r="AU112" s="29">
        <f t="shared" si="116"/>
        <v>75.9047916666667</v>
      </c>
      <c r="AV112" s="1">
        <f t="shared" si="114"/>
        <v>0.26</v>
      </c>
      <c r="AW112" s="2">
        <f t="shared" si="115"/>
        <v>1.33978077910202</v>
      </c>
      <c r="AX112" s="1">
        <f t="shared" si="107"/>
        <v>2097.26884536847</v>
      </c>
      <c r="AZ112" s="2"/>
    </row>
    <row r="113" s="1" customFormat="1" spans="1:52">
      <c r="A113" s="13"/>
      <c r="B113" s="13"/>
      <c r="C113" s="16">
        <v>9</v>
      </c>
      <c r="D113" s="19">
        <v>14.2782913735</v>
      </c>
      <c r="E113" s="20">
        <f t="shared" si="108"/>
        <v>20.0485048706452</v>
      </c>
      <c r="F113" s="16" t="s">
        <v>73</v>
      </c>
      <c r="G113" s="13">
        <v>10</v>
      </c>
      <c r="H113" s="18">
        <f t="shared" si="98"/>
        <v>14.2782913735</v>
      </c>
      <c r="I113" s="18">
        <f t="shared" si="99"/>
        <v>287.4282913735</v>
      </c>
      <c r="J113" s="18">
        <f t="shared" si="100"/>
        <v>0.102386135288346</v>
      </c>
      <c r="K113" s="18">
        <f t="shared" si="109"/>
        <v>75.9047916666667</v>
      </c>
      <c r="L113" s="18">
        <f t="shared" si="110"/>
        <v>0.759047916666667</v>
      </c>
      <c r="M113" s="13" t="s">
        <v>73</v>
      </c>
      <c r="N113" s="13"/>
      <c r="O113" s="18">
        <f t="shared" si="111"/>
        <v>2.69359448066035</v>
      </c>
      <c r="P113" s="18">
        <f t="shared" si="101"/>
        <v>0.275786728908832</v>
      </c>
      <c r="Q113" s="24">
        <f t="shared" si="112"/>
        <v>0.0717045495162963</v>
      </c>
      <c r="R113" s="18">
        <f t="shared" si="113"/>
        <v>0.197352458333333</v>
      </c>
      <c r="S113" s="25">
        <f t="shared" si="102"/>
        <v>0.363332436402619</v>
      </c>
      <c r="T113" s="3">
        <v>0.01</v>
      </c>
      <c r="U113" s="26">
        <f t="shared" si="103"/>
        <v>0.00363332436402619</v>
      </c>
      <c r="V113" s="25"/>
      <c r="W113" s="3"/>
      <c r="X113" s="3"/>
      <c r="Y113" s="28"/>
      <c r="Z113" s="3"/>
      <c r="AA113" s="27"/>
      <c r="AB113" s="3"/>
      <c r="AC113" s="3"/>
      <c r="AD113" s="27"/>
      <c r="AE113" s="25">
        <v>0.001</v>
      </c>
      <c r="AF113" s="3">
        <v>0.49</v>
      </c>
      <c r="AG113" s="26">
        <f t="shared" si="104"/>
        <v>0.00049</v>
      </c>
      <c r="AH113" s="35"/>
      <c r="AI113" s="3"/>
      <c r="AJ113" s="26"/>
      <c r="AK113" s="36"/>
      <c r="AL113" s="27"/>
      <c r="AM113" s="27"/>
      <c r="AN113" s="36"/>
      <c r="AO113" s="27"/>
      <c r="AP113" s="26"/>
      <c r="AQ113" s="3">
        <v>0.01</v>
      </c>
      <c r="AR113" s="3">
        <v>0.5</v>
      </c>
      <c r="AS113" s="3">
        <f t="shared" si="105"/>
        <v>0.005</v>
      </c>
      <c r="AT113" s="2">
        <f t="shared" si="106"/>
        <v>0.00912332436402619</v>
      </c>
      <c r="AU113" s="29">
        <f t="shared" si="116"/>
        <v>75.9047916666667</v>
      </c>
      <c r="AV113" s="1">
        <f t="shared" si="114"/>
        <v>0.26</v>
      </c>
      <c r="AW113" s="2">
        <f t="shared" si="115"/>
        <v>1.33978077910202</v>
      </c>
      <c r="AX113" s="1">
        <f t="shared" si="107"/>
        <v>1616.23386380763</v>
      </c>
      <c r="AZ113" s="2"/>
    </row>
    <row r="114" s="1" customFormat="1" spans="1:52">
      <c r="A114" s="13"/>
      <c r="B114" s="13"/>
      <c r="C114" s="16">
        <v>10</v>
      </c>
      <c r="D114" s="19">
        <v>4.91589032654839</v>
      </c>
      <c r="E114" s="20">
        <f t="shared" si="108"/>
        <v>14.2782913735</v>
      </c>
      <c r="F114" s="16" t="s">
        <v>73</v>
      </c>
      <c r="G114" s="13">
        <v>11</v>
      </c>
      <c r="H114" s="18">
        <f t="shared" si="98"/>
        <v>4.91589032654839</v>
      </c>
      <c r="I114" s="18">
        <f t="shared" si="99"/>
        <v>278.065890326548</v>
      </c>
      <c r="J114" s="18">
        <f t="shared" si="100"/>
        <v>0.0327260451611493</v>
      </c>
      <c r="K114" s="18">
        <f t="shared" si="109"/>
        <v>75.9047916666667</v>
      </c>
      <c r="L114" s="18">
        <f t="shared" si="110"/>
        <v>0.759047916666667</v>
      </c>
      <c r="M114" s="13" t="s">
        <v>75</v>
      </c>
      <c r="N114" s="18">
        <f>(O113-P113)*$C$22/100</f>
        <v>2.29691736416394</v>
      </c>
      <c r="O114" s="18">
        <f t="shared" si="111"/>
        <v>0.879938304254243</v>
      </c>
      <c r="P114" s="18">
        <f t="shared" si="101"/>
        <v>0.0287969006840495</v>
      </c>
      <c r="Q114" s="24">
        <f t="shared" si="112"/>
        <v>0.00748719417785288</v>
      </c>
      <c r="R114" s="18">
        <f t="shared" si="113"/>
        <v>0.197352458333333</v>
      </c>
      <c r="S114" s="25">
        <f t="shared" si="102"/>
        <v>0.0379381855239261</v>
      </c>
      <c r="T114" s="3">
        <v>0.01</v>
      </c>
      <c r="U114" s="26">
        <f t="shared" si="103"/>
        <v>0.000379381855239261</v>
      </c>
      <c r="V114" s="25"/>
      <c r="W114" s="3"/>
      <c r="X114" s="3"/>
      <c r="Y114" s="28"/>
      <c r="Z114" s="3"/>
      <c r="AA114" s="27"/>
      <c r="AB114" s="3"/>
      <c r="AC114" s="3"/>
      <c r="AD114" s="27"/>
      <c r="AE114" s="25">
        <v>0.001</v>
      </c>
      <c r="AF114" s="3">
        <v>0.49</v>
      </c>
      <c r="AG114" s="26">
        <f t="shared" si="104"/>
        <v>0.00049</v>
      </c>
      <c r="AH114" s="35"/>
      <c r="AI114" s="3"/>
      <c r="AJ114" s="26"/>
      <c r="AK114" s="36"/>
      <c r="AL114" s="27"/>
      <c r="AM114" s="27"/>
      <c r="AN114" s="36"/>
      <c r="AO114" s="27"/>
      <c r="AP114" s="26"/>
      <c r="AQ114" s="3">
        <v>0.01</v>
      </c>
      <c r="AR114" s="3">
        <v>0.5</v>
      </c>
      <c r="AS114" s="3">
        <f t="shared" si="105"/>
        <v>0.005</v>
      </c>
      <c r="AT114" s="2">
        <f t="shared" si="106"/>
        <v>0.00586938185523926</v>
      </c>
      <c r="AU114" s="29">
        <f t="shared" si="116"/>
        <v>75.9047916666667</v>
      </c>
      <c r="AV114" s="1">
        <f t="shared" si="114"/>
        <v>0.26</v>
      </c>
      <c r="AW114" s="2">
        <f t="shared" si="115"/>
        <v>1.33978077910202</v>
      </c>
      <c r="AX114" s="1">
        <f t="shared" si="107"/>
        <v>1039.78476874732</v>
      </c>
      <c r="AZ114" s="2"/>
    </row>
    <row r="115" s="1" customFormat="1" spans="1:52">
      <c r="A115" s="13"/>
      <c r="B115" s="13"/>
      <c r="C115" s="16">
        <v>11</v>
      </c>
      <c r="D115" s="19">
        <v>-4.23964315016667</v>
      </c>
      <c r="E115" s="20">
        <f t="shared" si="108"/>
        <v>4.91589032654839</v>
      </c>
      <c r="F115" s="16" t="s">
        <v>75</v>
      </c>
      <c r="G115" s="13">
        <v>12</v>
      </c>
      <c r="H115" s="18">
        <f t="shared" si="98"/>
        <v>-4.23964315016667</v>
      </c>
      <c r="I115" s="18">
        <f t="shared" si="99"/>
        <v>268.910356849833</v>
      </c>
      <c r="J115" s="18">
        <f t="shared" si="100"/>
        <v>0.00993421465380288</v>
      </c>
      <c r="K115" s="18">
        <f t="shared" si="109"/>
        <v>75.9047916666667</v>
      </c>
      <c r="L115" s="18">
        <f t="shared" si="110"/>
        <v>0.759047916666667</v>
      </c>
      <c r="M115" s="13" t="s">
        <v>73</v>
      </c>
      <c r="N115" s="13"/>
      <c r="O115" s="18">
        <f t="shared" si="111"/>
        <v>1.61018932023686</v>
      </c>
      <c r="P115" s="18">
        <f t="shared" si="101"/>
        <v>0.0159959663404939</v>
      </c>
      <c r="Q115" s="24">
        <f t="shared" si="112"/>
        <v>0.00415895124852842</v>
      </c>
      <c r="R115" s="18">
        <f t="shared" si="113"/>
        <v>0.197352458333333</v>
      </c>
      <c r="S115" s="25">
        <f t="shared" si="102"/>
        <v>0.0210737240551818</v>
      </c>
      <c r="T115" s="3">
        <v>0.01</v>
      </c>
      <c r="U115" s="26">
        <f t="shared" si="103"/>
        <v>0.000210737240551818</v>
      </c>
      <c r="V115" s="25"/>
      <c r="W115" s="3"/>
      <c r="X115" s="3"/>
      <c r="Y115" s="28"/>
      <c r="Z115" s="3"/>
      <c r="AA115" s="27"/>
      <c r="AB115" s="3"/>
      <c r="AC115" s="3"/>
      <c r="AD115" s="27"/>
      <c r="AE115" s="25">
        <v>0.001</v>
      </c>
      <c r="AF115" s="3">
        <v>0.49</v>
      </c>
      <c r="AG115" s="26">
        <f t="shared" si="104"/>
        <v>0.00049</v>
      </c>
      <c r="AH115" s="35"/>
      <c r="AI115" s="3"/>
      <c r="AJ115" s="26"/>
      <c r="AK115" s="36"/>
      <c r="AL115" s="27"/>
      <c r="AM115" s="27"/>
      <c r="AN115" s="36"/>
      <c r="AO115" s="27"/>
      <c r="AP115" s="26"/>
      <c r="AQ115" s="3">
        <v>0.01</v>
      </c>
      <c r="AR115" s="3">
        <v>0.5</v>
      </c>
      <c r="AS115" s="3">
        <f t="shared" si="105"/>
        <v>0.005</v>
      </c>
      <c r="AT115" s="2">
        <f t="shared" si="106"/>
        <v>0.00570073724055182</v>
      </c>
      <c r="AU115" s="29">
        <f t="shared" si="116"/>
        <v>75.9047916666667</v>
      </c>
      <c r="AV115" s="1">
        <f t="shared" si="114"/>
        <v>0.26</v>
      </c>
      <c r="AW115" s="2">
        <f t="shared" si="115"/>
        <v>1.33978077910202</v>
      </c>
      <c r="AX115" s="1">
        <f t="shared" si="107"/>
        <v>1009.90869218455</v>
      </c>
      <c r="AY115" s="1">
        <f>SUM(AX104:AX115)</f>
        <v>20353.2129235163</v>
      </c>
      <c r="AZ115" s="2"/>
    </row>
    <row r="116" s="1" customFormat="1" spans="1:46">
      <c r="A116" s="13"/>
      <c r="B116" s="13"/>
      <c r="C116" s="16">
        <v>12</v>
      </c>
      <c r="D116" s="19">
        <v>-14.774431485</v>
      </c>
      <c r="E116" s="20">
        <f t="shared" si="108"/>
        <v>-4.23964315016667</v>
      </c>
      <c r="F116" s="16" t="s">
        <v>73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AT116" s="2"/>
    </row>
  </sheetData>
  <mergeCells count="62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5:U55"/>
    <mergeCell ref="A56:B56"/>
    <mergeCell ref="S71:U71"/>
    <mergeCell ref="V71:X71"/>
    <mergeCell ref="Y71:AA71"/>
    <mergeCell ref="AB71:AD71"/>
    <mergeCell ref="AE71:AG71"/>
    <mergeCell ref="AH71:AJ71"/>
    <mergeCell ref="AK71:AM71"/>
    <mergeCell ref="AN71:AP71"/>
    <mergeCell ref="AQ71:AS71"/>
    <mergeCell ref="A72:B72"/>
    <mergeCell ref="S87:U87"/>
    <mergeCell ref="V87:X87"/>
    <mergeCell ref="Y87:AA87"/>
    <mergeCell ref="AB87:AD87"/>
    <mergeCell ref="AE87:AG87"/>
    <mergeCell ref="AH87:AJ87"/>
    <mergeCell ref="AK87:AM87"/>
    <mergeCell ref="AN87:AP87"/>
    <mergeCell ref="AQ87:AS87"/>
    <mergeCell ref="A88:B88"/>
    <mergeCell ref="S102:U102"/>
    <mergeCell ref="V102:X102"/>
    <mergeCell ref="Y102:AA102"/>
    <mergeCell ref="AB102:AD102"/>
    <mergeCell ref="AE102:AG102"/>
    <mergeCell ref="AH102:AJ102"/>
    <mergeCell ref="AK102:AM102"/>
    <mergeCell ref="AN102:AP102"/>
    <mergeCell ref="AQ102:AS102"/>
    <mergeCell ref="A103:B103"/>
    <mergeCell ref="A2:A4"/>
    <mergeCell ref="A5:A6"/>
    <mergeCell ref="E2:E4"/>
    <mergeCell ref="E5:E6"/>
    <mergeCell ref="G2:G4"/>
    <mergeCell ref="G5:G6"/>
    <mergeCell ref="G14:G1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101"/>
  <sheetViews>
    <sheetView workbookViewId="0">
      <selection activeCell="E19" sqref="E19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10" style="1"/>
    <col min="32" max="33" width="15.6666666666667" style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55" width="11.4444444444444" style="1" customWidth="1"/>
    <col min="56" max="57" width="8.88888888888889" style="1"/>
    <col min="58" max="58" width="9" style="1"/>
    <col min="59" max="60" width="11.4444444444444" style="1"/>
    <col min="61" max="61" width="9" style="1"/>
    <col min="62" max="63" width="16.2222222222222" style="1" customWidth="1"/>
    <col min="64" max="64" width="11.4444444444444" style="1"/>
    <col min="65" max="65" width="10" style="1"/>
    <col min="66" max="66" width="15.6666666666667" style="1"/>
    <col min="67" max="67" width="14.3333333333333" style="1" customWidth="1"/>
    <col min="68" max="69" width="8.88888888888889" style="1"/>
    <col min="70" max="70" width="11.4444444444444" style="1" customWidth="1"/>
    <col min="71" max="72" width="8.88888888888889" style="1"/>
    <col min="73" max="73" width="11.4444444444444" style="1"/>
    <col min="74" max="74" width="16.2222222222222" style="1" customWidth="1"/>
    <col min="75" max="75" width="8.88888888888889" style="1"/>
    <col min="76" max="76" width="11.4444444444444" style="1" customWidth="1"/>
    <col min="77" max="77" width="15.6666666666667" style="1"/>
    <col min="78" max="79" width="8.88888888888889" style="1"/>
    <col min="80" max="80" width="16.2222222222222" style="1" customWidth="1"/>
    <col min="81" max="82" width="15.6666666666667" style="1"/>
    <col min="83" max="84" width="8.88888888888889" style="1"/>
    <col min="85" max="85" width="15.6666666666667" style="1" customWidth="1"/>
    <col min="86" max="16384" width="8.88888888888889" style="1"/>
  </cols>
  <sheetData>
    <row r="1" s="1" customFormat="1" spans="3:46">
      <c r="C1" s="3" t="s">
        <v>0</v>
      </c>
      <c r="D1" s="3" t="s">
        <v>1</v>
      </c>
      <c r="E1" s="3" t="s">
        <v>2</v>
      </c>
      <c r="F1" s="3" t="s">
        <v>3</v>
      </c>
      <c r="H1"/>
      <c r="I1"/>
      <c r="J1"/>
      <c r="K1"/>
      <c r="L1"/>
      <c r="M1"/>
      <c r="N1"/>
      <c r="O1"/>
      <c r="P1"/>
      <c r="Q1"/>
      <c r="R1" s="5" t="s">
        <v>4</v>
      </c>
      <c r="S1" s="40"/>
      <c r="T1" s="40"/>
      <c r="U1" s="40"/>
      <c r="V1" s="40"/>
      <c r="W1" s="41"/>
      <c r="X1" s="42" t="s">
        <v>5</v>
      </c>
      <c r="Y1" s="45"/>
      <c r="Z1" s="46"/>
      <c r="AA1" s="42" t="s">
        <v>6</v>
      </c>
      <c r="AB1" s="45"/>
      <c r="AC1" s="46"/>
      <c r="AD1" s="42" t="s">
        <v>7</v>
      </c>
      <c r="AE1" s="45"/>
      <c r="AF1" s="46"/>
      <c r="AG1" s="42" t="s">
        <v>8</v>
      </c>
      <c r="AH1" s="45"/>
      <c r="AI1" s="46"/>
      <c r="AJ1" s="4" t="s">
        <v>9</v>
      </c>
      <c r="AK1" s="4"/>
      <c r="AL1" s="4"/>
      <c r="AM1" s="4"/>
      <c r="AN1" s="4"/>
      <c r="AO1" s="4"/>
      <c r="AT1" s="2"/>
    </row>
    <row r="2" s="1" customFormat="1" spans="1:46">
      <c r="A2" s="4" t="s">
        <v>10</v>
      </c>
      <c r="B2" s="5" t="s">
        <v>11</v>
      </c>
      <c r="C2" s="3"/>
      <c r="D2" s="3"/>
      <c r="E2" s="7">
        <v>343.096</v>
      </c>
      <c r="F2" s="3">
        <v>769.42</v>
      </c>
      <c r="G2" s="21">
        <f>(F2+F3+F4)/3</f>
        <v>1205.71666666667</v>
      </c>
      <c r="H2"/>
      <c r="I2"/>
      <c r="J2"/>
      <c r="K2"/>
      <c r="L2"/>
      <c r="M2"/>
      <c r="N2"/>
      <c r="O2"/>
      <c r="P2"/>
      <c r="Q2"/>
      <c r="R2" s="43" t="s">
        <v>12</v>
      </c>
      <c r="S2" s="43" t="s">
        <v>13</v>
      </c>
      <c r="T2" s="43"/>
      <c r="U2" s="43" t="s">
        <v>12</v>
      </c>
      <c r="V2" s="43" t="s">
        <v>13</v>
      </c>
      <c r="W2" s="43"/>
      <c r="X2" s="43" t="s">
        <v>12</v>
      </c>
      <c r="Y2" s="43" t="s">
        <v>13</v>
      </c>
      <c r="Z2" s="43"/>
      <c r="AA2" s="43" t="s">
        <v>12</v>
      </c>
      <c r="AB2" s="43" t="s">
        <v>13</v>
      </c>
      <c r="AC2" s="43"/>
      <c r="AD2" s="43" t="s">
        <v>12</v>
      </c>
      <c r="AE2" s="43" t="s">
        <v>13</v>
      </c>
      <c r="AF2" s="43"/>
      <c r="AG2" s="43" t="s">
        <v>12</v>
      </c>
      <c r="AH2" s="43" t="s">
        <v>13</v>
      </c>
      <c r="AI2" s="43"/>
      <c r="AJ2" s="43" t="s">
        <v>12</v>
      </c>
      <c r="AK2" s="43"/>
      <c r="AL2" s="43"/>
      <c r="AM2" s="43"/>
      <c r="AN2" s="43" t="s">
        <v>13</v>
      </c>
      <c r="AO2" s="43"/>
      <c r="AT2" s="2"/>
    </row>
    <row r="3" s="1" customFormat="1" spans="1:46">
      <c r="A3" s="4"/>
      <c r="B3" s="5" t="s">
        <v>14</v>
      </c>
      <c r="C3" s="3"/>
      <c r="D3" s="3"/>
      <c r="E3" s="9"/>
      <c r="F3" s="3">
        <v>1192.09</v>
      </c>
      <c r="G3" s="21"/>
      <c r="H3"/>
      <c r="I3"/>
      <c r="J3"/>
      <c r="K3"/>
      <c r="L3"/>
      <c r="M3"/>
      <c r="N3"/>
      <c r="O3"/>
      <c r="P3"/>
      <c r="Q3"/>
      <c r="R3" s="4"/>
      <c r="S3" s="4">
        <v>0</v>
      </c>
      <c r="T3" s="4"/>
      <c r="U3" s="4"/>
      <c r="V3" s="4">
        <v>0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T3" s="2"/>
    </row>
    <row r="4" s="1" customFormat="1" spans="1:46">
      <c r="A4" s="4"/>
      <c r="B4" s="5" t="s">
        <v>15</v>
      </c>
      <c r="C4" s="3"/>
      <c r="D4" s="3"/>
      <c r="E4" s="11"/>
      <c r="F4" s="3">
        <v>1655.64</v>
      </c>
      <c r="G4" s="21"/>
      <c r="H4"/>
      <c r="I4"/>
      <c r="J4"/>
      <c r="K4"/>
      <c r="L4"/>
      <c r="M4"/>
      <c r="N4"/>
      <c r="O4"/>
      <c r="P4"/>
      <c r="Q4"/>
      <c r="R4" s="44"/>
      <c r="S4" s="44">
        <v>0</v>
      </c>
      <c r="T4" s="44"/>
      <c r="U4" s="44"/>
      <c r="V4" s="44">
        <v>0</v>
      </c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T4" s="2"/>
    </row>
    <row r="5" s="1" customFormat="1" spans="1:46">
      <c r="A5" s="4" t="s">
        <v>4</v>
      </c>
      <c r="B5" s="5" t="s">
        <v>16</v>
      </c>
      <c r="C5" s="3"/>
      <c r="D5" s="3"/>
      <c r="E5" s="7">
        <v>1643.37797260274</v>
      </c>
      <c r="F5" s="3">
        <v>91.104</v>
      </c>
      <c r="G5" s="21">
        <f>(F5+F6)/2</f>
        <v>92.50925</v>
      </c>
      <c r="H5"/>
      <c r="I5"/>
      <c r="J5"/>
      <c r="K5"/>
      <c r="L5"/>
      <c r="M5"/>
      <c r="N5"/>
      <c r="O5"/>
      <c r="P5"/>
      <c r="Q5"/>
      <c r="R5" s="4"/>
      <c r="S5" s="4">
        <v>3</v>
      </c>
      <c r="T5" s="4"/>
      <c r="U5" s="4"/>
      <c r="V5" s="4">
        <v>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T5" s="2"/>
    </row>
    <row r="6" s="1" customFormat="1" spans="1:46">
      <c r="A6" s="4"/>
      <c r="B6" s="5" t="s">
        <v>17</v>
      </c>
      <c r="C6" s="3"/>
      <c r="D6" s="3"/>
      <c r="E6" s="11"/>
      <c r="F6" s="3">
        <v>93.9145</v>
      </c>
      <c r="G6" s="21"/>
      <c r="H6"/>
      <c r="I6"/>
      <c r="J6"/>
      <c r="K6"/>
      <c r="L6"/>
      <c r="M6"/>
      <c r="N6"/>
      <c r="O6"/>
      <c r="P6"/>
      <c r="Q6"/>
      <c r="R6" s="4"/>
      <c r="S6" s="4">
        <v>80</v>
      </c>
      <c r="T6" s="4"/>
      <c r="U6" s="4"/>
      <c r="V6" s="4">
        <v>50</v>
      </c>
      <c r="W6" s="4"/>
      <c r="X6" s="4"/>
      <c r="Y6" s="4"/>
      <c r="Z6" s="4"/>
      <c r="AA6" s="4"/>
      <c r="AB6" s="4">
        <v>50</v>
      </c>
      <c r="AC6" s="4"/>
      <c r="AD6" s="4"/>
      <c r="AE6" s="4">
        <v>50</v>
      </c>
      <c r="AF6" s="4"/>
      <c r="AG6" s="4"/>
      <c r="AH6" s="4">
        <v>50</v>
      </c>
      <c r="AI6" s="4"/>
      <c r="AJ6" s="4"/>
      <c r="AK6" s="4"/>
      <c r="AL6" s="4"/>
      <c r="AM6" s="4"/>
      <c r="AN6" s="4">
        <v>50</v>
      </c>
      <c r="AO6" s="4"/>
      <c r="AT6" s="2"/>
    </row>
    <row r="7" s="1" customFormat="1" spans="1:46">
      <c r="A7" s="4" t="s">
        <v>5</v>
      </c>
      <c r="B7" s="5"/>
      <c r="C7" s="3"/>
      <c r="D7" s="3"/>
      <c r="E7" s="3">
        <v>3247.71385049345</v>
      </c>
      <c r="F7" s="3">
        <v>122.786</v>
      </c>
      <c r="H7"/>
      <c r="I7"/>
      <c r="J7"/>
      <c r="K7"/>
      <c r="L7"/>
      <c r="M7"/>
      <c r="N7"/>
      <c r="O7"/>
      <c r="P7"/>
      <c r="Q7"/>
      <c r="R7" s="4"/>
      <c r="S7" s="4">
        <v>0</v>
      </c>
      <c r="T7" s="4"/>
      <c r="U7" s="4"/>
      <c r="V7" s="4">
        <v>0</v>
      </c>
      <c r="W7" s="4"/>
      <c r="X7" s="4"/>
      <c r="Y7" s="4"/>
      <c r="Z7" s="4"/>
      <c r="AA7" s="4"/>
      <c r="AB7" s="4">
        <v>50</v>
      </c>
      <c r="AC7" s="4"/>
      <c r="AD7" s="4"/>
      <c r="AE7" s="4">
        <v>50</v>
      </c>
      <c r="AF7" s="4"/>
      <c r="AG7" s="4"/>
      <c r="AH7" s="4">
        <v>50</v>
      </c>
      <c r="AI7" s="4"/>
      <c r="AJ7" s="4"/>
      <c r="AK7" s="4"/>
      <c r="AL7" s="4"/>
      <c r="AM7" s="4"/>
      <c r="AN7" s="4">
        <v>50</v>
      </c>
      <c r="AO7" s="4"/>
      <c r="AT7" s="2"/>
    </row>
    <row r="8" s="1" customFormat="1" spans="1:46">
      <c r="A8" s="4" t="s">
        <v>6</v>
      </c>
      <c r="B8" s="5"/>
      <c r="C8" s="3"/>
      <c r="D8" s="3"/>
      <c r="E8" s="3">
        <v>11.153</v>
      </c>
      <c r="F8" s="3">
        <v>625.464</v>
      </c>
      <c r="H8"/>
      <c r="I8"/>
      <c r="J8"/>
      <c r="K8"/>
      <c r="L8"/>
      <c r="M8"/>
      <c r="N8"/>
      <c r="O8"/>
      <c r="P8"/>
      <c r="Q8"/>
      <c r="R8" s="4"/>
      <c r="S8" s="4">
        <v>0</v>
      </c>
      <c r="T8" s="4"/>
      <c r="U8" s="4"/>
      <c r="V8" s="4">
        <v>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T8" s="2"/>
    </row>
    <row r="9" s="1" customFormat="1" spans="1:46">
      <c r="A9" s="4" t="s">
        <v>7</v>
      </c>
      <c r="B9" s="5"/>
      <c r="C9" s="3"/>
      <c r="D9" s="3"/>
      <c r="E9" s="3">
        <v>112.12</v>
      </c>
      <c r="F9" s="3">
        <v>341.64</v>
      </c>
      <c r="H9"/>
      <c r="I9"/>
      <c r="J9"/>
      <c r="K9"/>
      <c r="L9"/>
      <c r="M9"/>
      <c r="N9"/>
      <c r="O9"/>
      <c r="P9"/>
      <c r="Q9"/>
      <c r="R9" s="4"/>
      <c r="S9" s="4">
        <v>0</v>
      </c>
      <c r="T9" s="4"/>
      <c r="U9" s="4"/>
      <c r="V9" s="4">
        <v>0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T9" s="2"/>
    </row>
    <row r="10" s="1" customFormat="1" spans="1:46">
      <c r="A10" s="4" t="s">
        <v>8</v>
      </c>
      <c r="B10" s="5"/>
      <c r="C10" s="3"/>
      <c r="D10" s="3"/>
      <c r="E10" s="3">
        <v>9.10862686619856</v>
      </c>
      <c r="F10" s="3">
        <v>341.64</v>
      </c>
      <c r="H10"/>
      <c r="I10"/>
      <c r="J10"/>
      <c r="K10"/>
      <c r="L10"/>
      <c r="M10"/>
      <c r="N10"/>
      <c r="O10"/>
      <c r="P10"/>
      <c r="Q10"/>
      <c r="R10" s="5"/>
      <c r="S10" s="41"/>
      <c r="T10" s="4"/>
      <c r="U10" s="5"/>
      <c r="V10" s="41"/>
      <c r="W10" s="4"/>
      <c r="X10" s="5"/>
      <c r="Y10" s="41"/>
      <c r="Z10" s="4"/>
      <c r="AA10" s="5"/>
      <c r="AB10" s="41"/>
      <c r="AC10" s="4"/>
      <c r="AD10" s="5"/>
      <c r="AE10" s="41"/>
      <c r="AF10" s="4"/>
      <c r="AG10" s="5"/>
      <c r="AH10" s="41"/>
      <c r="AI10" s="4"/>
      <c r="AJ10" s="5"/>
      <c r="AK10" s="40"/>
      <c r="AL10" s="40"/>
      <c r="AM10" s="40"/>
      <c r="AN10" s="41"/>
      <c r="AO10" s="4"/>
      <c r="AT10" s="2"/>
    </row>
    <row r="11" s="1" customFormat="1" spans="1:46">
      <c r="A11" s="4" t="s">
        <v>9</v>
      </c>
      <c r="B11" s="5"/>
      <c r="C11" s="3"/>
      <c r="D11" s="3"/>
      <c r="E11" s="3">
        <v>0</v>
      </c>
      <c r="F11" s="3">
        <v>910.8575</v>
      </c>
      <c r="H11"/>
      <c r="I11"/>
      <c r="J11"/>
      <c r="K11"/>
      <c r="L11"/>
      <c r="M11"/>
      <c r="N11"/>
      <c r="O11"/>
      <c r="P11"/>
      <c r="Q11"/>
      <c r="AT11" s="2"/>
    </row>
    <row r="12" s="1" customFormat="1" spans="46:46">
      <c r="AT12" s="2"/>
    </row>
    <row r="13" s="1" customFormat="1" spans="46:46">
      <c r="AT13" s="2"/>
    </row>
    <row r="14" s="1" customFormat="1" spans="1:46">
      <c r="A14" s="13" t="s">
        <v>18</v>
      </c>
      <c r="B14" s="13" t="s">
        <v>19</v>
      </c>
      <c r="C14" s="13">
        <v>308.16</v>
      </c>
      <c r="D14" s="13"/>
      <c r="E14" s="13"/>
      <c r="F14" s="13"/>
      <c r="G14" s="14" t="s">
        <v>20</v>
      </c>
      <c r="H14" s="14" t="s">
        <v>21</v>
      </c>
      <c r="I14" s="14">
        <f>AV38+AV53+AG68+AY84+AY100+BB100</f>
        <v>88410616.237664</v>
      </c>
      <c r="J14" s="14" t="s">
        <v>22</v>
      </c>
      <c r="K14" s="14">
        <f>I14/(10000*1000)</f>
        <v>8.8410616237664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13" t="s">
        <v>24</v>
      </c>
      <c r="B15" s="13" t="s">
        <v>19</v>
      </c>
      <c r="C15" s="13"/>
      <c r="D15" s="13"/>
      <c r="E15" s="13"/>
      <c r="F15" s="13"/>
      <c r="G15" s="14"/>
      <c r="H15" s="14" t="s">
        <v>25</v>
      </c>
      <c r="I15" s="14">
        <v>64775346.1282742</v>
      </c>
      <c r="J15" s="14" t="s">
        <v>22</v>
      </c>
      <c r="K15" s="14">
        <f>I15/(10000*1000)</f>
        <v>6.47753461282742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13" t="s">
        <v>26</v>
      </c>
      <c r="B16" s="13" t="s">
        <v>27</v>
      </c>
      <c r="C16" s="13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13" t="s">
        <v>28</v>
      </c>
      <c r="B17" s="13" t="s">
        <v>29</v>
      </c>
      <c r="C17" s="13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13" t="s">
        <v>32</v>
      </c>
      <c r="B18" s="13" t="s">
        <v>33</v>
      </c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13" t="s">
        <v>35</v>
      </c>
      <c r="B19" s="13" t="s">
        <v>33</v>
      </c>
      <c r="C19" s="13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13" t="s">
        <v>38</v>
      </c>
      <c r="B20" s="13" t="s">
        <v>39</v>
      </c>
      <c r="C20" s="13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13" t="s">
        <v>40</v>
      </c>
      <c r="B21" s="13" t="s">
        <v>41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13" t="s">
        <v>42</v>
      </c>
      <c r="B22" s="13" t="s">
        <v>37</v>
      </c>
      <c r="C22" s="13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13" t="s">
        <v>43</v>
      </c>
      <c r="B23" s="13" t="s">
        <v>44</v>
      </c>
      <c r="C23" s="13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1205.71666666667</v>
      </c>
      <c r="C27" s="16" t="s">
        <v>72</v>
      </c>
      <c r="D27" s="17">
        <v>-10</v>
      </c>
      <c r="E27" s="16"/>
      <c r="F27" s="16"/>
      <c r="G27" s="13">
        <v>1</v>
      </c>
      <c r="H27" s="18">
        <f t="shared" ref="H27:H38" si="0">E28</f>
        <v>-10</v>
      </c>
      <c r="I27" s="18">
        <f t="shared" ref="I27:I38" si="1">H27+273.15</f>
        <v>263.15</v>
      </c>
      <c r="J27" s="18">
        <f t="shared" ref="J27:J38" si="2">EXP(($C$16*(I27-$C$14))/($C$17*I27*$C$14))</f>
        <v>0.00449688301268236</v>
      </c>
      <c r="K27" s="18">
        <f t="shared" ref="K27:K38" si="3">$B$27/12</f>
        <v>100.476388888889</v>
      </c>
      <c r="L27" s="18">
        <f t="shared" ref="L27:L38" si="4">K27*$B$28/100</f>
        <v>1.00476388888889</v>
      </c>
      <c r="M27" s="13" t="s">
        <v>73</v>
      </c>
      <c r="N27" s="13"/>
      <c r="O27" s="18">
        <f>L27</f>
        <v>1.00476388888889</v>
      </c>
      <c r="P27" s="18">
        <f t="shared" ref="P27:P38" si="5">O27*J27</f>
        <v>0.00451830566370111</v>
      </c>
      <c r="Q27" s="24">
        <f t="shared" ref="Q27:Q38" si="6">P27*$B$29</f>
        <v>0.000587379736281144</v>
      </c>
      <c r="R27" s="18">
        <f t="shared" ref="R27:R38" si="7">L27*$B$29</f>
        <v>0.130619305555556</v>
      </c>
      <c r="S27" s="25">
        <f t="shared" ref="S27:S38" si="8">Q27/R27</f>
        <v>0.00449688301268236</v>
      </c>
      <c r="T27" s="3">
        <v>0.01</v>
      </c>
      <c r="U27" s="26">
        <f t="shared" ref="U27:U38" si="9">S27*T27</f>
        <v>4.49688301268236e-5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0.0219449688301268</v>
      </c>
      <c r="AR27" s="29">
        <f t="shared" ref="AR27:AR38" si="15">$B$27/12</f>
        <v>100.476388888889</v>
      </c>
      <c r="AS27" s="1">
        <f t="shared" ref="AS27:AS38" si="16">$B$29</f>
        <v>0.13</v>
      </c>
      <c r="AT27" s="2">
        <f>$E$2/12</f>
        <v>28.5913333333333</v>
      </c>
      <c r="AU27" s="1">
        <f t="shared" ref="AU27:AU38" si="17">AT27*10000*AS27*0.67*AR27*AQ27</f>
        <v>54910.0134771892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-11.4428802204839</v>
      </c>
      <c r="E28" s="20">
        <f t="shared" ref="E28:E39" si="18">D27</f>
        <v>-10</v>
      </c>
      <c r="F28" s="16" t="s">
        <v>73</v>
      </c>
      <c r="G28" s="13">
        <v>2</v>
      </c>
      <c r="H28" s="18">
        <f t="shared" si="0"/>
        <v>-11.4428802204839</v>
      </c>
      <c r="I28" s="18">
        <f t="shared" si="1"/>
        <v>261.707119779516</v>
      </c>
      <c r="J28" s="18">
        <f t="shared" si="2"/>
        <v>0.00366704411242016</v>
      </c>
      <c r="K28" s="18">
        <f t="shared" si="3"/>
        <v>100.476388888889</v>
      </c>
      <c r="L28" s="18">
        <f t="shared" si="4"/>
        <v>1.00476388888889</v>
      </c>
      <c r="M28" s="13" t="s">
        <v>73</v>
      </c>
      <c r="N28" s="13"/>
      <c r="O28" s="18">
        <f t="shared" ref="O28:O38" si="19">L28+O27-P27-N28</f>
        <v>2.00500947211408</v>
      </c>
      <c r="P28" s="18">
        <f t="shared" si="5"/>
        <v>0.00735245818006258</v>
      </c>
      <c r="Q28" s="24">
        <f t="shared" si="6"/>
        <v>0.000955819563408135</v>
      </c>
      <c r="R28" s="18">
        <f t="shared" si="7"/>
        <v>0.130619305555556</v>
      </c>
      <c r="S28" s="25">
        <f t="shared" si="8"/>
        <v>0.00731759795646442</v>
      </c>
      <c r="T28" s="3">
        <v>0.01</v>
      </c>
      <c r="U28" s="26">
        <f t="shared" si="9"/>
        <v>7.31759795646442e-5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0.0219731759795646</v>
      </c>
      <c r="AR28" s="29">
        <f t="shared" si="15"/>
        <v>100.476388888889</v>
      </c>
      <c r="AS28" s="1">
        <f t="shared" si="16"/>
        <v>0.13</v>
      </c>
      <c r="AT28" s="2">
        <f t="shared" ref="AT28:AT38" si="20">$E$2/12</f>
        <v>28.5913333333333</v>
      </c>
      <c r="AU28" s="1">
        <f t="shared" si="17"/>
        <v>54980.5925227907</v>
      </c>
    </row>
    <row r="29" s="1" customFormat="1" spans="1:47">
      <c r="A29" s="13" t="s">
        <v>38</v>
      </c>
      <c r="B29" s="13">
        <v>0.13</v>
      </c>
      <c r="C29" s="16">
        <v>2</v>
      </c>
      <c r="D29" s="19">
        <v>-7.62531973846428</v>
      </c>
      <c r="E29" s="20">
        <f t="shared" si="18"/>
        <v>-11.4428802204839</v>
      </c>
      <c r="F29" s="16" t="s">
        <v>73</v>
      </c>
      <c r="G29" s="13">
        <v>3</v>
      </c>
      <c r="H29" s="18">
        <f t="shared" si="0"/>
        <v>-7.62531973846428</v>
      </c>
      <c r="I29" s="18">
        <f t="shared" si="1"/>
        <v>265.524680261536</v>
      </c>
      <c r="J29" s="18">
        <f t="shared" si="2"/>
        <v>0.00626072870925844</v>
      </c>
      <c r="K29" s="18">
        <f t="shared" si="3"/>
        <v>100.476388888889</v>
      </c>
      <c r="L29" s="18">
        <f t="shared" si="4"/>
        <v>1.00476388888889</v>
      </c>
      <c r="M29" s="13" t="s">
        <v>73</v>
      </c>
      <c r="N29" s="13"/>
      <c r="O29" s="18">
        <f t="shared" si="19"/>
        <v>3.0024209028229</v>
      </c>
      <c r="P29" s="18">
        <f t="shared" si="5"/>
        <v>0.018797342743581</v>
      </c>
      <c r="Q29" s="24">
        <f t="shared" si="6"/>
        <v>0.00244365455666553</v>
      </c>
      <c r="R29" s="18">
        <f t="shared" si="7"/>
        <v>0.130619305555556</v>
      </c>
      <c r="S29" s="25">
        <f t="shared" si="8"/>
        <v>0.0187082188675868</v>
      </c>
      <c r="T29" s="3">
        <v>0.01</v>
      </c>
      <c r="U29" s="26">
        <f t="shared" si="9"/>
        <v>0.000187082188675868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0.0220870821886759</v>
      </c>
      <c r="AR29" s="29">
        <f t="shared" si="15"/>
        <v>100.476388888889</v>
      </c>
      <c r="AS29" s="1">
        <f t="shared" si="16"/>
        <v>0.13</v>
      </c>
      <c r="AT29" s="2">
        <f t="shared" si="20"/>
        <v>28.5913333333333</v>
      </c>
      <c r="AU29" s="1">
        <f t="shared" si="17"/>
        <v>55265.60507058</v>
      </c>
    </row>
    <row r="30" s="1" customFormat="1" spans="1:47">
      <c r="A30" s="13"/>
      <c r="B30" s="13"/>
      <c r="C30" s="16">
        <v>3</v>
      </c>
      <c r="D30" s="19">
        <v>-1.40041073816129</v>
      </c>
      <c r="E30" s="20">
        <f t="shared" si="18"/>
        <v>-7.62531973846428</v>
      </c>
      <c r="F30" s="16" t="s">
        <v>73</v>
      </c>
      <c r="G30" s="13">
        <v>4</v>
      </c>
      <c r="H30" s="18">
        <f t="shared" si="0"/>
        <v>-1.40041073816129</v>
      </c>
      <c r="I30" s="18">
        <f t="shared" si="1"/>
        <v>271.749589261839</v>
      </c>
      <c r="J30" s="18">
        <f t="shared" si="2"/>
        <v>0.014502024469468</v>
      </c>
      <c r="K30" s="18">
        <f t="shared" si="3"/>
        <v>100.476388888889</v>
      </c>
      <c r="L30" s="18">
        <f t="shared" si="4"/>
        <v>1.00476388888889</v>
      </c>
      <c r="M30" s="13" t="s">
        <v>73</v>
      </c>
      <c r="N30" s="13"/>
      <c r="O30" s="18">
        <f t="shared" si="19"/>
        <v>3.98838744896821</v>
      </c>
      <c r="P30" s="18">
        <f t="shared" si="5"/>
        <v>0.057839692378656</v>
      </c>
      <c r="Q30" s="24">
        <f t="shared" si="6"/>
        <v>0.00751916000922529</v>
      </c>
      <c r="R30" s="18">
        <f t="shared" si="7"/>
        <v>0.130619305555556</v>
      </c>
      <c r="S30" s="25">
        <f t="shared" si="8"/>
        <v>0.0575654569379655</v>
      </c>
      <c r="T30" s="3">
        <v>0.01</v>
      </c>
      <c r="U30" s="26">
        <f t="shared" si="9"/>
        <v>0.000575654569379655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0.0224756545693797</v>
      </c>
      <c r="AR30" s="29">
        <f t="shared" si="15"/>
        <v>100.476388888889</v>
      </c>
      <c r="AS30" s="1">
        <f t="shared" si="16"/>
        <v>0.13</v>
      </c>
      <c r="AT30" s="2">
        <f t="shared" si="20"/>
        <v>28.5913333333333</v>
      </c>
      <c r="AU30" s="1">
        <f t="shared" si="17"/>
        <v>56237.8787077163</v>
      </c>
    </row>
    <row r="31" s="1" customFormat="1" spans="1:47">
      <c r="A31" s="13"/>
      <c r="B31" s="13"/>
      <c r="C31" s="16">
        <v>4</v>
      </c>
      <c r="D31" s="19">
        <v>6.38776110886667</v>
      </c>
      <c r="E31" s="20">
        <f t="shared" si="18"/>
        <v>-1.40041073816129</v>
      </c>
      <c r="F31" s="16" t="s">
        <v>73</v>
      </c>
      <c r="G31" s="13">
        <v>5</v>
      </c>
      <c r="H31" s="18">
        <f t="shared" si="0"/>
        <v>6.38776110886667</v>
      </c>
      <c r="I31" s="18">
        <f t="shared" si="1"/>
        <v>279.537761108867</v>
      </c>
      <c r="J31" s="18">
        <f t="shared" si="2"/>
        <v>0.039351898393382</v>
      </c>
      <c r="K31" s="18">
        <f t="shared" si="3"/>
        <v>100.476388888889</v>
      </c>
      <c r="L31" s="18">
        <f t="shared" si="4"/>
        <v>1.00476388888889</v>
      </c>
      <c r="M31" s="13" t="s">
        <v>75</v>
      </c>
      <c r="N31" s="18">
        <f>(O30-P30)*C22/100</f>
        <v>3.73402036876008</v>
      </c>
      <c r="O31" s="18">
        <f t="shared" si="19"/>
        <v>1.20129127671837</v>
      </c>
      <c r="P31" s="18">
        <f t="shared" si="5"/>
        <v>0.0472730922622773</v>
      </c>
      <c r="Q31" s="24">
        <f t="shared" si="6"/>
        <v>0.00614550199409605</v>
      </c>
      <c r="R31" s="18">
        <f t="shared" si="7"/>
        <v>0.130619305555556</v>
      </c>
      <c r="S31" s="25">
        <f t="shared" si="8"/>
        <v>0.0470489562623055</v>
      </c>
      <c r="T31" s="3">
        <v>0.01</v>
      </c>
      <c r="U31" s="26">
        <f t="shared" si="9"/>
        <v>0.000470489562623055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0.0299204895626231</v>
      </c>
      <c r="AR31" s="29">
        <f t="shared" si="15"/>
        <v>100.476388888889</v>
      </c>
      <c r="AS31" s="1">
        <f t="shared" si="16"/>
        <v>0.13</v>
      </c>
      <c r="AT31" s="2">
        <f t="shared" si="20"/>
        <v>28.5913333333333</v>
      </c>
      <c r="AU31" s="1">
        <f t="shared" si="17"/>
        <v>74866.1115832734</v>
      </c>
    </row>
    <row r="32" s="1" customFormat="1" spans="1:47">
      <c r="A32" s="13"/>
      <c r="B32" s="13"/>
      <c r="C32" s="16">
        <v>5</v>
      </c>
      <c r="D32" s="19">
        <v>16.0713594632258</v>
      </c>
      <c r="E32" s="20">
        <f t="shared" si="18"/>
        <v>6.38776110886667</v>
      </c>
      <c r="F32" s="16" t="s">
        <v>75</v>
      </c>
      <c r="G32" s="13">
        <v>6</v>
      </c>
      <c r="H32" s="18">
        <f t="shared" si="0"/>
        <v>16.0713594632258</v>
      </c>
      <c r="I32" s="18">
        <f t="shared" si="1"/>
        <v>289.221359463226</v>
      </c>
      <c r="J32" s="18">
        <f t="shared" si="2"/>
        <v>0.12631356729965</v>
      </c>
      <c r="K32" s="18">
        <f t="shared" si="3"/>
        <v>100.476388888889</v>
      </c>
      <c r="L32" s="18">
        <f t="shared" si="4"/>
        <v>1.00476388888889</v>
      </c>
      <c r="M32" s="13" t="s">
        <v>73</v>
      </c>
      <c r="N32" s="13"/>
      <c r="O32" s="18">
        <f t="shared" si="19"/>
        <v>2.15878207334498</v>
      </c>
      <c r="P32" s="18">
        <f t="shared" si="5"/>
        <v>0.272683464706739</v>
      </c>
      <c r="Q32" s="24">
        <f t="shared" si="6"/>
        <v>0.0354488504118761</v>
      </c>
      <c r="R32" s="18">
        <f t="shared" si="7"/>
        <v>0.130619305555556</v>
      </c>
      <c r="S32" s="25">
        <f t="shared" si="8"/>
        <v>0.27139059009006</v>
      </c>
      <c r="T32" s="3">
        <v>0.01</v>
      </c>
      <c r="U32" s="26">
        <f t="shared" si="9"/>
        <v>0.0027139059009006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0.0321639059009006</v>
      </c>
      <c r="AR32" s="29">
        <f t="shared" si="15"/>
        <v>100.476388888889</v>
      </c>
      <c r="AS32" s="1">
        <f t="shared" si="16"/>
        <v>0.13</v>
      </c>
      <c r="AT32" s="2">
        <f t="shared" si="20"/>
        <v>28.5913333333333</v>
      </c>
      <c r="AU32" s="1">
        <f t="shared" si="17"/>
        <v>80479.5176593236</v>
      </c>
    </row>
    <row r="33" s="1" customFormat="1" spans="1:47">
      <c r="A33" s="13"/>
      <c r="B33" s="13"/>
      <c r="C33" s="16">
        <v>6</v>
      </c>
      <c r="D33" s="19">
        <v>22.3526837156667</v>
      </c>
      <c r="E33" s="20">
        <f t="shared" si="18"/>
        <v>16.0713594632258</v>
      </c>
      <c r="F33" s="16" t="s">
        <v>73</v>
      </c>
      <c r="G33" s="13">
        <v>7</v>
      </c>
      <c r="H33" s="18">
        <f t="shared" si="0"/>
        <v>22.3526837156667</v>
      </c>
      <c r="I33" s="18">
        <f t="shared" si="1"/>
        <v>295.502683715667</v>
      </c>
      <c r="J33" s="18">
        <f t="shared" si="2"/>
        <v>0.258365549682884</v>
      </c>
      <c r="K33" s="18">
        <f t="shared" si="3"/>
        <v>100.476388888889</v>
      </c>
      <c r="L33" s="18">
        <f t="shared" si="4"/>
        <v>1.00476388888889</v>
      </c>
      <c r="M33" s="13" t="s">
        <v>73</v>
      </c>
      <c r="N33" s="13"/>
      <c r="O33" s="18">
        <f t="shared" si="19"/>
        <v>2.89086249752713</v>
      </c>
      <c r="P33" s="18">
        <f t="shared" si="5"/>
        <v>0.746899278231231</v>
      </c>
      <c r="Q33" s="24">
        <f t="shared" si="6"/>
        <v>0.0970969061700601</v>
      </c>
      <c r="R33" s="18">
        <f t="shared" si="7"/>
        <v>0.130619305555556</v>
      </c>
      <c r="S33" s="25">
        <f t="shared" si="8"/>
        <v>0.743358003298849</v>
      </c>
      <c r="T33" s="3">
        <v>0.01</v>
      </c>
      <c r="U33" s="26">
        <f t="shared" si="9"/>
        <v>0.0074335800329885</v>
      </c>
      <c r="V33" s="25"/>
      <c r="W33" s="3"/>
      <c r="X33" s="26"/>
      <c r="Y33" s="28">
        <v>0.04</v>
      </c>
      <c r="Z33" s="3">
        <v>0.21</v>
      </c>
      <c r="AA33" s="27">
        <f t="shared" si="10"/>
        <v>0.0084</v>
      </c>
      <c r="AB33" s="3">
        <v>0.015</v>
      </c>
      <c r="AC33" s="3">
        <v>0.29</v>
      </c>
      <c r="AD33" s="27">
        <f t="shared" si="11"/>
        <v>0.00435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0.0368835800329885</v>
      </c>
      <c r="AR33" s="29">
        <f t="shared" si="15"/>
        <v>100.476388888889</v>
      </c>
      <c r="AS33" s="1">
        <f t="shared" si="16"/>
        <v>0.13</v>
      </c>
      <c r="AT33" s="2">
        <f t="shared" si="20"/>
        <v>28.5913333333333</v>
      </c>
      <c r="AU33" s="1">
        <f t="shared" si="17"/>
        <v>92288.9384066025</v>
      </c>
    </row>
    <row r="34" s="1" customFormat="1" spans="1:47">
      <c r="A34" s="13"/>
      <c r="B34" s="13"/>
      <c r="C34" s="16">
        <v>7</v>
      </c>
      <c r="D34" s="19">
        <v>24.2480605658065</v>
      </c>
      <c r="E34" s="20">
        <f t="shared" si="18"/>
        <v>22.3526837156667</v>
      </c>
      <c r="F34" s="16" t="s">
        <v>73</v>
      </c>
      <c r="G34" s="13">
        <v>8</v>
      </c>
      <c r="H34" s="18">
        <f t="shared" si="0"/>
        <v>24.2480605658065</v>
      </c>
      <c r="I34" s="18">
        <f t="shared" si="1"/>
        <v>297.398060565806</v>
      </c>
      <c r="J34" s="18">
        <f t="shared" si="2"/>
        <v>0.318738751130945</v>
      </c>
      <c r="K34" s="18">
        <f t="shared" si="3"/>
        <v>100.476388888889</v>
      </c>
      <c r="L34" s="18">
        <f t="shared" si="4"/>
        <v>1.00476388888889</v>
      </c>
      <c r="M34" s="13" t="s">
        <v>73</v>
      </c>
      <c r="N34" s="13"/>
      <c r="O34" s="18">
        <f t="shared" si="19"/>
        <v>3.14872710818479</v>
      </c>
      <c r="P34" s="18">
        <f t="shared" si="5"/>
        <v>1.00362134611497</v>
      </c>
      <c r="Q34" s="24">
        <f t="shared" si="6"/>
        <v>0.130470774994946</v>
      </c>
      <c r="R34" s="18">
        <f t="shared" si="7"/>
        <v>0.130619305555556</v>
      </c>
      <c r="S34" s="25">
        <f t="shared" si="8"/>
        <v>0.998862874366254</v>
      </c>
      <c r="T34" s="3">
        <v>0.01</v>
      </c>
      <c r="U34" s="26">
        <f t="shared" si="9"/>
        <v>0.00998862874366254</v>
      </c>
      <c r="V34" s="25"/>
      <c r="W34" s="3"/>
      <c r="X34" s="26"/>
      <c r="Y34" s="28">
        <v>0.04</v>
      </c>
      <c r="Z34" s="3">
        <v>0.21</v>
      </c>
      <c r="AA34" s="27">
        <f t="shared" si="10"/>
        <v>0.0084</v>
      </c>
      <c r="AB34" s="3">
        <v>0.015</v>
      </c>
      <c r="AC34" s="3">
        <v>0.29</v>
      </c>
      <c r="AD34" s="27">
        <f t="shared" si="11"/>
        <v>0.00435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0.0394386287436625</v>
      </c>
      <c r="AR34" s="29">
        <f t="shared" si="15"/>
        <v>100.476388888889</v>
      </c>
      <c r="AS34" s="1">
        <f t="shared" si="16"/>
        <v>0.13</v>
      </c>
      <c r="AT34" s="2">
        <f t="shared" si="20"/>
        <v>28.5913333333333</v>
      </c>
      <c r="AU34" s="1">
        <f t="shared" si="17"/>
        <v>98682.1012415107</v>
      </c>
    </row>
    <row r="35" s="1" customFormat="1" spans="1:47">
      <c r="A35" s="13"/>
      <c r="B35" s="13"/>
      <c r="C35" s="16">
        <v>8</v>
      </c>
      <c r="D35" s="19">
        <v>22.7745595558064</v>
      </c>
      <c r="E35" s="20">
        <f t="shared" si="18"/>
        <v>24.2480605658065</v>
      </c>
      <c r="F35" s="16" t="s">
        <v>73</v>
      </c>
      <c r="G35" s="13">
        <v>9</v>
      </c>
      <c r="H35" s="18">
        <f t="shared" si="0"/>
        <v>22.7745595558064</v>
      </c>
      <c r="I35" s="18">
        <f t="shared" si="1"/>
        <v>295.924559555806</v>
      </c>
      <c r="J35" s="18">
        <f t="shared" si="2"/>
        <v>0.270791591131907</v>
      </c>
      <c r="K35" s="18">
        <f t="shared" si="3"/>
        <v>100.476388888889</v>
      </c>
      <c r="L35" s="18">
        <f t="shared" si="4"/>
        <v>1.00476388888889</v>
      </c>
      <c r="M35" s="13" t="s">
        <v>73</v>
      </c>
      <c r="N35" s="13"/>
      <c r="O35" s="18">
        <f t="shared" si="19"/>
        <v>3.1498696509587</v>
      </c>
      <c r="P35" s="18">
        <f t="shared" si="5"/>
        <v>0.852958214641212</v>
      </c>
      <c r="Q35" s="24">
        <f t="shared" si="6"/>
        <v>0.110884567903358</v>
      </c>
      <c r="R35" s="18">
        <f t="shared" si="7"/>
        <v>0.130619305555556</v>
      </c>
      <c r="S35" s="25">
        <f t="shared" si="8"/>
        <v>0.848914082277031</v>
      </c>
      <c r="T35" s="3">
        <v>0.01</v>
      </c>
      <c r="U35" s="26">
        <f t="shared" si="9"/>
        <v>0.00848914082277031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0.0379391408227703</v>
      </c>
      <c r="AR35" s="29">
        <f t="shared" si="15"/>
        <v>100.476388888889</v>
      </c>
      <c r="AS35" s="1">
        <f t="shared" si="16"/>
        <v>0.13</v>
      </c>
      <c r="AT35" s="2">
        <f t="shared" si="20"/>
        <v>28.5913333333333</v>
      </c>
      <c r="AU35" s="1">
        <f t="shared" si="17"/>
        <v>94930.129544379</v>
      </c>
    </row>
    <row r="36" s="1" customFormat="1" spans="1:47">
      <c r="A36" s="13"/>
      <c r="B36" s="13"/>
      <c r="C36" s="16">
        <v>9</v>
      </c>
      <c r="D36" s="19">
        <v>17.5469745665333</v>
      </c>
      <c r="E36" s="20">
        <f t="shared" si="18"/>
        <v>22.7745595558064</v>
      </c>
      <c r="F36" s="16" t="s">
        <v>73</v>
      </c>
      <c r="G36" s="13">
        <v>10</v>
      </c>
      <c r="H36" s="18">
        <f t="shared" si="0"/>
        <v>17.5469745665333</v>
      </c>
      <c r="I36" s="18">
        <f t="shared" si="1"/>
        <v>290.696974566533</v>
      </c>
      <c r="J36" s="18">
        <f t="shared" si="2"/>
        <v>0.149853472806487</v>
      </c>
      <c r="K36" s="18">
        <f t="shared" si="3"/>
        <v>100.476388888889</v>
      </c>
      <c r="L36" s="18">
        <f t="shared" si="4"/>
        <v>1.00476388888889</v>
      </c>
      <c r="M36" s="13" t="s">
        <v>73</v>
      </c>
      <c r="N36" s="13"/>
      <c r="O36" s="18">
        <f t="shared" si="19"/>
        <v>3.30167532520638</v>
      </c>
      <c r="P36" s="18">
        <f t="shared" si="5"/>
        <v>0.494767513561664</v>
      </c>
      <c r="Q36" s="24">
        <f t="shared" si="6"/>
        <v>0.0643197767630163</v>
      </c>
      <c r="R36" s="18">
        <f t="shared" si="7"/>
        <v>0.130619305555556</v>
      </c>
      <c r="S36" s="25">
        <f t="shared" si="8"/>
        <v>0.492421671432478</v>
      </c>
      <c r="T36" s="3">
        <v>0.01</v>
      </c>
      <c r="U36" s="26">
        <f t="shared" si="9"/>
        <v>0.00492421671432478</v>
      </c>
      <c r="V36" s="25"/>
      <c r="W36" s="3"/>
      <c r="X36" s="26"/>
      <c r="Y36" s="28">
        <v>0.02</v>
      </c>
      <c r="Z36" s="3">
        <v>0.21</v>
      </c>
      <c r="AA36" s="27">
        <f t="shared" si="10"/>
        <v>0.0042</v>
      </c>
      <c r="AB36" s="3">
        <v>0.01</v>
      </c>
      <c r="AC36" s="3">
        <v>0.29</v>
      </c>
      <c r="AD36" s="27">
        <f t="shared" si="11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</v>
      </c>
      <c r="AO36" s="3">
        <v>0.38</v>
      </c>
      <c r="AP36" s="3">
        <f t="shared" si="13"/>
        <v>0.0038</v>
      </c>
      <c r="AQ36" s="1">
        <f t="shared" si="14"/>
        <v>0.0268242167143248</v>
      </c>
      <c r="AR36" s="29">
        <f t="shared" si="15"/>
        <v>100.476388888889</v>
      </c>
      <c r="AS36" s="1">
        <f t="shared" si="16"/>
        <v>0.13</v>
      </c>
      <c r="AT36" s="2">
        <f t="shared" si="20"/>
        <v>28.5913333333333</v>
      </c>
      <c r="AU36" s="1">
        <f t="shared" si="17"/>
        <v>67118.7146675982</v>
      </c>
    </row>
    <row r="37" s="1" customFormat="1" spans="1:47">
      <c r="A37" s="13"/>
      <c r="B37" s="13"/>
      <c r="C37" s="16">
        <v>10</v>
      </c>
      <c r="D37" s="19">
        <v>8.63741900235484</v>
      </c>
      <c r="E37" s="20">
        <f t="shared" si="18"/>
        <v>17.5469745665333</v>
      </c>
      <c r="F37" s="16" t="s">
        <v>73</v>
      </c>
      <c r="G37" s="13">
        <v>11</v>
      </c>
      <c r="H37" s="18">
        <f t="shared" si="0"/>
        <v>8.63741900235484</v>
      </c>
      <c r="I37" s="18">
        <f t="shared" si="1"/>
        <v>281.787419002355</v>
      </c>
      <c r="J37" s="18">
        <f t="shared" si="2"/>
        <v>0.051967809491911</v>
      </c>
      <c r="K37" s="18">
        <f t="shared" si="3"/>
        <v>100.476388888889</v>
      </c>
      <c r="L37" s="18">
        <f t="shared" si="4"/>
        <v>1.00476388888889</v>
      </c>
      <c r="M37" s="13" t="s">
        <v>75</v>
      </c>
      <c r="N37" s="18">
        <f>(O36-P36)*C22/100</f>
        <v>2.66656242106248</v>
      </c>
      <c r="O37" s="18">
        <f t="shared" si="19"/>
        <v>1.14510927947112</v>
      </c>
      <c r="P37" s="18">
        <f t="shared" si="5"/>
        <v>0.0595088208829749</v>
      </c>
      <c r="Q37" s="24">
        <f t="shared" si="6"/>
        <v>0.00773614671478673</v>
      </c>
      <c r="R37" s="18">
        <f t="shared" si="7"/>
        <v>0.130619305555556</v>
      </c>
      <c r="S37" s="25">
        <f t="shared" si="8"/>
        <v>0.0592266716002128</v>
      </c>
      <c r="T37" s="3">
        <v>0.01</v>
      </c>
      <c r="U37" s="26">
        <f t="shared" si="9"/>
        <v>0.000592266716002128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0.0224922667160021</v>
      </c>
      <c r="AR37" s="29">
        <f t="shared" si="15"/>
        <v>100.476388888889</v>
      </c>
      <c r="AS37" s="1">
        <f t="shared" si="16"/>
        <v>0.13</v>
      </c>
      <c r="AT37" s="2">
        <f t="shared" si="20"/>
        <v>28.5913333333333</v>
      </c>
      <c r="AU37" s="1">
        <f t="shared" si="17"/>
        <v>56279.4451005412</v>
      </c>
    </row>
    <row r="38" s="1" customFormat="1" spans="1:48">
      <c r="A38" s="13"/>
      <c r="B38" s="13"/>
      <c r="C38" s="16">
        <v>11</v>
      </c>
      <c r="D38" s="19">
        <v>1.20777857106667</v>
      </c>
      <c r="E38" s="20">
        <f t="shared" si="18"/>
        <v>8.63741900235484</v>
      </c>
      <c r="F38" s="16" t="s">
        <v>75</v>
      </c>
      <c r="G38" s="13">
        <v>12</v>
      </c>
      <c r="H38" s="18">
        <f t="shared" si="0"/>
        <v>1.20777857106667</v>
      </c>
      <c r="I38" s="18">
        <f t="shared" si="1"/>
        <v>274.357778571067</v>
      </c>
      <c r="J38" s="18">
        <f t="shared" si="2"/>
        <v>0.0203871974104027</v>
      </c>
      <c r="K38" s="18">
        <f t="shared" si="3"/>
        <v>100.476388888889</v>
      </c>
      <c r="L38" s="18">
        <f t="shared" si="4"/>
        <v>1.00476388888889</v>
      </c>
      <c r="M38" s="13" t="s">
        <v>73</v>
      </c>
      <c r="N38" s="13"/>
      <c r="O38" s="18">
        <f t="shared" si="19"/>
        <v>2.09036434747704</v>
      </c>
      <c r="P38" s="18">
        <f t="shared" si="5"/>
        <v>0.042616670611682</v>
      </c>
      <c r="Q38" s="24">
        <f t="shared" si="6"/>
        <v>0.00554016717951866</v>
      </c>
      <c r="R38" s="18">
        <f t="shared" si="7"/>
        <v>0.130619305555556</v>
      </c>
      <c r="S38" s="25">
        <f t="shared" si="8"/>
        <v>0.0424146121123136</v>
      </c>
      <c r="T38" s="3">
        <v>0.01</v>
      </c>
      <c r="U38" s="26">
        <f t="shared" si="9"/>
        <v>0.000424146121123136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0.0223241461211231</v>
      </c>
      <c r="AR38" s="29">
        <f t="shared" si="15"/>
        <v>100.476388888889</v>
      </c>
      <c r="AS38" s="1">
        <f t="shared" si="16"/>
        <v>0.13</v>
      </c>
      <c r="AT38" s="2">
        <f t="shared" si="20"/>
        <v>28.5913333333333</v>
      </c>
      <c r="AU38" s="1">
        <f t="shared" si="17"/>
        <v>55858.7790152049</v>
      </c>
      <c r="AV38" s="1">
        <f>SUM(AU27:AU38)</f>
        <v>841897.82699671</v>
      </c>
    </row>
    <row r="39" s="1" customFormat="1" spans="1:46">
      <c r="A39" s="13"/>
      <c r="B39" s="13"/>
      <c r="C39" s="16">
        <v>12</v>
      </c>
      <c r="D39" s="19">
        <v>-8.38147198870968</v>
      </c>
      <c r="E39" s="20">
        <f t="shared" si="18"/>
        <v>1.20777857106667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-10</v>
      </c>
      <c r="E42" s="16"/>
      <c r="F42" s="16"/>
      <c r="G42" s="13">
        <v>1</v>
      </c>
      <c r="H42" s="18">
        <f t="shared" ref="H42:H53" si="21">E43</f>
        <v>-10</v>
      </c>
      <c r="I42" s="18">
        <f t="shared" ref="I42:I53" si="22">H42+273.15</f>
        <v>263.15</v>
      </c>
      <c r="J42" s="18">
        <f t="shared" ref="J42:J53" si="23">EXP(($C$16*(I42-$C$14))/($C$17*I42*$C$14))</f>
        <v>0.00449688301268236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0.000346669395700821</v>
      </c>
      <c r="Q42" s="24">
        <f t="shared" ref="Q42:Q53" si="27">P42*$B$44</f>
        <v>6.58671851831561e-5</v>
      </c>
      <c r="R42" s="18">
        <f t="shared" ref="R42:R53" si="28">L42*$B$44</f>
        <v>0.0146472979166667</v>
      </c>
      <c r="S42" s="25">
        <f t="shared" ref="S42:S53" si="29">Q42/R42</f>
        <v>0.00449688301268236</v>
      </c>
      <c r="T42" s="3">
        <v>0.01</v>
      </c>
      <c r="U42" s="26">
        <f t="shared" ref="U42:U53" si="30">S42*T42</f>
        <v>4.49688301268236e-5</v>
      </c>
      <c r="V42" s="25"/>
      <c r="W42" s="3"/>
      <c r="X42" s="26"/>
      <c r="Y42" s="28">
        <v>0.02</v>
      </c>
      <c r="Z42" s="3">
        <v>0.17</v>
      </c>
      <c r="AA42" s="27">
        <f t="shared" ref="AA42:AA53" si="31">Y42*Z42</f>
        <v>0.0034</v>
      </c>
      <c r="AB42" s="3">
        <v>0.01</v>
      </c>
      <c r="AC42" s="3">
        <v>0.03</v>
      </c>
      <c r="AD42" s="27">
        <f t="shared" ref="AD42:AD53" si="32">AB42*AC42</f>
        <v>0.0003</v>
      </c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0.79</v>
      </c>
      <c r="AP42" s="3">
        <f t="shared" ref="AP42:AP53" si="33">AO42*AN42</f>
        <v>0.0079</v>
      </c>
      <c r="AQ42" s="1">
        <f t="shared" ref="AQ42:AQ53" si="34">(AP42+AM42+AD42+AA42+U42+X42+AG42+AJ42)</f>
        <v>0.0116449688301268</v>
      </c>
      <c r="AR42" s="29">
        <f t="shared" ref="AR42:AR53" si="35">$B$42/12</f>
        <v>7.70910416666667</v>
      </c>
      <c r="AS42" s="1">
        <f t="shared" ref="AS42:AS53" si="36">$B$44</f>
        <v>0.19</v>
      </c>
      <c r="AT42" s="2">
        <f>$E$5/12</f>
        <v>136.948164383562</v>
      </c>
      <c r="AU42" s="1">
        <f t="shared" ref="AU42:AU53" si="37">AT42*10000*AS42*0.67*AR42*AQ42</f>
        <v>15650.4512282962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-11.4428802204839</v>
      </c>
      <c r="E43" s="20">
        <f t="shared" ref="E43:E54" si="38">D42</f>
        <v>-10</v>
      </c>
      <c r="F43" s="16" t="s">
        <v>73</v>
      </c>
      <c r="G43" s="13">
        <v>2</v>
      </c>
      <c r="H43" s="18">
        <f t="shared" si="21"/>
        <v>-11.4428802204839</v>
      </c>
      <c r="I43" s="18">
        <f t="shared" si="22"/>
        <v>261.707119779516</v>
      </c>
      <c r="J43" s="18">
        <f t="shared" si="23"/>
        <v>0.00366704411242016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0.153835413937633</v>
      </c>
      <c r="P43" s="18">
        <f t="shared" si="26"/>
        <v>0.000564121248961713</v>
      </c>
      <c r="Q43" s="24">
        <f t="shared" si="27"/>
        <v>0.000107183037302726</v>
      </c>
      <c r="R43" s="18">
        <f t="shared" si="28"/>
        <v>0.0146472979166667</v>
      </c>
      <c r="S43" s="25">
        <f t="shared" si="29"/>
        <v>0.00731759795646442</v>
      </c>
      <c r="T43" s="3">
        <v>0.01</v>
      </c>
      <c r="U43" s="26">
        <f t="shared" si="30"/>
        <v>7.31759795646442e-5</v>
      </c>
      <c r="V43" s="25"/>
      <c r="W43" s="3"/>
      <c r="X43" s="26"/>
      <c r="Y43" s="28">
        <v>0.02</v>
      </c>
      <c r="Z43" s="3">
        <v>0.17</v>
      </c>
      <c r="AA43" s="27">
        <f t="shared" si="31"/>
        <v>0.0034</v>
      </c>
      <c r="AB43" s="3">
        <v>0.01</v>
      </c>
      <c r="AC43" s="3">
        <v>0.03</v>
      </c>
      <c r="AD43" s="27">
        <f t="shared" si="32"/>
        <v>0.0003</v>
      </c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0.79</v>
      </c>
      <c r="AP43" s="3">
        <f t="shared" si="33"/>
        <v>0.0079</v>
      </c>
      <c r="AQ43" s="1">
        <f t="shared" si="34"/>
        <v>0.0116731759795646</v>
      </c>
      <c r="AR43" s="29">
        <f t="shared" si="35"/>
        <v>7.70910416666667</v>
      </c>
      <c r="AS43" s="1">
        <f t="shared" si="36"/>
        <v>0.19</v>
      </c>
      <c r="AT43" s="2">
        <f t="shared" ref="AT43:AT53" si="40">$E$5/12</f>
        <v>136.948164383562</v>
      </c>
      <c r="AU43" s="1">
        <f t="shared" si="37"/>
        <v>15688.3607000179</v>
      </c>
    </row>
    <row r="44" s="1" customFormat="1" spans="1:47">
      <c r="A44" s="13" t="s">
        <v>38</v>
      </c>
      <c r="B44" s="13">
        <v>0.19</v>
      </c>
      <c r="C44" s="16">
        <v>2</v>
      </c>
      <c r="D44" s="19">
        <v>-7.62531973846428</v>
      </c>
      <c r="E44" s="20">
        <f t="shared" si="38"/>
        <v>-11.4428802204839</v>
      </c>
      <c r="F44" s="16" t="s">
        <v>73</v>
      </c>
      <c r="G44" s="13">
        <v>3</v>
      </c>
      <c r="H44" s="18">
        <f t="shared" si="21"/>
        <v>-7.62531973846428</v>
      </c>
      <c r="I44" s="18">
        <f t="shared" si="22"/>
        <v>265.524680261536</v>
      </c>
      <c r="J44" s="18">
        <f t="shared" si="23"/>
        <v>0.00626072870925844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0.230362334355337</v>
      </c>
      <c r="P44" s="18">
        <f t="shared" si="26"/>
        <v>0.00144223608023025</v>
      </c>
      <c r="Q44" s="24">
        <f t="shared" si="27"/>
        <v>0.000274024855243748</v>
      </c>
      <c r="R44" s="18">
        <f t="shared" si="28"/>
        <v>0.0146472979166667</v>
      </c>
      <c r="S44" s="25">
        <f t="shared" si="29"/>
        <v>0.0187082188675868</v>
      </c>
      <c r="T44" s="3">
        <v>0.01</v>
      </c>
      <c r="U44" s="26">
        <f t="shared" si="30"/>
        <v>0.000187082188675868</v>
      </c>
      <c r="V44" s="25"/>
      <c r="W44" s="3"/>
      <c r="X44" s="26"/>
      <c r="Y44" s="28">
        <v>0.02</v>
      </c>
      <c r="Z44" s="3">
        <v>0.17</v>
      </c>
      <c r="AA44" s="27">
        <f t="shared" si="31"/>
        <v>0.0034</v>
      </c>
      <c r="AB44" s="3">
        <v>0.01</v>
      </c>
      <c r="AC44" s="3">
        <v>0.03</v>
      </c>
      <c r="AD44" s="27">
        <f t="shared" si="32"/>
        <v>0.0003</v>
      </c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0.79</v>
      </c>
      <c r="AP44" s="3">
        <f t="shared" si="33"/>
        <v>0.0079</v>
      </c>
      <c r="AQ44" s="1">
        <f t="shared" si="34"/>
        <v>0.0117870821886759</v>
      </c>
      <c r="AR44" s="29">
        <f t="shared" si="35"/>
        <v>7.70910416666667</v>
      </c>
      <c r="AS44" s="1">
        <f t="shared" si="36"/>
        <v>0.19</v>
      </c>
      <c r="AT44" s="2">
        <f t="shared" si="40"/>
        <v>136.948164383562</v>
      </c>
      <c r="AU44" s="1">
        <f t="shared" si="37"/>
        <v>15841.4468607711</v>
      </c>
    </row>
    <row r="45" s="1" customFormat="1" spans="1:47">
      <c r="A45" s="13"/>
      <c r="B45" s="13"/>
      <c r="C45" s="16">
        <v>3</v>
      </c>
      <c r="D45" s="19">
        <v>-1.40041073816129</v>
      </c>
      <c r="E45" s="20">
        <f t="shared" si="38"/>
        <v>-7.62531973846428</v>
      </c>
      <c r="F45" s="16" t="s">
        <v>73</v>
      </c>
      <c r="G45" s="13">
        <v>4</v>
      </c>
      <c r="H45" s="18">
        <f t="shared" si="21"/>
        <v>-1.40041073816129</v>
      </c>
      <c r="I45" s="18">
        <f t="shared" si="22"/>
        <v>271.749589261839</v>
      </c>
      <c r="J45" s="18">
        <f t="shared" si="23"/>
        <v>0.014502024469468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0.306011139941774</v>
      </c>
      <c r="P45" s="18">
        <f t="shared" si="26"/>
        <v>0.0044377810393654</v>
      </c>
      <c r="Q45" s="24">
        <f t="shared" si="27"/>
        <v>0.000843178397479426</v>
      </c>
      <c r="R45" s="18">
        <f t="shared" si="28"/>
        <v>0.0146472979166667</v>
      </c>
      <c r="S45" s="25">
        <f t="shared" si="29"/>
        <v>0.0575654569379655</v>
      </c>
      <c r="T45" s="3">
        <v>0.01</v>
      </c>
      <c r="U45" s="26">
        <f t="shared" si="30"/>
        <v>0.000575654569379655</v>
      </c>
      <c r="V45" s="25"/>
      <c r="W45" s="3"/>
      <c r="X45" s="26"/>
      <c r="Y45" s="28">
        <v>0.02</v>
      </c>
      <c r="Z45" s="3">
        <v>0.17</v>
      </c>
      <c r="AA45" s="27">
        <f t="shared" si="31"/>
        <v>0.0034</v>
      </c>
      <c r="AB45" s="3">
        <v>0.01</v>
      </c>
      <c r="AC45" s="3">
        <v>0.03</v>
      </c>
      <c r="AD45" s="27">
        <f t="shared" si="32"/>
        <v>0.0003</v>
      </c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0.79</v>
      </c>
      <c r="AP45" s="3">
        <f t="shared" si="33"/>
        <v>0.0079</v>
      </c>
      <c r="AQ45" s="1">
        <f t="shared" si="34"/>
        <v>0.0121756545693797</v>
      </c>
      <c r="AR45" s="29">
        <f t="shared" si="35"/>
        <v>7.70910416666667</v>
      </c>
      <c r="AS45" s="1">
        <f t="shared" si="36"/>
        <v>0.19</v>
      </c>
      <c r="AT45" s="2">
        <f t="shared" si="40"/>
        <v>136.948164383562</v>
      </c>
      <c r="AU45" s="1">
        <f t="shared" si="37"/>
        <v>16363.6752309437</v>
      </c>
    </row>
    <row r="46" s="1" customFormat="1" spans="1:47">
      <c r="A46" s="13"/>
      <c r="B46" s="13"/>
      <c r="C46" s="16">
        <v>4</v>
      </c>
      <c r="D46" s="19">
        <v>6.38776110886667</v>
      </c>
      <c r="E46" s="20">
        <f t="shared" si="38"/>
        <v>-1.40041073816129</v>
      </c>
      <c r="F46" s="16" t="s">
        <v>73</v>
      </c>
      <c r="G46" s="13">
        <v>5</v>
      </c>
      <c r="H46" s="18">
        <f t="shared" si="21"/>
        <v>6.38776110886667</v>
      </c>
      <c r="I46" s="18">
        <f t="shared" si="22"/>
        <v>279.537761108867</v>
      </c>
      <c r="J46" s="18">
        <f t="shared" si="23"/>
        <v>0.039351898393382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0.286494690957288</v>
      </c>
      <c r="O46" s="18">
        <f t="shared" si="39"/>
        <v>0.0921697096117871</v>
      </c>
      <c r="P46" s="18">
        <f t="shared" si="26"/>
        <v>0.00362705304759057</v>
      </c>
      <c r="Q46" s="24">
        <f t="shared" si="27"/>
        <v>0.000689140079042208</v>
      </c>
      <c r="R46" s="18">
        <f t="shared" si="28"/>
        <v>0.0146472979166667</v>
      </c>
      <c r="S46" s="25">
        <f t="shared" si="29"/>
        <v>0.0470489562623055</v>
      </c>
      <c r="T46" s="3">
        <v>0.01</v>
      </c>
      <c r="U46" s="26">
        <f t="shared" si="30"/>
        <v>0.000470489562623055</v>
      </c>
      <c r="V46" s="25"/>
      <c r="W46" s="3"/>
      <c r="X46" s="26"/>
      <c r="Y46" s="28">
        <v>0.04</v>
      </c>
      <c r="Z46" s="3">
        <v>0.17</v>
      </c>
      <c r="AA46" s="27">
        <f t="shared" si="31"/>
        <v>0.0068</v>
      </c>
      <c r="AB46" s="3">
        <v>0.015</v>
      </c>
      <c r="AC46" s="3">
        <v>0.03</v>
      </c>
      <c r="AD46" s="27">
        <f t="shared" si="32"/>
        <v>0.00045</v>
      </c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0.79</v>
      </c>
      <c r="AP46" s="3">
        <f t="shared" si="33"/>
        <v>0.01185</v>
      </c>
      <c r="AQ46" s="1">
        <f t="shared" si="34"/>
        <v>0.0195704895626231</v>
      </c>
      <c r="AR46" s="29">
        <f t="shared" si="35"/>
        <v>7.70910416666667</v>
      </c>
      <c r="AS46" s="1">
        <f t="shared" si="36"/>
        <v>0.19</v>
      </c>
      <c r="AT46" s="2">
        <f t="shared" si="40"/>
        <v>136.948164383562</v>
      </c>
      <c r="AU46" s="1">
        <f t="shared" si="37"/>
        <v>26302.0877841522</v>
      </c>
    </row>
    <row r="47" s="1" customFormat="1" spans="1:47">
      <c r="A47" s="13"/>
      <c r="B47" s="13"/>
      <c r="C47" s="16">
        <v>5</v>
      </c>
      <c r="D47" s="19">
        <v>16.0713594632258</v>
      </c>
      <c r="E47" s="20">
        <f t="shared" si="38"/>
        <v>6.38776110886667</v>
      </c>
      <c r="F47" s="16" t="s">
        <v>75</v>
      </c>
      <c r="G47" s="13">
        <v>6</v>
      </c>
      <c r="H47" s="18">
        <f t="shared" si="21"/>
        <v>16.0713594632258</v>
      </c>
      <c r="I47" s="18">
        <f t="shared" si="22"/>
        <v>289.221359463226</v>
      </c>
      <c r="J47" s="18">
        <f t="shared" si="23"/>
        <v>0.12631356729965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0.165633698230863</v>
      </c>
      <c r="P47" s="18">
        <f t="shared" si="26"/>
        <v>0.0209217832885741</v>
      </c>
      <c r="Q47" s="24">
        <f t="shared" si="27"/>
        <v>0.00397513882482907</v>
      </c>
      <c r="R47" s="18">
        <f t="shared" si="28"/>
        <v>0.0146472979166667</v>
      </c>
      <c r="S47" s="25">
        <f t="shared" si="29"/>
        <v>0.27139059009006</v>
      </c>
      <c r="T47" s="3">
        <v>0.01</v>
      </c>
      <c r="U47" s="26">
        <f t="shared" si="30"/>
        <v>0.0027139059009006</v>
      </c>
      <c r="V47" s="25"/>
      <c r="W47" s="3"/>
      <c r="X47" s="26"/>
      <c r="Y47" s="28">
        <v>0.04</v>
      </c>
      <c r="Z47" s="3">
        <v>0.17</v>
      </c>
      <c r="AA47" s="27">
        <f t="shared" si="31"/>
        <v>0.0068</v>
      </c>
      <c r="AB47" s="3">
        <v>0.015</v>
      </c>
      <c r="AC47" s="3">
        <v>0.03</v>
      </c>
      <c r="AD47" s="27">
        <f t="shared" si="32"/>
        <v>0.00045</v>
      </c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0.79</v>
      </c>
      <c r="AP47" s="3">
        <f t="shared" si="33"/>
        <v>0.01185</v>
      </c>
      <c r="AQ47" s="1">
        <f t="shared" si="34"/>
        <v>0.0218139059009006</v>
      </c>
      <c r="AR47" s="29">
        <f t="shared" si="35"/>
        <v>7.70910416666667</v>
      </c>
      <c r="AS47" s="1">
        <f t="shared" si="36"/>
        <v>0.19</v>
      </c>
      <c r="AT47" s="2">
        <f t="shared" si="40"/>
        <v>136.948164383562</v>
      </c>
      <c r="AU47" s="1">
        <f t="shared" si="37"/>
        <v>29317.1648100469</v>
      </c>
    </row>
    <row r="48" s="1" customFormat="1" spans="1:47">
      <c r="A48" s="13"/>
      <c r="B48" s="13"/>
      <c r="C48" s="16">
        <v>6</v>
      </c>
      <c r="D48" s="19">
        <v>22.3526837156667</v>
      </c>
      <c r="E48" s="20">
        <f t="shared" si="38"/>
        <v>16.0713594632258</v>
      </c>
      <c r="F48" s="16" t="s">
        <v>73</v>
      </c>
      <c r="G48" s="13">
        <v>7</v>
      </c>
      <c r="H48" s="18">
        <f t="shared" si="21"/>
        <v>22.3526837156667</v>
      </c>
      <c r="I48" s="18">
        <f t="shared" si="22"/>
        <v>295.502683715667</v>
      </c>
      <c r="J48" s="18">
        <f t="shared" si="23"/>
        <v>0.258365549682884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0.221802956608956</v>
      </c>
      <c r="P48" s="18">
        <f t="shared" si="26"/>
        <v>0.0573062428055617</v>
      </c>
      <c r="Q48" s="24">
        <f t="shared" si="27"/>
        <v>0.0108881861330567</v>
      </c>
      <c r="R48" s="18">
        <f t="shared" si="28"/>
        <v>0.0146472979166667</v>
      </c>
      <c r="S48" s="25">
        <f t="shared" si="29"/>
        <v>0.743358003298849</v>
      </c>
      <c r="T48" s="3">
        <v>0.01</v>
      </c>
      <c r="U48" s="26">
        <f t="shared" si="30"/>
        <v>0.0074335800329885</v>
      </c>
      <c r="V48" s="25"/>
      <c r="W48" s="3"/>
      <c r="X48" s="26"/>
      <c r="Y48" s="28">
        <v>0.04</v>
      </c>
      <c r="Z48" s="3">
        <v>0.17</v>
      </c>
      <c r="AA48" s="27">
        <f t="shared" si="31"/>
        <v>0.0068</v>
      </c>
      <c r="AB48" s="3">
        <v>0.015</v>
      </c>
      <c r="AC48" s="3">
        <v>0.03</v>
      </c>
      <c r="AD48" s="27">
        <f t="shared" si="32"/>
        <v>0.00045</v>
      </c>
      <c r="AE48" s="25"/>
      <c r="AF48" s="3"/>
      <c r="AG48" s="26"/>
      <c r="AH48" s="25"/>
      <c r="AI48" s="3"/>
      <c r="AJ48" s="26"/>
      <c r="AL48" s="27"/>
      <c r="AM48" s="27"/>
      <c r="AN48" s="3">
        <v>0.015</v>
      </c>
      <c r="AO48" s="3">
        <v>0.79</v>
      </c>
      <c r="AP48" s="3">
        <f t="shared" si="33"/>
        <v>0.01185</v>
      </c>
      <c r="AQ48" s="1">
        <f t="shared" si="34"/>
        <v>0.0265335800329885</v>
      </c>
      <c r="AR48" s="29">
        <f t="shared" si="35"/>
        <v>7.70910416666667</v>
      </c>
      <c r="AS48" s="1">
        <f t="shared" si="36"/>
        <v>0.19</v>
      </c>
      <c r="AT48" s="2">
        <f t="shared" si="40"/>
        <v>136.948164383562</v>
      </c>
      <c r="AU48" s="1">
        <f t="shared" si="37"/>
        <v>35660.2500424088</v>
      </c>
    </row>
    <row r="49" s="1" customFormat="1" spans="1:47">
      <c r="A49" s="13"/>
      <c r="B49" s="13"/>
      <c r="C49" s="16">
        <v>7</v>
      </c>
      <c r="D49" s="19">
        <v>24.2480605658065</v>
      </c>
      <c r="E49" s="20">
        <f t="shared" si="38"/>
        <v>22.3526837156667</v>
      </c>
      <c r="F49" s="16" t="s">
        <v>73</v>
      </c>
      <c r="G49" s="13">
        <v>8</v>
      </c>
      <c r="H49" s="18">
        <f t="shared" si="21"/>
        <v>24.2480605658065</v>
      </c>
      <c r="I49" s="18">
        <f t="shared" si="22"/>
        <v>297.398060565806</v>
      </c>
      <c r="J49" s="18">
        <f t="shared" si="23"/>
        <v>0.318738751130945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0.241587755470061</v>
      </c>
      <c r="P49" s="18">
        <f t="shared" si="26"/>
        <v>0.0770033794670553</v>
      </c>
      <c r="Q49" s="24">
        <f t="shared" si="27"/>
        <v>0.0146306420987405</v>
      </c>
      <c r="R49" s="18">
        <f t="shared" si="28"/>
        <v>0.0146472979166667</v>
      </c>
      <c r="S49" s="25">
        <f t="shared" si="29"/>
        <v>0.998862874366254</v>
      </c>
      <c r="T49" s="3">
        <v>0.01</v>
      </c>
      <c r="U49" s="26">
        <f t="shared" si="30"/>
        <v>0.00998862874366254</v>
      </c>
      <c r="V49" s="25"/>
      <c r="W49" s="3"/>
      <c r="X49" s="26"/>
      <c r="Y49" s="28">
        <v>0.04</v>
      </c>
      <c r="Z49" s="3">
        <v>0.17</v>
      </c>
      <c r="AA49" s="27">
        <f t="shared" si="31"/>
        <v>0.0068</v>
      </c>
      <c r="AB49" s="3">
        <v>0.015</v>
      </c>
      <c r="AC49" s="3">
        <v>0.03</v>
      </c>
      <c r="AD49" s="27">
        <f t="shared" si="32"/>
        <v>0.00045</v>
      </c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0.015</v>
      </c>
      <c r="AO49" s="3">
        <v>0.79</v>
      </c>
      <c r="AP49" s="3">
        <f t="shared" si="33"/>
        <v>0.01185</v>
      </c>
      <c r="AQ49" s="1">
        <f t="shared" si="34"/>
        <v>0.0290886287436625</v>
      </c>
      <c r="AR49" s="29">
        <f t="shared" si="35"/>
        <v>7.70910416666667</v>
      </c>
      <c r="AS49" s="1">
        <f t="shared" si="36"/>
        <v>0.19</v>
      </c>
      <c r="AT49" s="2">
        <f t="shared" si="40"/>
        <v>136.948164383562</v>
      </c>
      <c r="AU49" s="1">
        <f t="shared" si="37"/>
        <v>39094.1506234797</v>
      </c>
    </row>
    <row r="50" s="1" customFormat="1" spans="1:47">
      <c r="A50" s="13"/>
      <c r="B50" s="13"/>
      <c r="C50" s="16">
        <v>8</v>
      </c>
      <c r="D50" s="19">
        <v>22.7745595558064</v>
      </c>
      <c r="E50" s="20">
        <f t="shared" si="38"/>
        <v>24.2480605658065</v>
      </c>
      <c r="F50" s="16" t="s">
        <v>73</v>
      </c>
      <c r="G50" s="13">
        <v>9</v>
      </c>
      <c r="H50" s="18">
        <f t="shared" si="21"/>
        <v>22.7745595558064</v>
      </c>
      <c r="I50" s="18">
        <f t="shared" si="22"/>
        <v>295.924559555806</v>
      </c>
      <c r="J50" s="18">
        <f t="shared" si="23"/>
        <v>0.270791591131907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0.241675417669672</v>
      </c>
      <c r="P50" s="18">
        <f t="shared" si="26"/>
        <v>0.0654436708882387</v>
      </c>
      <c r="Q50" s="24">
        <f t="shared" si="27"/>
        <v>0.0124342974687654</v>
      </c>
      <c r="R50" s="18">
        <f t="shared" si="28"/>
        <v>0.0146472979166667</v>
      </c>
      <c r="S50" s="25">
        <f t="shared" si="29"/>
        <v>0.848914082277031</v>
      </c>
      <c r="T50" s="3">
        <v>0.01</v>
      </c>
      <c r="U50" s="26">
        <f t="shared" si="30"/>
        <v>0.00848914082277031</v>
      </c>
      <c r="V50" s="25"/>
      <c r="W50" s="3"/>
      <c r="X50" s="26"/>
      <c r="Y50" s="28">
        <v>0.04</v>
      </c>
      <c r="Z50" s="3">
        <v>0.17</v>
      </c>
      <c r="AA50" s="27">
        <f t="shared" si="31"/>
        <v>0.0068</v>
      </c>
      <c r="AB50" s="3">
        <v>0.015</v>
      </c>
      <c r="AC50" s="3">
        <v>0.03</v>
      </c>
      <c r="AD50" s="27">
        <f t="shared" si="32"/>
        <v>0.00045</v>
      </c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0.79</v>
      </c>
      <c r="AP50" s="3">
        <f t="shared" si="33"/>
        <v>0.01185</v>
      </c>
      <c r="AQ50" s="1">
        <f t="shared" si="34"/>
        <v>0.0275891408227703</v>
      </c>
      <c r="AR50" s="29">
        <f t="shared" si="35"/>
        <v>7.70910416666667</v>
      </c>
      <c r="AS50" s="1">
        <f t="shared" si="36"/>
        <v>0.19</v>
      </c>
      <c r="AT50" s="2">
        <f t="shared" si="40"/>
        <v>136.948164383562</v>
      </c>
      <c r="AU50" s="1">
        <f t="shared" si="37"/>
        <v>37078.8886751068</v>
      </c>
    </row>
    <row r="51" s="1" customFormat="1" spans="1:47">
      <c r="A51" s="13"/>
      <c r="B51" s="13"/>
      <c r="C51" s="16">
        <v>9</v>
      </c>
      <c r="D51" s="19">
        <v>17.5469745665333</v>
      </c>
      <c r="E51" s="20">
        <f t="shared" si="38"/>
        <v>22.7745595558064</v>
      </c>
      <c r="F51" s="16" t="s">
        <v>73</v>
      </c>
      <c r="G51" s="13">
        <v>10</v>
      </c>
      <c r="H51" s="18">
        <f t="shared" si="21"/>
        <v>17.5469745665333</v>
      </c>
      <c r="I51" s="18">
        <f t="shared" si="22"/>
        <v>290.696974566533</v>
      </c>
      <c r="J51" s="18">
        <f t="shared" si="23"/>
        <v>0.149853472806487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0.2533227884481</v>
      </c>
      <c r="P51" s="18">
        <f t="shared" si="26"/>
        <v>0.0379612995899708</v>
      </c>
      <c r="Q51" s="24">
        <f t="shared" si="27"/>
        <v>0.00721264692209446</v>
      </c>
      <c r="R51" s="18">
        <f t="shared" si="28"/>
        <v>0.0146472979166667</v>
      </c>
      <c r="S51" s="25">
        <f t="shared" si="29"/>
        <v>0.492421671432478</v>
      </c>
      <c r="T51" s="3">
        <v>0.01</v>
      </c>
      <c r="U51" s="26">
        <f t="shared" si="30"/>
        <v>0.00492421671432478</v>
      </c>
      <c r="V51" s="25"/>
      <c r="W51" s="3"/>
      <c r="X51" s="26"/>
      <c r="Y51" s="28">
        <v>0.02</v>
      </c>
      <c r="Z51" s="3">
        <v>0.17</v>
      </c>
      <c r="AA51" s="27">
        <f t="shared" si="31"/>
        <v>0.0034</v>
      </c>
      <c r="AB51" s="3">
        <v>0.01</v>
      </c>
      <c r="AC51" s="3">
        <v>0.03</v>
      </c>
      <c r="AD51" s="27">
        <f t="shared" si="32"/>
        <v>0.0003</v>
      </c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</v>
      </c>
      <c r="AO51" s="3">
        <v>0.79</v>
      </c>
      <c r="AP51" s="3">
        <f t="shared" si="33"/>
        <v>0.0079</v>
      </c>
      <c r="AQ51" s="1">
        <f t="shared" si="34"/>
        <v>0.0165242167143248</v>
      </c>
      <c r="AR51" s="29">
        <f t="shared" si="35"/>
        <v>7.70910416666667</v>
      </c>
      <c r="AS51" s="1">
        <f t="shared" si="36"/>
        <v>0.19</v>
      </c>
      <c r="AT51" s="2">
        <f t="shared" si="40"/>
        <v>136.948164383562</v>
      </c>
      <c r="AU51" s="1">
        <f t="shared" si="37"/>
        <v>22207.9982819945</v>
      </c>
    </row>
    <row r="52" s="1" customFormat="1" spans="1:47">
      <c r="A52" s="13"/>
      <c r="B52" s="13"/>
      <c r="C52" s="16">
        <v>10</v>
      </c>
      <c r="D52" s="19">
        <v>8.63741900235484</v>
      </c>
      <c r="E52" s="20">
        <f t="shared" si="38"/>
        <v>17.5469745665333</v>
      </c>
      <c r="F52" s="16" t="s">
        <v>73</v>
      </c>
      <c r="G52" s="13">
        <v>11</v>
      </c>
      <c r="H52" s="18">
        <f t="shared" si="21"/>
        <v>8.63741900235484</v>
      </c>
      <c r="I52" s="18">
        <f t="shared" si="22"/>
        <v>281.787419002355</v>
      </c>
      <c r="J52" s="18">
        <f t="shared" si="23"/>
        <v>0.051967809491911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0.204593414415223</v>
      </c>
      <c r="O52" s="18">
        <f t="shared" si="39"/>
        <v>0.0878591161095731</v>
      </c>
      <c r="P52" s="18">
        <f t="shared" si="26"/>
        <v>0.00456584580810998</v>
      </c>
      <c r="Q52" s="24">
        <f t="shared" si="27"/>
        <v>0.000867510703540897</v>
      </c>
      <c r="R52" s="18">
        <f t="shared" si="28"/>
        <v>0.0146472979166667</v>
      </c>
      <c r="S52" s="25">
        <f t="shared" si="29"/>
        <v>0.0592266716002128</v>
      </c>
      <c r="T52" s="3">
        <v>0.01</v>
      </c>
      <c r="U52" s="26">
        <f t="shared" si="30"/>
        <v>0.000592266716002128</v>
      </c>
      <c r="V52" s="25"/>
      <c r="W52" s="3"/>
      <c r="X52" s="26"/>
      <c r="Y52" s="28">
        <v>0.02</v>
      </c>
      <c r="Z52" s="3">
        <v>0.17</v>
      </c>
      <c r="AA52" s="27">
        <f t="shared" si="31"/>
        <v>0.0034</v>
      </c>
      <c r="AB52" s="3">
        <v>0.01</v>
      </c>
      <c r="AC52" s="3">
        <v>0.03</v>
      </c>
      <c r="AD52" s="27">
        <f t="shared" si="32"/>
        <v>0.0003</v>
      </c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0.79</v>
      </c>
      <c r="AP52" s="3">
        <f t="shared" si="33"/>
        <v>0.0079</v>
      </c>
      <c r="AQ52" s="1">
        <f t="shared" si="34"/>
        <v>0.0121922667160021</v>
      </c>
      <c r="AR52" s="29">
        <f t="shared" si="35"/>
        <v>7.70910416666667</v>
      </c>
      <c r="AS52" s="1">
        <f t="shared" si="36"/>
        <v>0.19</v>
      </c>
      <c r="AT52" s="2">
        <f t="shared" si="40"/>
        <v>136.948164383562</v>
      </c>
      <c r="AU52" s="1">
        <f t="shared" si="37"/>
        <v>16386.001404101</v>
      </c>
    </row>
    <row r="53" s="1" customFormat="1" spans="1:48">
      <c r="A53" s="13"/>
      <c r="B53" s="13"/>
      <c r="C53" s="16">
        <v>11</v>
      </c>
      <c r="D53" s="19">
        <v>1.20777857106667</v>
      </c>
      <c r="E53" s="20">
        <f t="shared" si="38"/>
        <v>8.63741900235484</v>
      </c>
      <c r="F53" s="16" t="s">
        <v>75</v>
      </c>
      <c r="G53" s="13">
        <v>12</v>
      </c>
      <c r="H53" s="18">
        <f t="shared" si="21"/>
        <v>1.20777857106667</v>
      </c>
      <c r="I53" s="18">
        <f t="shared" si="22"/>
        <v>274.357778571067</v>
      </c>
      <c r="J53" s="18">
        <f t="shared" si="23"/>
        <v>0.0203871974104027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0.16038431196813</v>
      </c>
      <c r="P53" s="18">
        <f t="shared" si="26"/>
        <v>0.00326978662962587</v>
      </c>
      <c r="Q53" s="24">
        <f t="shared" si="27"/>
        <v>0.000621259459628916</v>
      </c>
      <c r="R53" s="18">
        <f t="shared" si="28"/>
        <v>0.0146472979166667</v>
      </c>
      <c r="S53" s="25">
        <f t="shared" si="29"/>
        <v>0.0424146121123136</v>
      </c>
      <c r="T53" s="3">
        <v>0.01</v>
      </c>
      <c r="U53" s="26">
        <f t="shared" si="30"/>
        <v>0.000424146121123136</v>
      </c>
      <c r="V53" s="25"/>
      <c r="W53" s="3"/>
      <c r="X53" s="26"/>
      <c r="Y53" s="28">
        <v>0.02</v>
      </c>
      <c r="Z53" s="3">
        <v>0.17</v>
      </c>
      <c r="AA53" s="27">
        <f t="shared" si="31"/>
        <v>0.0034</v>
      </c>
      <c r="AB53" s="3">
        <v>0.01</v>
      </c>
      <c r="AC53" s="3">
        <v>0.03</v>
      </c>
      <c r="AD53" s="27">
        <f t="shared" si="32"/>
        <v>0.0003</v>
      </c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0.79</v>
      </c>
      <c r="AP53" s="3">
        <f t="shared" si="33"/>
        <v>0.0079</v>
      </c>
      <c r="AQ53" s="1">
        <f t="shared" si="34"/>
        <v>0.0120241461211231</v>
      </c>
      <c r="AR53" s="29">
        <f t="shared" si="35"/>
        <v>7.70910416666667</v>
      </c>
      <c r="AS53" s="1">
        <f t="shared" si="36"/>
        <v>0.19</v>
      </c>
      <c r="AT53" s="2">
        <f t="shared" si="40"/>
        <v>136.948164383562</v>
      </c>
      <c r="AU53" s="1">
        <f t="shared" si="37"/>
        <v>16160.0529100338</v>
      </c>
      <c r="AV53" s="1">
        <f>SUM(AU42:AU53)</f>
        <v>285750.528551353</v>
      </c>
    </row>
    <row r="54" s="1" customFormat="1" spans="1:46">
      <c r="A54" s="13"/>
      <c r="B54" s="13"/>
      <c r="C54" s="16">
        <v>12</v>
      </c>
      <c r="D54" s="19">
        <v>-8.38147198870968</v>
      </c>
      <c r="E54" s="20">
        <f t="shared" si="38"/>
        <v>1.20777857106667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19:27">
      <c r="S55" s="23" t="s">
        <v>45</v>
      </c>
      <c r="T55" s="23"/>
      <c r="U55" s="23"/>
      <c r="V55" s="23" t="s">
        <v>46</v>
      </c>
      <c r="W55" s="23" t="s">
        <v>47</v>
      </c>
      <c r="X55" s="23" t="s">
        <v>48</v>
      </c>
      <c r="Y55" s="23" t="s">
        <v>49</v>
      </c>
      <c r="Z55" s="23" t="s">
        <v>50</v>
      </c>
      <c r="AA55" s="23" t="s">
        <v>51</v>
      </c>
    </row>
    <row r="56" s="1" customFormat="1" spans="1:32">
      <c r="A56" s="15" t="s">
        <v>5</v>
      </c>
      <c r="B56" s="15"/>
      <c r="C56" s="16" t="s">
        <v>53</v>
      </c>
      <c r="D56" s="16" t="s">
        <v>54</v>
      </c>
      <c r="E56" s="16" t="s">
        <v>55</v>
      </c>
      <c r="F56" s="16" t="s">
        <v>56</v>
      </c>
      <c r="G56" s="13" t="s">
        <v>53</v>
      </c>
      <c r="H56" s="13" t="s">
        <v>55</v>
      </c>
      <c r="I56" s="13" t="s">
        <v>57</v>
      </c>
      <c r="J56" s="13" t="s">
        <v>58</v>
      </c>
      <c r="K56" s="22" t="s">
        <v>59</v>
      </c>
      <c r="L56" s="22" t="s">
        <v>60</v>
      </c>
      <c r="M56" s="13" t="s">
        <v>61</v>
      </c>
      <c r="N56" s="22" t="s">
        <v>62</v>
      </c>
      <c r="O56" s="13" t="s">
        <v>63</v>
      </c>
      <c r="P56" s="13" t="s">
        <v>64</v>
      </c>
      <c r="Q56" s="22" t="s">
        <v>65</v>
      </c>
      <c r="R56" s="22" t="s">
        <v>66</v>
      </c>
      <c r="S56" s="4" t="s">
        <v>12</v>
      </c>
      <c r="T56" s="3" t="s">
        <v>13</v>
      </c>
      <c r="U56" s="3"/>
      <c r="V56" s="3" t="s">
        <v>76</v>
      </c>
      <c r="W56" s="3" t="s">
        <v>76</v>
      </c>
      <c r="X56" s="3" t="s">
        <v>76</v>
      </c>
      <c r="Y56" s="3" t="s">
        <v>76</v>
      </c>
      <c r="Z56" s="3" t="s">
        <v>76</v>
      </c>
      <c r="AA56" s="3" t="s">
        <v>76</v>
      </c>
      <c r="AB56" s="2" t="s">
        <v>77</v>
      </c>
      <c r="AC56" s="1" t="s">
        <v>68</v>
      </c>
      <c r="AD56" s="1" t="s">
        <v>38</v>
      </c>
      <c r="AE56" s="1" t="s">
        <v>69</v>
      </c>
      <c r="AF56" s="1" t="s">
        <v>70</v>
      </c>
    </row>
    <row r="57" s="1" customFormat="1" spans="1:32">
      <c r="A57" s="13" t="s">
        <v>71</v>
      </c>
      <c r="B57" s="13">
        <f>F7</f>
        <v>122.786</v>
      </c>
      <c r="C57" s="16" t="s">
        <v>72</v>
      </c>
      <c r="D57" s="17">
        <v>-10</v>
      </c>
      <c r="E57" s="16"/>
      <c r="F57" s="16"/>
      <c r="G57" s="13">
        <v>1</v>
      </c>
      <c r="H57" s="18">
        <f t="shared" ref="H57:H68" si="41">E58</f>
        <v>-10</v>
      </c>
      <c r="I57" s="18">
        <f t="shared" ref="I57:I68" si="42">H57+273.15</f>
        <v>263.15</v>
      </c>
      <c r="J57" s="18">
        <f t="shared" ref="J57:J68" si="43">EXP(($C$16*(I57-$C$14))/($C$17*I57*$C$14))</f>
        <v>0.00449688301268236</v>
      </c>
      <c r="K57" s="18">
        <f t="shared" ref="K57:K68" si="44">$B$57/12</f>
        <v>10.2321666666667</v>
      </c>
      <c r="L57" s="18">
        <f t="shared" ref="L57:L68" si="45">K57*$B$58/100</f>
        <v>2.762685</v>
      </c>
      <c r="M57" s="13" t="s">
        <v>73</v>
      </c>
      <c r="N57" s="13"/>
      <c r="O57" s="18">
        <f>L57</f>
        <v>2.762685</v>
      </c>
      <c r="P57" s="18">
        <f t="shared" ref="P57:P68" si="46">O57*J57</f>
        <v>0.0124234712458924</v>
      </c>
      <c r="Q57" s="24">
        <f t="shared" ref="Q57:Q68" si="47">P57*$B$59</f>
        <v>0.00360280666130879</v>
      </c>
      <c r="R57" s="18">
        <f t="shared" ref="R57:R68" si="48">L57*$B$59</f>
        <v>0.80117865</v>
      </c>
      <c r="S57" s="25">
        <f t="shared" ref="S57:S68" si="49">Q57/R57</f>
        <v>0.00449688301268236</v>
      </c>
      <c r="T57" s="3">
        <v>0.27</v>
      </c>
      <c r="U57" s="26">
        <f t="shared" ref="U57:U68" si="50">S57*T57</f>
        <v>0.00121415841342424</v>
      </c>
      <c r="V57" s="3">
        <v>180.9</v>
      </c>
      <c r="W57" s="27">
        <v>6</v>
      </c>
      <c r="X57" s="27">
        <v>3</v>
      </c>
      <c r="Y57" s="27">
        <v>0.3</v>
      </c>
      <c r="Z57" s="27">
        <v>6</v>
      </c>
      <c r="AA57" s="3">
        <v>30.2</v>
      </c>
      <c r="AB57" s="2">
        <f>U57*0.67*AD57+(V57+W57+X57+Y57+Z57+AA57)/1000</f>
        <v>0.226635910979728</v>
      </c>
      <c r="AC57" s="29">
        <f t="shared" ref="AC57:AC68" si="51">$B$57/12</f>
        <v>10.2321666666667</v>
      </c>
      <c r="AD57" s="1">
        <f t="shared" ref="AD57:AD68" si="52">$B$59</f>
        <v>0.29</v>
      </c>
      <c r="AE57" s="30">
        <f>$E$7/12</f>
        <v>270.642820874454</v>
      </c>
      <c r="AF57" s="1">
        <f>AE57*10000*AC57*AB57</f>
        <v>6276143.18171187</v>
      </c>
    </row>
    <row r="58" s="1" customFormat="1" spans="1:32">
      <c r="A58" s="13" t="s">
        <v>74</v>
      </c>
      <c r="B58" s="13">
        <v>27</v>
      </c>
      <c r="C58" s="16">
        <v>1</v>
      </c>
      <c r="D58" s="19">
        <v>-11.4428802204839</v>
      </c>
      <c r="E58" s="20">
        <f t="shared" ref="E58:E69" si="53">D57</f>
        <v>-10</v>
      </c>
      <c r="F58" s="16" t="s">
        <v>73</v>
      </c>
      <c r="G58" s="13">
        <v>2</v>
      </c>
      <c r="H58" s="18">
        <f t="shared" si="41"/>
        <v>-11.4428802204839</v>
      </c>
      <c r="I58" s="18">
        <f t="shared" si="42"/>
        <v>261.707119779516</v>
      </c>
      <c r="J58" s="18">
        <f t="shared" si="43"/>
        <v>0.00366704411242016</v>
      </c>
      <c r="K58" s="18">
        <f t="shared" si="44"/>
        <v>10.2321666666667</v>
      </c>
      <c r="L58" s="18">
        <f t="shared" si="45"/>
        <v>2.762685</v>
      </c>
      <c r="M58" s="13" t="s">
        <v>73</v>
      </c>
      <c r="N58" s="13"/>
      <c r="O58" s="18">
        <f t="shared" ref="O58:O68" si="54">L58+O57-P57-N58</f>
        <v>5.51294652875411</v>
      </c>
      <c r="P58" s="18">
        <f t="shared" si="46"/>
        <v>0.0202162181103549</v>
      </c>
      <c r="Q58" s="24">
        <f t="shared" si="47"/>
        <v>0.00586270325200293</v>
      </c>
      <c r="R58" s="18">
        <f t="shared" si="48"/>
        <v>0.80117865</v>
      </c>
      <c r="S58" s="25">
        <f t="shared" si="49"/>
        <v>0.00731759795646443</v>
      </c>
      <c r="T58" s="3">
        <v>0.27</v>
      </c>
      <c r="U58" s="26">
        <f t="shared" si="50"/>
        <v>0.00197575144824539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8" si="55">U58*0.67*AD58+(V58+W58+X58+Y58+Z58+AA58)/1000</f>
        <v>0.226783888506394</v>
      </c>
      <c r="AC58" s="29">
        <f t="shared" si="51"/>
        <v>10.2321666666667</v>
      </c>
      <c r="AD58" s="1">
        <f t="shared" si="52"/>
        <v>0.29</v>
      </c>
      <c r="AE58" s="30">
        <f t="shared" ref="AE58:AE68" si="56">$E$7/12</f>
        <v>270.642820874454</v>
      </c>
      <c r="AF58" s="1">
        <f t="shared" ref="AF58:AF68" si="57">AE58*10000*AC58*AB58</f>
        <v>6280241.06779275</v>
      </c>
    </row>
    <row r="59" s="1" customFormat="1" spans="1:32">
      <c r="A59" s="13" t="s">
        <v>38</v>
      </c>
      <c r="B59" s="13">
        <v>0.29</v>
      </c>
      <c r="C59" s="16">
        <v>2</v>
      </c>
      <c r="D59" s="19">
        <v>-7.62531973846428</v>
      </c>
      <c r="E59" s="20">
        <f t="shared" si="53"/>
        <v>-11.4428802204839</v>
      </c>
      <c r="F59" s="16" t="s">
        <v>73</v>
      </c>
      <c r="G59" s="13">
        <v>3</v>
      </c>
      <c r="H59" s="18">
        <f t="shared" si="41"/>
        <v>-7.62531973846428</v>
      </c>
      <c r="I59" s="18">
        <f t="shared" si="42"/>
        <v>265.524680261536</v>
      </c>
      <c r="J59" s="18">
        <f t="shared" si="43"/>
        <v>0.00626072870925844</v>
      </c>
      <c r="K59" s="18">
        <f t="shared" si="44"/>
        <v>10.2321666666667</v>
      </c>
      <c r="L59" s="18">
        <f t="shared" si="45"/>
        <v>2.762685</v>
      </c>
      <c r="M59" s="13" t="s">
        <v>73</v>
      </c>
      <c r="N59" s="13"/>
      <c r="O59" s="18">
        <f t="shared" si="54"/>
        <v>8.25541531064375</v>
      </c>
      <c r="P59" s="18">
        <f t="shared" si="46"/>
        <v>0.051684915642199</v>
      </c>
      <c r="Q59" s="24">
        <f t="shared" si="47"/>
        <v>0.0149886255362377</v>
      </c>
      <c r="R59" s="18">
        <f t="shared" si="48"/>
        <v>0.80117865</v>
      </c>
      <c r="S59" s="25">
        <f t="shared" si="49"/>
        <v>0.0187082188675868</v>
      </c>
      <c r="T59" s="3">
        <v>0.27</v>
      </c>
      <c r="U59" s="26">
        <f t="shared" si="50"/>
        <v>0.00505121909424844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5"/>
        <v>0.227381451870012</v>
      </c>
      <c r="AC59" s="29">
        <f t="shared" si="51"/>
        <v>10.2321666666667</v>
      </c>
      <c r="AD59" s="1">
        <f t="shared" si="52"/>
        <v>0.29</v>
      </c>
      <c r="AE59" s="30">
        <f t="shared" si="56"/>
        <v>270.642820874454</v>
      </c>
      <c r="AF59" s="1">
        <f t="shared" si="57"/>
        <v>6296789.16563832</v>
      </c>
    </row>
    <row r="60" s="1" customFormat="1" spans="1:32">
      <c r="A60" s="13"/>
      <c r="B60" s="13"/>
      <c r="C60" s="16">
        <v>3</v>
      </c>
      <c r="D60" s="19">
        <v>-1.40041073816129</v>
      </c>
      <c r="E60" s="20">
        <f t="shared" si="53"/>
        <v>-7.62531973846428</v>
      </c>
      <c r="F60" s="16" t="s">
        <v>73</v>
      </c>
      <c r="G60" s="13">
        <v>4</v>
      </c>
      <c r="H60" s="18">
        <f t="shared" si="41"/>
        <v>-1.40041073816129</v>
      </c>
      <c r="I60" s="18">
        <f t="shared" si="42"/>
        <v>271.749589261839</v>
      </c>
      <c r="J60" s="18">
        <f t="shared" si="43"/>
        <v>0.014502024469468</v>
      </c>
      <c r="K60" s="18">
        <f t="shared" si="44"/>
        <v>10.2321666666667</v>
      </c>
      <c r="L60" s="18">
        <f t="shared" si="45"/>
        <v>2.762685</v>
      </c>
      <c r="M60" s="13" t="s">
        <v>73</v>
      </c>
      <c r="N60" s="13"/>
      <c r="O60" s="18">
        <f t="shared" si="54"/>
        <v>10.9664153950016</v>
      </c>
      <c r="P60" s="18">
        <f t="shared" si="46"/>
        <v>0.159035224400663</v>
      </c>
      <c r="Q60" s="24">
        <f t="shared" si="47"/>
        <v>0.0461202150761922</v>
      </c>
      <c r="R60" s="18">
        <f t="shared" si="48"/>
        <v>0.80117865</v>
      </c>
      <c r="S60" s="25">
        <f t="shared" si="49"/>
        <v>0.0575654569379653</v>
      </c>
      <c r="T60" s="3">
        <v>0.27</v>
      </c>
      <c r="U60" s="26">
        <f t="shared" si="50"/>
        <v>0.0155426733732506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5"/>
        <v>0.229419941436423</v>
      </c>
      <c r="AC60" s="29">
        <f t="shared" si="51"/>
        <v>10.2321666666667</v>
      </c>
      <c r="AD60" s="1">
        <f t="shared" si="52"/>
        <v>0.29</v>
      </c>
      <c r="AE60" s="30">
        <f t="shared" si="56"/>
        <v>270.642820874454</v>
      </c>
      <c r="AF60" s="1">
        <f t="shared" si="57"/>
        <v>6353240.29175472</v>
      </c>
    </row>
    <row r="61" s="1" customFormat="1" spans="1:32">
      <c r="A61" s="13"/>
      <c r="B61" s="13"/>
      <c r="C61" s="16">
        <v>4</v>
      </c>
      <c r="D61" s="19">
        <v>6.38776110886667</v>
      </c>
      <c r="E61" s="20">
        <f t="shared" si="53"/>
        <v>-1.40041073816129</v>
      </c>
      <c r="F61" s="16" t="s">
        <v>73</v>
      </c>
      <c r="G61" s="13">
        <v>5</v>
      </c>
      <c r="H61" s="18">
        <f t="shared" si="41"/>
        <v>6.38776110886667</v>
      </c>
      <c r="I61" s="18">
        <f t="shared" si="42"/>
        <v>279.537761108867</v>
      </c>
      <c r="J61" s="18">
        <f t="shared" si="43"/>
        <v>0.039351898393382</v>
      </c>
      <c r="K61" s="18">
        <f t="shared" si="44"/>
        <v>10.2321666666667</v>
      </c>
      <c r="L61" s="18">
        <f t="shared" si="45"/>
        <v>2.762685</v>
      </c>
      <c r="M61" s="13" t="s">
        <v>75</v>
      </c>
      <c r="N61" s="18">
        <f>(O60-P60)*$C$22/100</f>
        <v>10.2670111620708</v>
      </c>
      <c r="O61" s="18">
        <f t="shared" si="54"/>
        <v>3.30305400853005</v>
      </c>
      <c r="P61" s="18">
        <f t="shared" si="46"/>
        <v>0.129981445731527</v>
      </c>
      <c r="Q61" s="24">
        <f t="shared" si="47"/>
        <v>0.0376946192621429</v>
      </c>
      <c r="R61" s="18">
        <f t="shared" si="48"/>
        <v>0.80117865</v>
      </c>
      <c r="S61" s="25">
        <f t="shared" si="49"/>
        <v>0.0470489562623055</v>
      </c>
      <c r="T61" s="3">
        <v>0.27</v>
      </c>
      <c r="U61" s="26">
        <f t="shared" si="50"/>
        <v>0.0127032181908225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5"/>
        <v>0.277668235294477</v>
      </c>
      <c r="AC61" s="29">
        <f t="shared" si="51"/>
        <v>10.2321666666667</v>
      </c>
      <c r="AD61" s="1">
        <f t="shared" si="52"/>
        <v>0.29</v>
      </c>
      <c r="AE61" s="30">
        <f t="shared" si="56"/>
        <v>270.642820874454</v>
      </c>
      <c r="AF61" s="1">
        <f t="shared" si="57"/>
        <v>7689362.1764879</v>
      </c>
    </row>
    <row r="62" s="1" customFormat="1" spans="1:32">
      <c r="A62" s="13"/>
      <c r="B62" s="13"/>
      <c r="C62" s="16">
        <v>5</v>
      </c>
      <c r="D62" s="19">
        <v>16.0713594632258</v>
      </c>
      <c r="E62" s="20">
        <f t="shared" si="53"/>
        <v>6.38776110886667</v>
      </c>
      <c r="F62" s="16" t="s">
        <v>75</v>
      </c>
      <c r="G62" s="13">
        <v>6</v>
      </c>
      <c r="H62" s="18">
        <f t="shared" si="41"/>
        <v>16.0713594632258</v>
      </c>
      <c r="I62" s="18">
        <f t="shared" si="42"/>
        <v>289.221359463226</v>
      </c>
      <c r="J62" s="18">
        <f t="shared" si="43"/>
        <v>0.12631356729965</v>
      </c>
      <c r="K62" s="18">
        <f t="shared" si="44"/>
        <v>10.2321666666667</v>
      </c>
      <c r="L62" s="18">
        <f t="shared" si="45"/>
        <v>2.762685</v>
      </c>
      <c r="M62" s="13" t="s">
        <v>73</v>
      </c>
      <c r="N62" s="13"/>
      <c r="O62" s="18">
        <f t="shared" si="54"/>
        <v>5.93575756279852</v>
      </c>
      <c r="P62" s="18">
        <f t="shared" si="46"/>
        <v>0.749766712382954</v>
      </c>
      <c r="Q62" s="24">
        <f t="shared" si="47"/>
        <v>0.217432346591057</v>
      </c>
      <c r="R62" s="18">
        <f t="shared" si="48"/>
        <v>0.80117865</v>
      </c>
      <c r="S62" s="25">
        <f t="shared" si="49"/>
        <v>0.271390590090059</v>
      </c>
      <c r="T62" s="3">
        <v>0.27</v>
      </c>
      <c r="U62" s="26">
        <f t="shared" si="50"/>
        <v>0.0732754593243159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5"/>
        <v>0.289437421746715</v>
      </c>
      <c r="AC62" s="29">
        <f t="shared" si="51"/>
        <v>10.2321666666667</v>
      </c>
      <c r="AD62" s="1">
        <f t="shared" si="52"/>
        <v>0.29</v>
      </c>
      <c r="AE62" s="30">
        <f t="shared" si="56"/>
        <v>270.642820874454</v>
      </c>
      <c r="AF62" s="1">
        <f t="shared" si="57"/>
        <v>8015281.83761837</v>
      </c>
    </row>
    <row r="63" s="1" customFormat="1" spans="1:32">
      <c r="A63" s="13"/>
      <c r="B63" s="13"/>
      <c r="C63" s="16">
        <v>6</v>
      </c>
      <c r="D63" s="19">
        <v>22.3526837156667</v>
      </c>
      <c r="E63" s="20">
        <f t="shared" si="53"/>
        <v>16.0713594632258</v>
      </c>
      <c r="F63" s="16" t="s">
        <v>73</v>
      </c>
      <c r="G63" s="13">
        <v>7</v>
      </c>
      <c r="H63" s="18">
        <f t="shared" si="41"/>
        <v>22.3526837156667</v>
      </c>
      <c r="I63" s="18">
        <f t="shared" si="42"/>
        <v>295.502683715667</v>
      </c>
      <c r="J63" s="18">
        <f t="shared" si="43"/>
        <v>0.258365549682884</v>
      </c>
      <c r="K63" s="18">
        <f t="shared" si="44"/>
        <v>10.2321666666667</v>
      </c>
      <c r="L63" s="18">
        <f t="shared" si="45"/>
        <v>2.762685</v>
      </c>
      <c r="M63" s="13" t="s">
        <v>73</v>
      </c>
      <c r="N63" s="13"/>
      <c r="O63" s="18">
        <f t="shared" si="54"/>
        <v>7.94867585041556</v>
      </c>
      <c r="P63" s="18">
        <f t="shared" si="46"/>
        <v>2.05366400534368</v>
      </c>
      <c r="Q63" s="24">
        <f t="shared" si="47"/>
        <v>0.595562561549667</v>
      </c>
      <c r="R63" s="18">
        <f t="shared" si="48"/>
        <v>0.80117865</v>
      </c>
      <c r="S63" s="25">
        <f t="shared" si="49"/>
        <v>0.743358003298848</v>
      </c>
      <c r="T63" s="3">
        <v>0.27</v>
      </c>
      <c r="U63" s="26">
        <f t="shared" si="50"/>
        <v>0.200706660890689</v>
      </c>
      <c r="V63" s="3">
        <v>220.1</v>
      </c>
      <c r="W63" s="27">
        <v>12.1</v>
      </c>
      <c r="X63" s="27">
        <v>4.5</v>
      </c>
      <c r="Y63" s="27">
        <v>1.5</v>
      </c>
      <c r="Z63" s="27">
        <v>6.8</v>
      </c>
      <c r="AA63" s="3">
        <v>30.2</v>
      </c>
      <c r="AB63" s="2">
        <f t="shared" si="55"/>
        <v>0.314197304211061</v>
      </c>
      <c r="AC63" s="29">
        <f t="shared" si="51"/>
        <v>10.2321666666667</v>
      </c>
      <c r="AD63" s="1">
        <f t="shared" si="52"/>
        <v>0.29</v>
      </c>
      <c r="AE63" s="30">
        <f t="shared" si="56"/>
        <v>270.642820874454</v>
      </c>
      <c r="AF63" s="1">
        <f t="shared" si="57"/>
        <v>8700947.96544792</v>
      </c>
    </row>
    <row r="64" s="1" customFormat="1" spans="1:32">
      <c r="A64" s="13"/>
      <c r="B64" s="13"/>
      <c r="C64" s="16">
        <v>7</v>
      </c>
      <c r="D64" s="19">
        <v>24.2480605658065</v>
      </c>
      <c r="E64" s="20">
        <f t="shared" si="53"/>
        <v>22.3526837156667</v>
      </c>
      <c r="F64" s="16" t="s">
        <v>73</v>
      </c>
      <c r="G64" s="13">
        <v>8</v>
      </c>
      <c r="H64" s="18">
        <f t="shared" si="41"/>
        <v>24.2480605658065</v>
      </c>
      <c r="I64" s="18">
        <f t="shared" si="42"/>
        <v>297.398060565806</v>
      </c>
      <c r="J64" s="18">
        <f t="shared" si="43"/>
        <v>0.318738751130945</v>
      </c>
      <c r="K64" s="18">
        <f t="shared" si="44"/>
        <v>10.2321666666667</v>
      </c>
      <c r="L64" s="18">
        <f t="shared" si="45"/>
        <v>2.762685</v>
      </c>
      <c r="M64" s="13" t="s">
        <v>73</v>
      </c>
      <c r="N64" s="13"/>
      <c r="O64" s="18">
        <f t="shared" si="54"/>
        <v>8.65769684507188</v>
      </c>
      <c r="P64" s="18">
        <f t="shared" si="46"/>
        <v>2.75954348006853</v>
      </c>
      <c r="Q64" s="24">
        <f t="shared" si="47"/>
        <v>0.800267609219874</v>
      </c>
      <c r="R64" s="18">
        <f t="shared" si="48"/>
        <v>0.80117865</v>
      </c>
      <c r="S64" s="25">
        <f t="shared" si="49"/>
        <v>0.998862874366253</v>
      </c>
      <c r="T64" s="3">
        <v>0.27</v>
      </c>
      <c r="U64" s="26">
        <f t="shared" si="50"/>
        <v>0.269692976078888</v>
      </c>
      <c r="V64" s="3">
        <v>220.1</v>
      </c>
      <c r="W64" s="27">
        <v>12.1</v>
      </c>
      <c r="X64" s="27">
        <v>4.5</v>
      </c>
      <c r="Y64" s="27">
        <v>1.5</v>
      </c>
      <c r="Z64" s="27">
        <v>6.8</v>
      </c>
      <c r="AA64" s="3">
        <v>30.2</v>
      </c>
      <c r="AB64" s="2">
        <f t="shared" si="55"/>
        <v>0.327601345252128</v>
      </c>
      <c r="AC64" s="29">
        <f t="shared" si="51"/>
        <v>10.2321666666667</v>
      </c>
      <c r="AD64" s="1">
        <f t="shared" si="52"/>
        <v>0.29</v>
      </c>
      <c r="AE64" s="30">
        <f t="shared" si="56"/>
        <v>270.642820874454</v>
      </c>
      <c r="AF64" s="1">
        <f t="shared" si="57"/>
        <v>9072141.04082424</v>
      </c>
    </row>
    <row r="65" s="1" customFormat="1" spans="1:32">
      <c r="A65" s="13"/>
      <c r="B65" s="13"/>
      <c r="C65" s="16">
        <v>8</v>
      </c>
      <c r="D65" s="19">
        <v>22.7745595558064</v>
      </c>
      <c r="E65" s="20">
        <f t="shared" si="53"/>
        <v>24.2480605658065</v>
      </c>
      <c r="F65" s="16" t="s">
        <v>73</v>
      </c>
      <c r="G65" s="13">
        <v>9</v>
      </c>
      <c r="H65" s="18">
        <f t="shared" si="41"/>
        <v>22.7745595558064</v>
      </c>
      <c r="I65" s="18">
        <f t="shared" si="42"/>
        <v>295.924559555806</v>
      </c>
      <c r="J65" s="18">
        <f t="shared" si="43"/>
        <v>0.270791591131907</v>
      </c>
      <c r="K65" s="18">
        <f t="shared" si="44"/>
        <v>10.2321666666667</v>
      </c>
      <c r="L65" s="18">
        <f t="shared" si="45"/>
        <v>2.762685</v>
      </c>
      <c r="M65" s="13" t="s">
        <v>73</v>
      </c>
      <c r="N65" s="13"/>
      <c r="O65" s="18">
        <f t="shared" si="54"/>
        <v>8.66083836500335</v>
      </c>
      <c r="P65" s="18">
        <f t="shared" si="46"/>
        <v>2.34528220139552</v>
      </c>
      <c r="Q65" s="24">
        <f t="shared" si="47"/>
        <v>0.6801318384047</v>
      </c>
      <c r="R65" s="18">
        <f t="shared" si="48"/>
        <v>0.80117865</v>
      </c>
      <c r="S65" s="25">
        <f t="shared" si="49"/>
        <v>0.848914082277031</v>
      </c>
      <c r="T65" s="3">
        <v>0.27</v>
      </c>
      <c r="U65" s="26">
        <f t="shared" si="50"/>
        <v>0.229206802214798</v>
      </c>
      <c r="V65" s="3">
        <v>220.1</v>
      </c>
      <c r="W65" s="27">
        <v>12.1</v>
      </c>
      <c r="X65" s="27">
        <v>4.5</v>
      </c>
      <c r="Y65" s="27">
        <v>1.5</v>
      </c>
      <c r="Z65" s="27">
        <v>6.8</v>
      </c>
      <c r="AA65" s="3">
        <v>30.2</v>
      </c>
      <c r="AB65" s="2">
        <f t="shared" si="55"/>
        <v>0.319734881670335</v>
      </c>
      <c r="AC65" s="29">
        <f t="shared" si="51"/>
        <v>10.2321666666667</v>
      </c>
      <c r="AD65" s="1">
        <f t="shared" si="52"/>
        <v>0.29</v>
      </c>
      <c r="AE65" s="30">
        <f t="shared" si="56"/>
        <v>270.642820874454</v>
      </c>
      <c r="AF65" s="1">
        <f t="shared" si="57"/>
        <v>8854298.01868522</v>
      </c>
    </row>
    <row r="66" s="1" customFormat="1" spans="1:32">
      <c r="A66" s="13"/>
      <c r="B66" s="13"/>
      <c r="C66" s="16">
        <v>9</v>
      </c>
      <c r="D66" s="19">
        <v>17.5469745665333</v>
      </c>
      <c r="E66" s="20">
        <f t="shared" si="53"/>
        <v>22.7745595558064</v>
      </c>
      <c r="F66" s="16" t="s">
        <v>73</v>
      </c>
      <c r="G66" s="13">
        <v>10</v>
      </c>
      <c r="H66" s="18">
        <f t="shared" si="41"/>
        <v>17.5469745665333</v>
      </c>
      <c r="I66" s="18">
        <f t="shared" si="42"/>
        <v>290.696974566533</v>
      </c>
      <c r="J66" s="18">
        <f t="shared" si="43"/>
        <v>0.149853472806487</v>
      </c>
      <c r="K66" s="18">
        <f t="shared" si="44"/>
        <v>10.2321666666667</v>
      </c>
      <c r="L66" s="18">
        <f t="shared" si="45"/>
        <v>2.762685</v>
      </c>
      <c r="M66" s="13" t="s">
        <v>73</v>
      </c>
      <c r="N66" s="13"/>
      <c r="O66" s="18">
        <f t="shared" si="54"/>
        <v>9.07824116360783</v>
      </c>
      <c r="P66" s="18">
        <f t="shared" si="46"/>
        <v>1.36040596534144</v>
      </c>
      <c r="Q66" s="24">
        <f t="shared" si="47"/>
        <v>0.394517729949018</v>
      </c>
      <c r="R66" s="18">
        <f t="shared" si="48"/>
        <v>0.80117865</v>
      </c>
      <c r="S66" s="25">
        <f t="shared" si="49"/>
        <v>0.49242167143248</v>
      </c>
      <c r="T66" s="3">
        <v>0.27</v>
      </c>
      <c r="U66" s="26">
        <f t="shared" si="50"/>
        <v>0.13295385128677</v>
      </c>
      <c r="V66" s="3">
        <v>180.9</v>
      </c>
      <c r="W66" s="27">
        <v>6</v>
      </c>
      <c r="X66" s="27">
        <v>3</v>
      </c>
      <c r="Y66" s="27">
        <v>0.3</v>
      </c>
      <c r="Z66" s="27">
        <v>6</v>
      </c>
      <c r="AA66" s="3">
        <v>30.2</v>
      </c>
      <c r="AB66" s="2">
        <f t="shared" si="55"/>
        <v>0.252232933305019</v>
      </c>
      <c r="AC66" s="29">
        <f t="shared" si="51"/>
        <v>10.2321666666667</v>
      </c>
      <c r="AD66" s="1">
        <f t="shared" si="52"/>
        <v>0.29</v>
      </c>
      <c r="AE66" s="30">
        <f t="shared" si="56"/>
        <v>270.642820874454</v>
      </c>
      <c r="AF66" s="1">
        <f t="shared" si="57"/>
        <v>6984991.90936727</v>
      </c>
    </row>
    <row r="67" s="1" customFormat="1" spans="1:32">
      <c r="A67" s="13"/>
      <c r="B67" s="13"/>
      <c r="C67" s="16">
        <v>10</v>
      </c>
      <c r="D67" s="19">
        <v>8.63741900235484</v>
      </c>
      <c r="E67" s="20">
        <f t="shared" si="53"/>
        <v>17.5469745665333</v>
      </c>
      <c r="F67" s="16" t="s">
        <v>73</v>
      </c>
      <c r="G67" s="13">
        <v>11</v>
      </c>
      <c r="H67" s="18">
        <f t="shared" si="41"/>
        <v>8.63741900235484</v>
      </c>
      <c r="I67" s="18">
        <f t="shared" si="42"/>
        <v>281.787419002355</v>
      </c>
      <c r="J67" s="18">
        <f t="shared" si="43"/>
        <v>0.051967809491911</v>
      </c>
      <c r="K67" s="18">
        <f t="shared" si="44"/>
        <v>10.2321666666667</v>
      </c>
      <c r="L67" s="18">
        <f t="shared" si="45"/>
        <v>2.762685</v>
      </c>
      <c r="M67" s="13" t="s">
        <v>75</v>
      </c>
      <c r="N67" s="18">
        <f>(O66-P66)*$C$22/100</f>
        <v>7.33194343835307</v>
      </c>
      <c r="O67" s="18">
        <f t="shared" si="54"/>
        <v>3.14857675991332</v>
      </c>
      <c r="P67" s="18">
        <f t="shared" si="46"/>
        <v>0.163624637229834</v>
      </c>
      <c r="Q67" s="24">
        <f t="shared" si="47"/>
        <v>0.0474511447966518</v>
      </c>
      <c r="R67" s="18">
        <f t="shared" si="48"/>
        <v>0.80117865</v>
      </c>
      <c r="S67" s="25">
        <f t="shared" si="49"/>
        <v>0.0592266716002127</v>
      </c>
      <c r="T67" s="3">
        <v>0.27</v>
      </c>
      <c r="U67" s="26">
        <f t="shared" si="50"/>
        <v>0.0159912013320574</v>
      </c>
      <c r="V67" s="3">
        <v>180.9</v>
      </c>
      <c r="W67" s="27">
        <v>6</v>
      </c>
      <c r="X67" s="27">
        <v>3</v>
      </c>
      <c r="Y67" s="27">
        <v>0.3</v>
      </c>
      <c r="Z67" s="27">
        <v>6</v>
      </c>
      <c r="AA67" s="3">
        <v>30.2</v>
      </c>
      <c r="AB67" s="2">
        <f t="shared" si="55"/>
        <v>0.229507090418819</v>
      </c>
      <c r="AC67" s="29">
        <f t="shared" si="51"/>
        <v>10.2321666666667</v>
      </c>
      <c r="AD67" s="1">
        <f t="shared" si="52"/>
        <v>0.29</v>
      </c>
      <c r="AE67" s="30">
        <f t="shared" si="56"/>
        <v>270.642820874454</v>
      </c>
      <c r="AF67" s="1">
        <f t="shared" si="57"/>
        <v>6355653.67580005</v>
      </c>
    </row>
    <row r="68" s="1" customFormat="1" spans="1:33">
      <c r="A68" s="13"/>
      <c r="B68" s="13"/>
      <c r="C68" s="16">
        <v>11</v>
      </c>
      <c r="D68" s="19">
        <v>1.20777857106667</v>
      </c>
      <c r="E68" s="20">
        <f t="shared" si="53"/>
        <v>8.63741900235484</v>
      </c>
      <c r="F68" s="16" t="s">
        <v>75</v>
      </c>
      <c r="G68" s="13">
        <v>12</v>
      </c>
      <c r="H68" s="18">
        <f t="shared" si="41"/>
        <v>1.20777857106667</v>
      </c>
      <c r="I68" s="18">
        <f t="shared" si="42"/>
        <v>274.357778571067</v>
      </c>
      <c r="J68" s="18">
        <f t="shared" si="43"/>
        <v>0.0203871974104027</v>
      </c>
      <c r="K68" s="18">
        <f t="shared" si="44"/>
        <v>10.2321666666667</v>
      </c>
      <c r="L68" s="18">
        <f t="shared" si="45"/>
        <v>2.762685</v>
      </c>
      <c r="M68" s="13" t="s">
        <v>73</v>
      </c>
      <c r="N68" s="13"/>
      <c r="O68" s="18">
        <f t="shared" si="54"/>
        <v>5.74763712268348</v>
      </c>
      <c r="P68" s="18">
        <f t="shared" si="46"/>
        <v>0.117178212663507</v>
      </c>
      <c r="Q68" s="24">
        <f t="shared" si="47"/>
        <v>0.0339816816724171</v>
      </c>
      <c r="R68" s="18">
        <f t="shared" si="48"/>
        <v>0.80117865</v>
      </c>
      <c r="S68" s="25">
        <f t="shared" si="49"/>
        <v>0.0424146121123136</v>
      </c>
      <c r="T68" s="3">
        <v>0.27</v>
      </c>
      <c r="U68" s="26">
        <f t="shared" si="50"/>
        <v>0.0114519452703247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5"/>
        <v>0.228625112966024</v>
      </c>
      <c r="AC68" s="29">
        <f t="shared" si="51"/>
        <v>10.2321666666667</v>
      </c>
      <c r="AD68" s="1">
        <f t="shared" si="52"/>
        <v>0.29</v>
      </c>
      <c r="AE68" s="30">
        <f t="shared" si="56"/>
        <v>270.642820874454</v>
      </c>
      <c r="AF68" s="1">
        <f t="shared" si="57"/>
        <v>6331229.40537947</v>
      </c>
      <c r="AG68" s="1">
        <f>SUM(AF57:AF68)</f>
        <v>87210319.7365081</v>
      </c>
    </row>
    <row r="69" s="1" customFormat="1" spans="1:46">
      <c r="A69" s="13"/>
      <c r="B69" s="13"/>
      <c r="C69" s="16">
        <v>12</v>
      </c>
      <c r="D69" s="19">
        <v>-8.38147198870968</v>
      </c>
      <c r="E69" s="20">
        <f t="shared" si="53"/>
        <v>1.20777857106667</v>
      </c>
      <c r="F69" s="16" t="s">
        <v>73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AT69" s="2"/>
    </row>
    <row r="70" s="1" customFormat="1" spans="46:82">
      <c r="AT70" s="2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</row>
    <row r="71" s="1" customFormat="1" spans="19:82">
      <c r="S71" s="23" t="s">
        <v>45</v>
      </c>
      <c r="T71" s="23"/>
      <c r="U71" s="23"/>
      <c r="V71" s="23" t="s">
        <v>46</v>
      </c>
      <c r="W71" s="23"/>
      <c r="X71" s="23"/>
      <c r="Y71" s="23" t="s">
        <v>47</v>
      </c>
      <c r="Z71" s="23"/>
      <c r="AA71" s="23"/>
      <c r="AB71" s="23" t="s">
        <v>48</v>
      </c>
      <c r="AC71" s="23"/>
      <c r="AD71" s="23"/>
      <c r="AE71" s="23" t="s">
        <v>49</v>
      </c>
      <c r="AF71" s="23"/>
      <c r="AG71" s="23"/>
      <c r="AH71" s="23" t="s">
        <v>50</v>
      </c>
      <c r="AI71" s="23"/>
      <c r="AJ71" s="23"/>
      <c r="AK71" s="31" t="s">
        <v>78</v>
      </c>
      <c r="AL71" s="32"/>
      <c r="AM71" s="33"/>
      <c r="AN71" s="32" t="s">
        <v>79</v>
      </c>
      <c r="AO71" s="32"/>
      <c r="AP71" s="33"/>
      <c r="AQ71" s="23" t="s">
        <v>52</v>
      </c>
      <c r="AR71" s="23"/>
      <c r="AS71" s="23"/>
      <c r="AT71" s="2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</row>
    <row r="72" s="1" customFormat="1" spans="1:82">
      <c r="A72" s="15" t="s">
        <v>6</v>
      </c>
      <c r="B72" s="15"/>
      <c r="C72" s="16" t="s">
        <v>53</v>
      </c>
      <c r="D72" s="16" t="s">
        <v>54</v>
      </c>
      <c r="E72" s="16" t="s">
        <v>55</v>
      </c>
      <c r="F72" s="16" t="s">
        <v>56</v>
      </c>
      <c r="G72" s="13" t="s">
        <v>53</v>
      </c>
      <c r="H72" s="13" t="s">
        <v>55</v>
      </c>
      <c r="I72" s="13" t="s">
        <v>57</v>
      </c>
      <c r="J72" s="13" t="s">
        <v>58</v>
      </c>
      <c r="K72" s="22" t="s">
        <v>59</v>
      </c>
      <c r="L72" s="22" t="s">
        <v>60</v>
      </c>
      <c r="M72" s="13" t="s">
        <v>61</v>
      </c>
      <c r="N72" s="22" t="s">
        <v>62</v>
      </c>
      <c r="O72" s="13" t="s">
        <v>63</v>
      </c>
      <c r="P72" s="13" t="s">
        <v>64</v>
      </c>
      <c r="Q72" s="22" t="s">
        <v>65</v>
      </c>
      <c r="R72" s="22" t="s">
        <v>66</v>
      </c>
      <c r="S72" s="4" t="s">
        <v>12</v>
      </c>
      <c r="T72" s="3" t="s">
        <v>13</v>
      </c>
      <c r="U72" s="3"/>
      <c r="V72" s="4" t="s">
        <v>12</v>
      </c>
      <c r="W72" s="3" t="s">
        <v>13</v>
      </c>
      <c r="X72" s="3"/>
      <c r="Y72" s="4" t="s">
        <v>12</v>
      </c>
      <c r="Z72" s="3" t="s">
        <v>13</v>
      </c>
      <c r="AA72" s="3"/>
      <c r="AB72" s="4" t="s">
        <v>12</v>
      </c>
      <c r="AC72" s="3" t="s">
        <v>13</v>
      </c>
      <c r="AD72" s="3"/>
      <c r="AE72" s="4" t="s">
        <v>12</v>
      </c>
      <c r="AF72" s="3" t="s">
        <v>13</v>
      </c>
      <c r="AG72" s="3"/>
      <c r="AH72" s="4" t="s">
        <v>12</v>
      </c>
      <c r="AI72" s="3" t="s">
        <v>13</v>
      </c>
      <c r="AJ72" s="3"/>
      <c r="AK72" s="4" t="s">
        <v>12</v>
      </c>
      <c r="AL72" s="3" t="s">
        <v>13</v>
      </c>
      <c r="AM72" s="3"/>
      <c r="AN72" s="4" t="s">
        <v>12</v>
      </c>
      <c r="AO72" s="3" t="s">
        <v>13</v>
      </c>
      <c r="AP72" s="3"/>
      <c r="AQ72" s="34" t="s">
        <v>12</v>
      </c>
      <c r="AR72" s="34" t="s">
        <v>13</v>
      </c>
      <c r="AS72" s="34"/>
      <c r="AT72" s="2" t="s">
        <v>67</v>
      </c>
      <c r="AU72" s="1" t="s">
        <v>68</v>
      </c>
      <c r="AV72" s="1" t="s">
        <v>38</v>
      </c>
      <c r="AW72" s="1" t="s">
        <v>69</v>
      </c>
      <c r="AX72" s="1" t="s">
        <v>70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</row>
    <row r="73" s="1" customFormat="1" spans="1:82">
      <c r="A73" s="13" t="s">
        <v>71</v>
      </c>
      <c r="B73" s="13">
        <f>F8</f>
        <v>625.464</v>
      </c>
      <c r="C73" s="16" t="s">
        <v>72</v>
      </c>
      <c r="D73" s="17">
        <v>-10</v>
      </c>
      <c r="E73" s="16"/>
      <c r="F73" s="16"/>
      <c r="G73" s="13">
        <v>1</v>
      </c>
      <c r="H73" s="18">
        <f t="shared" ref="H73:H84" si="58">E74</f>
        <v>-10</v>
      </c>
      <c r="I73" s="18">
        <f t="shared" ref="I73:I84" si="59">H73+273.15</f>
        <v>263.15</v>
      </c>
      <c r="J73" s="18">
        <f t="shared" ref="J73:J84" si="60">EXP(($C$16*(I73-$C$14))/($C$17*I73*$C$14))</f>
        <v>0.00449688301268236</v>
      </c>
      <c r="K73" s="18">
        <f t="shared" ref="K73:K84" si="61">$B$73/12</f>
        <v>52.122</v>
      </c>
      <c r="L73" s="18">
        <f t="shared" ref="L73:L84" si="62">K73*$B$74/100</f>
        <v>0.52122</v>
      </c>
      <c r="M73" s="13" t="s">
        <v>73</v>
      </c>
      <c r="N73" s="13"/>
      <c r="O73" s="18">
        <f>L73</f>
        <v>0.52122</v>
      </c>
      <c r="P73" s="18">
        <f t="shared" ref="P73:P84" si="63">O73*J73</f>
        <v>0.0023438653638703</v>
      </c>
      <c r="Q73" s="24">
        <f t="shared" ref="Q73:Q84" si="64">P73*$B$75</f>
        <v>0.000609404994606278</v>
      </c>
      <c r="R73" s="18">
        <f t="shared" ref="R73:R84" si="65">L73*$B$75</f>
        <v>0.1355172</v>
      </c>
      <c r="S73" s="25">
        <f t="shared" ref="S73:S84" si="66">Q73/R73</f>
        <v>0.00449688301268236</v>
      </c>
      <c r="T73" s="3">
        <v>0.01</v>
      </c>
      <c r="U73" s="26">
        <f t="shared" ref="U73:U84" si="67">S73*T73</f>
        <v>4.49688301268236e-5</v>
      </c>
      <c r="V73" s="25"/>
      <c r="W73" s="3"/>
      <c r="X73" s="3"/>
      <c r="Y73" s="28"/>
      <c r="Z73" s="3"/>
      <c r="AA73" s="27"/>
      <c r="AB73" s="3"/>
      <c r="AC73" s="3"/>
      <c r="AD73" s="27"/>
      <c r="AE73" s="25">
        <v>0.001</v>
      </c>
      <c r="AF73" s="3">
        <v>0.49</v>
      </c>
      <c r="AG73" s="26">
        <f t="shared" ref="AG73:AG84" si="68">AF73*AE73</f>
        <v>0.00049</v>
      </c>
      <c r="AH73" s="35"/>
      <c r="AI73" s="3"/>
      <c r="AJ73" s="26"/>
      <c r="AK73" s="36"/>
      <c r="AL73" s="27"/>
      <c r="AM73" s="27"/>
      <c r="AN73" s="36"/>
      <c r="AO73" s="27"/>
      <c r="AP73" s="26"/>
      <c r="AQ73" s="3">
        <v>0.01</v>
      </c>
      <c r="AR73" s="3">
        <v>0.5</v>
      </c>
      <c r="AS73" s="3">
        <f t="shared" ref="AS73:AS84" si="69">AR73*AQ73</f>
        <v>0.005</v>
      </c>
      <c r="AT73" s="2">
        <f t="shared" ref="AT73:AT84" si="70">(AS73+AM73+AD73+AA73+U73+X73+AG73+AJ73+AP73)</f>
        <v>0.00553496883012682</v>
      </c>
      <c r="AU73" s="29">
        <f t="shared" ref="AU73:AU84" si="71">$B$73/12</f>
        <v>52.122</v>
      </c>
      <c r="AV73" s="1">
        <f t="shared" ref="AV73:AV84" si="72">$B$75</f>
        <v>0.26</v>
      </c>
      <c r="AW73" s="2">
        <f>$E$8/12</f>
        <v>0.929416666666667</v>
      </c>
      <c r="AX73" s="1">
        <f t="shared" ref="AX73:AX84" si="73">AW73*10000*AV73*0.67*AU73*AT73</f>
        <v>467.083857482228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</row>
    <row r="74" s="1" customFormat="1" spans="1:82">
      <c r="A74" s="13" t="s">
        <v>74</v>
      </c>
      <c r="B74" s="13">
        <v>1</v>
      </c>
      <c r="C74" s="16">
        <v>1</v>
      </c>
      <c r="D74" s="19">
        <v>-11.4428802204839</v>
      </c>
      <c r="E74" s="20">
        <f t="shared" ref="E74:E85" si="74">D73</f>
        <v>-10</v>
      </c>
      <c r="F74" s="16" t="s">
        <v>73</v>
      </c>
      <c r="G74" s="13">
        <v>2</v>
      </c>
      <c r="H74" s="18">
        <f t="shared" si="58"/>
        <v>-11.4428802204839</v>
      </c>
      <c r="I74" s="18">
        <f t="shared" si="59"/>
        <v>261.707119779516</v>
      </c>
      <c r="J74" s="18">
        <f t="shared" si="60"/>
        <v>0.00366704411242016</v>
      </c>
      <c r="K74" s="18">
        <f t="shared" si="61"/>
        <v>52.122</v>
      </c>
      <c r="L74" s="18">
        <f t="shared" si="62"/>
        <v>0.52122</v>
      </c>
      <c r="M74" s="13" t="s">
        <v>73</v>
      </c>
      <c r="N74" s="13"/>
      <c r="O74" s="18">
        <f t="shared" ref="O74:O84" si="75">L74+O73-P73-N74</f>
        <v>1.04009613463613</v>
      </c>
      <c r="P74" s="18">
        <f t="shared" si="63"/>
        <v>0.00381407840686839</v>
      </c>
      <c r="Q74" s="24">
        <f t="shared" si="64"/>
        <v>0.000991660385785781</v>
      </c>
      <c r="R74" s="18">
        <f t="shared" si="65"/>
        <v>0.1355172</v>
      </c>
      <c r="S74" s="25">
        <f t="shared" si="66"/>
        <v>0.00731759795646443</v>
      </c>
      <c r="T74" s="3">
        <v>0.01</v>
      </c>
      <c r="U74" s="26">
        <f t="shared" si="67"/>
        <v>7.31759795646443e-5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si="68"/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si="69"/>
        <v>0.005</v>
      </c>
      <c r="AT74" s="2">
        <f t="shared" si="70"/>
        <v>0.00556317597956464</v>
      </c>
      <c r="AU74" s="29">
        <f t="shared" si="71"/>
        <v>52.122</v>
      </c>
      <c r="AV74" s="1">
        <f t="shared" si="72"/>
        <v>0.26</v>
      </c>
      <c r="AW74" s="2">
        <f t="shared" ref="AW74:AW84" si="76">$E$8/12</f>
        <v>0.929416666666667</v>
      </c>
      <c r="AX74" s="1">
        <f t="shared" si="73"/>
        <v>469.46419684318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</row>
    <row r="75" s="1" customFormat="1" spans="1:82">
      <c r="A75" s="13" t="s">
        <v>38</v>
      </c>
      <c r="B75" s="13">
        <v>0.26</v>
      </c>
      <c r="C75" s="16">
        <v>2</v>
      </c>
      <c r="D75" s="19">
        <v>-7.62531973846428</v>
      </c>
      <c r="E75" s="20">
        <f t="shared" si="74"/>
        <v>-11.4428802204839</v>
      </c>
      <c r="F75" s="16" t="s">
        <v>73</v>
      </c>
      <c r="G75" s="13">
        <v>3</v>
      </c>
      <c r="H75" s="18">
        <f t="shared" si="58"/>
        <v>-7.62531973846428</v>
      </c>
      <c r="I75" s="18">
        <f t="shared" si="59"/>
        <v>265.524680261536</v>
      </c>
      <c r="J75" s="18">
        <f t="shared" si="60"/>
        <v>0.00626072870925844</v>
      </c>
      <c r="K75" s="18">
        <f t="shared" si="61"/>
        <v>52.122</v>
      </c>
      <c r="L75" s="18">
        <f t="shared" si="62"/>
        <v>0.52122</v>
      </c>
      <c r="M75" s="13" t="s">
        <v>73</v>
      </c>
      <c r="N75" s="13"/>
      <c r="O75" s="18">
        <f t="shared" si="75"/>
        <v>1.55750205622926</v>
      </c>
      <c r="P75" s="18">
        <f t="shared" si="63"/>
        <v>0.00975109783816359</v>
      </c>
      <c r="Q75" s="24">
        <f t="shared" si="64"/>
        <v>0.00253528543792253</v>
      </c>
      <c r="R75" s="18">
        <f t="shared" si="65"/>
        <v>0.1355172</v>
      </c>
      <c r="S75" s="25">
        <f t="shared" si="66"/>
        <v>0.0187082188675868</v>
      </c>
      <c r="T75" s="3">
        <v>0.01</v>
      </c>
      <c r="U75" s="26">
        <f t="shared" si="67"/>
        <v>0.000187082188675868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8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9"/>
        <v>0.005</v>
      </c>
      <c r="AT75" s="2">
        <f t="shared" si="70"/>
        <v>0.00567708218867587</v>
      </c>
      <c r="AU75" s="29">
        <f t="shared" si="71"/>
        <v>52.122</v>
      </c>
      <c r="AV75" s="1">
        <f t="shared" si="72"/>
        <v>0.26</v>
      </c>
      <c r="AW75" s="2">
        <f t="shared" si="76"/>
        <v>0.929416666666667</v>
      </c>
      <c r="AX75" s="1">
        <f t="shared" si="73"/>
        <v>479.076491541799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</row>
    <row r="76" s="1" customFormat="1" spans="1:82">
      <c r="A76" s="13"/>
      <c r="B76" s="13"/>
      <c r="C76" s="16">
        <v>3</v>
      </c>
      <c r="D76" s="19">
        <v>-1.40041073816129</v>
      </c>
      <c r="E76" s="20">
        <f t="shared" si="74"/>
        <v>-7.62531973846428</v>
      </c>
      <c r="F76" s="16" t="s">
        <v>73</v>
      </c>
      <c r="G76" s="13">
        <v>4</v>
      </c>
      <c r="H76" s="18">
        <f t="shared" si="58"/>
        <v>-1.40041073816129</v>
      </c>
      <c r="I76" s="18">
        <f t="shared" si="59"/>
        <v>271.749589261839</v>
      </c>
      <c r="J76" s="18">
        <f t="shared" si="60"/>
        <v>0.014502024469468</v>
      </c>
      <c r="K76" s="18">
        <f t="shared" si="61"/>
        <v>52.122</v>
      </c>
      <c r="L76" s="18">
        <f t="shared" si="62"/>
        <v>0.52122</v>
      </c>
      <c r="M76" s="13" t="s">
        <v>73</v>
      </c>
      <c r="N76" s="13"/>
      <c r="O76" s="18">
        <f t="shared" si="75"/>
        <v>2.0689709583911</v>
      </c>
      <c r="P76" s="18">
        <f t="shared" si="63"/>
        <v>0.0300042674652063</v>
      </c>
      <c r="Q76" s="24">
        <f t="shared" si="64"/>
        <v>0.00780110954095363</v>
      </c>
      <c r="R76" s="18">
        <f t="shared" si="65"/>
        <v>0.1355172</v>
      </c>
      <c r="S76" s="25">
        <f t="shared" si="66"/>
        <v>0.0575654569379653</v>
      </c>
      <c r="T76" s="3">
        <v>0.01</v>
      </c>
      <c r="U76" s="26">
        <f t="shared" si="67"/>
        <v>0.000575654569379653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8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9"/>
        <v>0.005</v>
      </c>
      <c r="AT76" s="2">
        <f t="shared" si="70"/>
        <v>0.00606565456937965</v>
      </c>
      <c r="AU76" s="29">
        <f t="shared" si="71"/>
        <v>52.122</v>
      </c>
      <c r="AV76" s="1">
        <f t="shared" si="72"/>
        <v>0.26</v>
      </c>
      <c r="AW76" s="2">
        <f t="shared" si="76"/>
        <v>0.929416666666667</v>
      </c>
      <c r="AX76" s="1">
        <f t="shared" si="73"/>
        <v>511.867260931916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</row>
    <row r="77" s="1" customFormat="1" spans="1:82">
      <c r="A77" s="13"/>
      <c r="B77" s="13"/>
      <c r="C77" s="16">
        <v>4</v>
      </c>
      <c r="D77" s="19">
        <v>6.38776110886667</v>
      </c>
      <c r="E77" s="20">
        <f t="shared" si="74"/>
        <v>-1.40041073816129</v>
      </c>
      <c r="F77" s="16" t="s">
        <v>73</v>
      </c>
      <c r="G77" s="13">
        <v>5</v>
      </c>
      <c r="H77" s="18">
        <f t="shared" si="58"/>
        <v>6.38776110886667</v>
      </c>
      <c r="I77" s="18">
        <f t="shared" si="59"/>
        <v>279.537761108867</v>
      </c>
      <c r="J77" s="18">
        <f t="shared" si="60"/>
        <v>0.039351898393382</v>
      </c>
      <c r="K77" s="18">
        <f t="shared" si="61"/>
        <v>52.122</v>
      </c>
      <c r="L77" s="18">
        <f t="shared" si="62"/>
        <v>0.52122</v>
      </c>
      <c r="M77" s="13" t="s">
        <v>75</v>
      </c>
      <c r="N77" s="18">
        <f>(O76-P76)*$C$22/100</f>
        <v>1.9370183563796</v>
      </c>
      <c r="O77" s="18">
        <f t="shared" si="75"/>
        <v>0.623168334546295</v>
      </c>
      <c r="P77" s="18">
        <f t="shared" si="63"/>
        <v>0.0245228569830389</v>
      </c>
      <c r="Q77" s="24">
        <f t="shared" si="64"/>
        <v>0.0063759428155901</v>
      </c>
      <c r="R77" s="18">
        <f t="shared" si="65"/>
        <v>0.1355172</v>
      </c>
      <c r="S77" s="25">
        <f t="shared" si="66"/>
        <v>0.0470489562623055</v>
      </c>
      <c r="T77" s="3">
        <v>0.01</v>
      </c>
      <c r="U77" s="26">
        <f t="shared" si="67"/>
        <v>0.000470489562623055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0.005</v>
      </c>
      <c r="AF77" s="3">
        <v>0.49</v>
      </c>
      <c r="AG77" s="26">
        <f t="shared" si="68"/>
        <v>0.00245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0.015</v>
      </c>
      <c r="AR77" s="3">
        <v>0.5</v>
      </c>
      <c r="AS77" s="3">
        <f t="shared" si="69"/>
        <v>0.0075</v>
      </c>
      <c r="AT77" s="2">
        <f t="shared" si="70"/>
        <v>0.0104204895626231</v>
      </c>
      <c r="AU77" s="29">
        <f t="shared" si="71"/>
        <v>52.122</v>
      </c>
      <c r="AV77" s="1">
        <f t="shared" si="72"/>
        <v>0.26</v>
      </c>
      <c r="AW77" s="2">
        <f t="shared" si="76"/>
        <v>0.929416666666667</v>
      </c>
      <c r="AX77" s="1">
        <f t="shared" si="73"/>
        <v>879.362217050058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</row>
    <row r="78" s="1" customFormat="1" spans="1:82">
      <c r="A78" s="13"/>
      <c r="B78" s="13"/>
      <c r="C78" s="16">
        <v>5</v>
      </c>
      <c r="D78" s="19">
        <v>16.0713594632258</v>
      </c>
      <c r="E78" s="20">
        <f t="shared" si="74"/>
        <v>6.38776110886667</v>
      </c>
      <c r="F78" s="16" t="s">
        <v>75</v>
      </c>
      <c r="G78" s="13">
        <v>6</v>
      </c>
      <c r="H78" s="18">
        <f t="shared" si="58"/>
        <v>16.0713594632258</v>
      </c>
      <c r="I78" s="18">
        <f t="shared" si="59"/>
        <v>289.221359463226</v>
      </c>
      <c r="J78" s="18">
        <f t="shared" si="60"/>
        <v>0.12631356729965</v>
      </c>
      <c r="K78" s="18">
        <f t="shared" si="61"/>
        <v>52.122</v>
      </c>
      <c r="L78" s="18">
        <f t="shared" si="62"/>
        <v>0.52122</v>
      </c>
      <c r="M78" s="13" t="s">
        <v>73</v>
      </c>
      <c r="N78" s="13"/>
      <c r="O78" s="18">
        <f t="shared" si="75"/>
        <v>1.11986547756326</v>
      </c>
      <c r="P78" s="18">
        <f t="shared" si="63"/>
        <v>0.14145420336674</v>
      </c>
      <c r="Q78" s="24">
        <f t="shared" si="64"/>
        <v>0.0367780928753525</v>
      </c>
      <c r="R78" s="18">
        <f t="shared" si="65"/>
        <v>0.1355172</v>
      </c>
      <c r="S78" s="25">
        <f t="shared" si="66"/>
        <v>0.271390590090059</v>
      </c>
      <c r="T78" s="3">
        <v>0.01</v>
      </c>
      <c r="U78" s="26">
        <f t="shared" si="67"/>
        <v>0.00271390590090059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8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9"/>
        <v>0.0075</v>
      </c>
      <c r="AT78" s="2">
        <f t="shared" si="70"/>
        <v>0.0126639059009006</v>
      </c>
      <c r="AU78" s="29">
        <f t="shared" si="71"/>
        <v>52.122</v>
      </c>
      <c r="AV78" s="1">
        <f t="shared" si="72"/>
        <v>0.26</v>
      </c>
      <c r="AW78" s="2">
        <f t="shared" si="76"/>
        <v>0.929416666666667</v>
      </c>
      <c r="AX78" s="1">
        <f t="shared" si="73"/>
        <v>1068.67919233595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</row>
    <row r="79" s="1" customFormat="1" spans="1:82">
      <c r="A79" s="13"/>
      <c r="B79" s="13"/>
      <c r="C79" s="16">
        <v>6</v>
      </c>
      <c r="D79" s="19">
        <v>22.3526837156667</v>
      </c>
      <c r="E79" s="20">
        <f t="shared" si="74"/>
        <v>16.0713594632258</v>
      </c>
      <c r="F79" s="16" t="s">
        <v>73</v>
      </c>
      <c r="G79" s="13">
        <v>7</v>
      </c>
      <c r="H79" s="18">
        <f t="shared" si="58"/>
        <v>22.3526837156667</v>
      </c>
      <c r="I79" s="18">
        <f t="shared" si="59"/>
        <v>295.502683715667</v>
      </c>
      <c r="J79" s="18">
        <f t="shared" si="60"/>
        <v>0.258365549682884</v>
      </c>
      <c r="K79" s="18">
        <f t="shared" si="61"/>
        <v>52.122</v>
      </c>
      <c r="L79" s="18">
        <f t="shared" si="62"/>
        <v>0.52122</v>
      </c>
      <c r="M79" s="13" t="s">
        <v>73</v>
      </c>
      <c r="N79" s="13"/>
      <c r="O79" s="18">
        <f t="shared" si="75"/>
        <v>1.49963127419652</v>
      </c>
      <c r="P79" s="18">
        <f t="shared" si="63"/>
        <v>0.387453058479426</v>
      </c>
      <c r="Q79" s="24">
        <f t="shared" si="64"/>
        <v>0.100737795204651</v>
      </c>
      <c r="R79" s="18">
        <f t="shared" si="65"/>
        <v>0.1355172</v>
      </c>
      <c r="S79" s="25">
        <f t="shared" si="66"/>
        <v>0.743358003298848</v>
      </c>
      <c r="T79" s="3">
        <v>0.01</v>
      </c>
      <c r="U79" s="26">
        <f t="shared" si="67"/>
        <v>0.00743358003298848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8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9"/>
        <v>0.0075</v>
      </c>
      <c r="AT79" s="2">
        <f t="shared" si="70"/>
        <v>0.0173835800329885</v>
      </c>
      <c r="AU79" s="29">
        <f t="shared" si="71"/>
        <v>52.122</v>
      </c>
      <c r="AV79" s="1">
        <f t="shared" si="72"/>
        <v>0.26</v>
      </c>
      <c r="AW79" s="2">
        <f t="shared" si="76"/>
        <v>0.929416666666667</v>
      </c>
      <c r="AX79" s="1">
        <f t="shared" si="73"/>
        <v>1466.96212171321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</row>
    <row r="80" s="1" customFormat="1" spans="1:82">
      <c r="A80" s="13"/>
      <c r="B80" s="13"/>
      <c r="C80" s="16">
        <v>7</v>
      </c>
      <c r="D80" s="19">
        <v>24.2480605658065</v>
      </c>
      <c r="E80" s="20">
        <f t="shared" si="74"/>
        <v>22.3526837156667</v>
      </c>
      <c r="F80" s="16" t="s">
        <v>73</v>
      </c>
      <c r="G80" s="13">
        <v>8</v>
      </c>
      <c r="H80" s="18">
        <f t="shared" si="58"/>
        <v>24.2480605658065</v>
      </c>
      <c r="I80" s="18">
        <f t="shared" si="59"/>
        <v>297.398060565806</v>
      </c>
      <c r="J80" s="18">
        <f t="shared" si="60"/>
        <v>0.318738751130945</v>
      </c>
      <c r="K80" s="18">
        <f t="shared" si="61"/>
        <v>52.122</v>
      </c>
      <c r="L80" s="18">
        <f t="shared" si="62"/>
        <v>0.52122</v>
      </c>
      <c r="M80" s="13" t="s">
        <v>73</v>
      </c>
      <c r="N80" s="13"/>
      <c r="O80" s="18">
        <f t="shared" si="75"/>
        <v>1.63339821571709</v>
      </c>
      <c r="P80" s="18">
        <f t="shared" si="63"/>
        <v>0.520627307377178</v>
      </c>
      <c r="Q80" s="24">
        <f t="shared" si="64"/>
        <v>0.135363099918066</v>
      </c>
      <c r="R80" s="18">
        <f t="shared" si="65"/>
        <v>0.1355172</v>
      </c>
      <c r="S80" s="25">
        <f t="shared" si="66"/>
        <v>0.998862874366253</v>
      </c>
      <c r="T80" s="3">
        <v>0.01</v>
      </c>
      <c r="U80" s="26">
        <f t="shared" si="67"/>
        <v>0.00998862874366253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8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9"/>
        <v>0.0075</v>
      </c>
      <c r="AT80" s="2">
        <f t="shared" si="70"/>
        <v>0.0199386287436625</v>
      </c>
      <c r="AU80" s="29">
        <f t="shared" si="71"/>
        <v>52.122</v>
      </c>
      <c r="AV80" s="1">
        <f t="shared" si="72"/>
        <v>0.26</v>
      </c>
      <c r="AW80" s="2">
        <f t="shared" si="76"/>
        <v>0.929416666666667</v>
      </c>
      <c r="AX80" s="1">
        <f t="shared" si="73"/>
        <v>1682.57706814991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</row>
    <row r="81" s="1" customFormat="1" spans="1:82">
      <c r="A81" s="13"/>
      <c r="B81" s="13"/>
      <c r="C81" s="16">
        <v>8</v>
      </c>
      <c r="D81" s="19">
        <v>22.7745595558064</v>
      </c>
      <c r="E81" s="20">
        <f t="shared" si="74"/>
        <v>24.2480605658065</v>
      </c>
      <c r="F81" s="16" t="s">
        <v>73</v>
      </c>
      <c r="G81" s="13">
        <v>9</v>
      </c>
      <c r="H81" s="18">
        <f t="shared" si="58"/>
        <v>22.7745595558064</v>
      </c>
      <c r="I81" s="18">
        <f t="shared" si="59"/>
        <v>295.924559555806</v>
      </c>
      <c r="J81" s="18">
        <f t="shared" si="60"/>
        <v>0.270791591131907</v>
      </c>
      <c r="K81" s="18">
        <f t="shared" si="61"/>
        <v>52.122</v>
      </c>
      <c r="L81" s="18">
        <f t="shared" si="62"/>
        <v>0.52122</v>
      </c>
      <c r="M81" s="13" t="s">
        <v>73</v>
      </c>
      <c r="N81" s="13"/>
      <c r="O81" s="18">
        <f t="shared" si="75"/>
        <v>1.63399090833991</v>
      </c>
      <c r="P81" s="18">
        <f t="shared" si="63"/>
        <v>0.442470997964434</v>
      </c>
      <c r="Q81" s="24">
        <f t="shared" si="64"/>
        <v>0.115042459470753</v>
      </c>
      <c r="R81" s="18">
        <f t="shared" si="65"/>
        <v>0.1355172</v>
      </c>
      <c r="S81" s="25">
        <f t="shared" si="66"/>
        <v>0.848914082277031</v>
      </c>
      <c r="T81" s="3">
        <v>0.01</v>
      </c>
      <c r="U81" s="26">
        <f t="shared" si="67"/>
        <v>0.00848914082277031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8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0.015</v>
      </c>
      <c r="AR81" s="3">
        <v>0.5</v>
      </c>
      <c r="AS81" s="3">
        <f t="shared" si="69"/>
        <v>0.0075</v>
      </c>
      <c r="AT81" s="2">
        <f t="shared" si="70"/>
        <v>0.0184391408227703</v>
      </c>
      <c r="AU81" s="29">
        <f t="shared" si="71"/>
        <v>52.122</v>
      </c>
      <c r="AV81" s="1">
        <f t="shared" si="72"/>
        <v>0.26</v>
      </c>
      <c r="AW81" s="2">
        <f t="shared" si="76"/>
        <v>0.929416666666667</v>
      </c>
      <c r="AX81" s="1">
        <f t="shared" si="73"/>
        <v>1556.03857735911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</row>
    <row r="82" s="1" customFormat="1" spans="1:82">
      <c r="A82" s="13"/>
      <c r="B82" s="13"/>
      <c r="C82" s="16">
        <v>9</v>
      </c>
      <c r="D82" s="19">
        <v>17.5469745665333</v>
      </c>
      <c r="E82" s="20">
        <f t="shared" si="74"/>
        <v>22.7745595558064</v>
      </c>
      <c r="F82" s="16" t="s">
        <v>73</v>
      </c>
      <c r="G82" s="13">
        <v>10</v>
      </c>
      <c r="H82" s="18">
        <f t="shared" si="58"/>
        <v>17.5469745665333</v>
      </c>
      <c r="I82" s="18">
        <f t="shared" si="59"/>
        <v>290.696974566533</v>
      </c>
      <c r="J82" s="18">
        <f t="shared" si="60"/>
        <v>0.149853472806487</v>
      </c>
      <c r="K82" s="18">
        <f t="shared" si="61"/>
        <v>52.122</v>
      </c>
      <c r="L82" s="18">
        <f t="shared" si="62"/>
        <v>0.52122</v>
      </c>
      <c r="M82" s="13" t="s">
        <v>73</v>
      </c>
      <c r="N82" s="13"/>
      <c r="O82" s="18">
        <f t="shared" si="75"/>
        <v>1.71273991037548</v>
      </c>
      <c r="P82" s="18">
        <f t="shared" si="63"/>
        <v>0.256660023584037</v>
      </c>
      <c r="Q82" s="24">
        <f t="shared" si="64"/>
        <v>0.0667316061318497</v>
      </c>
      <c r="R82" s="18">
        <f t="shared" si="65"/>
        <v>0.1355172</v>
      </c>
      <c r="S82" s="25">
        <f t="shared" si="66"/>
        <v>0.49242167143248</v>
      </c>
      <c r="T82" s="3">
        <v>0.01</v>
      </c>
      <c r="U82" s="26">
        <f t="shared" si="67"/>
        <v>0.0049242167143248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0.001</v>
      </c>
      <c r="AF82" s="3">
        <v>0.49</v>
      </c>
      <c r="AG82" s="26">
        <f t="shared" si="68"/>
        <v>0.00049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</v>
      </c>
      <c r="AR82" s="3">
        <v>0.5</v>
      </c>
      <c r="AS82" s="3">
        <f t="shared" si="69"/>
        <v>0.005</v>
      </c>
      <c r="AT82" s="2">
        <f t="shared" si="70"/>
        <v>0.0104142167143248</v>
      </c>
      <c r="AU82" s="29">
        <f t="shared" si="71"/>
        <v>52.122</v>
      </c>
      <c r="AV82" s="1">
        <f t="shared" si="72"/>
        <v>0.26</v>
      </c>
      <c r="AW82" s="2">
        <f t="shared" si="76"/>
        <v>0.929416666666667</v>
      </c>
      <c r="AX82" s="1">
        <f t="shared" si="73"/>
        <v>878.832865165613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</row>
    <row r="83" s="1" customFormat="1" spans="1:82">
      <c r="A83" s="13"/>
      <c r="B83" s="13"/>
      <c r="C83" s="16">
        <v>10</v>
      </c>
      <c r="D83" s="19">
        <v>8.63741900235484</v>
      </c>
      <c r="E83" s="20">
        <f t="shared" si="74"/>
        <v>17.5469745665333</v>
      </c>
      <c r="F83" s="16" t="s">
        <v>73</v>
      </c>
      <c r="G83" s="13">
        <v>11</v>
      </c>
      <c r="H83" s="18">
        <f t="shared" si="58"/>
        <v>8.63741900235484</v>
      </c>
      <c r="I83" s="18">
        <f t="shared" si="59"/>
        <v>281.787419002355</v>
      </c>
      <c r="J83" s="18">
        <f t="shared" si="60"/>
        <v>0.051967809491911</v>
      </c>
      <c r="K83" s="18">
        <f t="shared" si="61"/>
        <v>52.122</v>
      </c>
      <c r="L83" s="18">
        <f t="shared" si="62"/>
        <v>0.52122</v>
      </c>
      <c r="M83" s="13" t="s">
        <v>75</v>
      </c>
      <c r="N83" s="18">
        <f>(O82-P82)*$C$22/100</f>
        <v>1.38327589245187</v>
      </c>
      <c r="O83" s="18">
        <f t="shared" si="75"/>
        <v>0.594023994339572</v>
      </c>
      <c r="P83" s="18">
        <f t="shared" si="63"/>
        <v>0.0308701257714629</v>
      </c>
      <c r="Q83" s="24">
        <f t="shared" si="64"/>
        <v>0.00802623270058035</v>
      </c>
      <c r="R83" s="18">
        <f t="shared" si="65"/>
        <v>0.1355172</v>
      </c>
      <c r="S83" s="25">
        <f t="shared" si="66"/>
        <v>0.0592266716002127</v>
      </c>
      <c r="T83" s="3">
        <v>0.01</v>
      </c>
      <c r="U83" s="26">
        <f t="shared" si="67"/>
        <v>0.000592266716002128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0.001</v>
      </c>
      <c r="AF83" s="3">
        <v>0.49</v>
      </c>
      <c r="AG83" s="26">
        <f t="shared" si="68"/>
        <v>0.00049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</v>
      </c>
      <c r="AR83" s="3">
        <v>0.5</v>
      </c>
      <c r="AS83" s="3">
        <f t="shared" si="69"/>
        <v>0.005</v>
      </c>
      <c r="AT83" s="2">
        <f t="shared" si="70"/>
        <v>0.00608226671600213</v>
      </c>
      <c r="AU83" s="29">
        <f t="shared" si="71"/>
        <v>52.122</v>
      </c>
      <c r="AV83" s="1">
        <f t="shared" si="72"/>
        <v>0.26</v>
      </c>
      <c r="AW83" s="2">
        <f t="shared" si="76"/>
        <v>0.929416666666667</v>
      </c>
      <c r="AX83" s="1">
        <f t="shared" si="73"/>
        <v>513.269123483202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</row>
    <row r="84" s="1" customFormat="1" spans="1:51">
      <c r="A84" s="13"/>
      <c r="B84" s="13"/>
      <c r="C84" s="16">
        <v>11</v>
      </c>
      <c r="D84" s="19">
        <v>1.20777857106667</v>
      </c>
      <c r="E84" s="20">
        <f t="shared" si="74"/>
        <v>8.63741900235484</v>
      </c>
      <c r="F84" s="16" t="s">
        <v>75</v>
      </c>
      <c r="G84" s="13">
        <v>12</v>
      </c>
      <c r="H84" s="18">
        <f t="shared" si="58"/>
        <v>1.20777857106667</v>
      </c>
      <c r="I84" s="18">
        <f t="shared" si="59"/>
        <v>274.357778571067</v>
      </c>
      <c r="J84" s="18">
        <f t="shared" si="60"/>
        <v>0.0203871974104027</v>
      </c>
      <c r="K84" s="18">
        <f t="shared" si="61"/>
        <v>52.122</v>
      </c>
      <c r="L84" s="18">
        <f t="shared" si="62"/>
        <v>0.52122</v>
      </c>
      <c r="M84" s="13" t="s">
        <v>73</v>
      </c>
      <c r="N84" s="13"/>
      <c r="O84" s="18">
        <f t="shared" si="75"/>
        <v>1.08437386856811</v>
      </c>
      <c r="P84" s="18">
        <f t="shared" si="63"/>
        <v>0.0221073441251801</v>
      </c>
      <c r="Q84" s="24">
        <f t="shared" si="64"/>
        <v>0.00574790947254683</v>
      </c>
      <c r="R84" s="18">
        <f t="shared" si="65"/>
        <v>0.1355172</v>
      </c>
      <c r="S84" s="25">
        <f t="shared" si="66"/>
        <v>0.0424146121123136</v>
      </c>
      <c r="T84" s="3">
        <v>0.01</v>
      </c>
      <c r="U84" s="26">
        <f t="shared" si="67"/>
        <v>0.000424146121123137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8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9"/>
        <v>0.005</v>
      </c>
      <c r="AT84" s="2">
        <f t="shared" si="70"/>
        <v>0.00591414612112314</v>
      </c>
      <c r="AU84" s="29">
        <f t="shared" si="71"/>
        <v>52.122</v>
      </c>
      <c r="AV84" s="1">
        <f t="shared" si="72"/>
        <v>0.26</v>
      </c>
      <c r="AW84" s="2">
        <f t="shared" si="76"/>
        <v>0.929416666666667</v>
      </c>
      <c r="AX84" s="1">
        <f t="shared" si="73"/>
        <v>499.081795895941</v>
      </c>
      <c r="AY84" s="1">
        <f>SUM(AX73:AX84)</f>
        <v>10472.2947679521</v>
      </c>
    </row>
    <row r="85" s="1" customFormat="1" spans="1:46">
      <c r="A85" s="13"/>
      <c r="B85" s="13"/>
      <c r="C85" s="16">
        <v>12</v>
      </c>
      <c r="D85" s="19">
        <v>-8.38147198870968</v>
      </c>
      <c r="E85" s="20">
        <f t="shared" si="74"/>
        <v>1.20777857106667</v>
      </c>
      <c r="F85" s="16" t="s">
        <v>73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AT85" s="2"/>
    </row>
    <row r="86" s="1" customFormat="1" spans="46:46">
      <c r="AT86" s="2"/>
    </row>
    <row r="87" s="1" customFormat="1" spans="19:46">
      <c r="S87" s="23" t="s">
        <v>45</v>
      </c>
      <c r="T87" s="23"/>
      <c r="U87" s="23"/>
      <c r="V87" s="23" t="s">
        <v>46</v>
      </c>
      <c r="W87" s="23"/>
      <c r="X87" s="23"/>
      <c r="Y87" s="23" t="s">
        <v>47</v>
      </c>
      <c r="Z87" s="23"/>
      <c r="AA87" s="23"/>
      <c r="AB87" s="23" t="s">
        <v>48</v>
      </c>
      <c r="AC87" s="23"/>
      <c r="AD87" s="23"/>
      <c r="AE87" s="23" t="s">
        <v>49</v>
      </c>
      <c r="AF87" s="23"/>
      <c r="AG87" s="23"/>
      <c r="AH87" s="23" t="s">
        <v>50</v>
      </c>
      <c r="AI87" s="23"/>
      <c r="AJ87" s="23"/>
      <c r="AK87" s="31" t="s">
        <v>78</v>
      </c>
      <c r="AL87" s="32"/>
      <c r="AM87" s="33"/>
      <c r="AN87" s="32" t="s">
        <v>79</v>
      </c>
      <c r="AO87" s="32"/>
      <c r="AP87" s="33"/>
      <c r="AQ87" s="23" t="s">
        <v>52</v>
      </c>
      <c r="AR87" s="23"/>
      <c r="AS87" s="23"/>
      <c r="AT87" s="2"/>
    </row>
    <row r="88" s="1" customFormat="1" spans="1:53">
      <c r="A88" s="15" t="s">
        <v>80</v>
      </c>
      <c r="B88" s="15"/>
      <c r="C88" s="16" t="s">
        <v>53</v>
      </c>
      <c r="D88" s="16" t="s">
        <v>54</v>
      </c>
      <c r="E88" s="16" t="s">
        <v>55</v>
      </c>
      <c r="F88" s="16" t="s">
        <v>56</v>
      </c>
      <c r="G88" s="13" t="s">
        <v>53</v>
      </c>
      <c r="H88" s="13" t="s">
        <v>55</v>
      </c>
      <c r="I88" s="13" t="s">
        <v>57</v>
      </c>
      <c r="J88" s="13" t="s">
        <v>58</v>
      </c>
      <c r="K88" s="22" t="s">
        <v>59</v>
      </c>
      <c r="L88" s="22" t="s">
        <v>60</v>
      </c>
      <c r="M88" s="13" t="s">
        <v>61</v>
      </c>
      <c r="N88" s="22" t="s">
        <v>62</v>
      </c>
      <c r="O88" s="13" t="s">
        <v>63</v>
      </c>
      <c r="P88" s="13" t="s">
        <v>64</v>
      </c>
      <c r="Q88" s="22" t="s">
        <v>65</v>
      </c>
      <c r="R88" s="22" t="s">
        <v>66</v>
      </c>
      <c r="S88" s="4" t="s">
        <v>12</v>
      </c>
      <c r="T88" s="3" t="s">
        <v>13</v>
      </c>
      <c r="U88" s="3"/>
      <c r="V88" s="4" t="s">
        <v>12</v>
      </c>
      <c r="W88" s="3" t="s">
        <v>13</v>
      </c>
      <c r="X88" s="3"/>
      <c r="Y88" s="4" t="s">
        <v>12</v>
      </c>
      <c r="Z88" s="3" t="s">
        <v>13</v>
      </c>
      <c r="AA88" s="3"/>
      <c r="AB88" s="4" t="s">
        <v>12</v>
      </c>
      <c r="AC88" s="3" t="s">
        <v>13</v>
      </c>
      <c r="AD88" s="3"/>
      <c r="AE88" s="4" t="s">
        <v>12</v>
      </c>
      <c r="AF88" s="3" t="s">
        <v>13</v>
      </c>
      <c r="AG88" s="3"/>
      <c r="AH88" s="4" t="s">
        <v>12</v>
      </c>
      <c r="AI88" s="3" t="s">
        <v>13</v>
      </c>
      <c r="AJ88" s="3"/>
      <c r="AK88" s="4" t="s">
        <v>12</v>
      </c>
      <c r="AL88" s="3" t="s">
        <v>13</v>
      </c>
      <c r="AM88" s="3"/>
      <c r="AN88" s="4" t="s">
        <v>12</v>
      </c>
      <c r="AO88" s="3" t="s">
        <v>13</v>
      </c>
      <c r="AP88" s="3"/>
      <c r="AQ88" s="34" t="s">
        <v>12</v>
      </c>
      <c r="AR88" s="34" t="s">
        <v>13</v>
      </c>
      <c r="AS88" s="34"/>
      <c r="AT88" s="2" t="s">
        <v>67</v>
      </c>
      <c r="AU88" s="1" t="s">
        <v>68</v>
      </c>
      <c r="AV88" s="1" t="s">
        <v>38</v>
      </c>
      <c r="AW88" s="1" t="s">
        <v>81</v>
      </c>
      <c r="AX88" s="1" t="s">
        <v>82</v>
      </c>
      <c r="AZ88" s="1" t="s">
        <v>83</v>
      </c>
      <c r="BA88" s="1" t="s">
        <v>84</v>
      </c>
    </row>
    <row r="89" s="1" customFormat="1" spans="1:53">
      <c r="A89" s="13" t="s">
        <v>71</v>
      </c>
      <c r="B89" s="13">
        <f>F9</f>
        <v>341.64</v>
      </c>
      <c r="C89" s="16" t="s">
        <v>72</v>
      </c>
      <c r="D89" s="17">
        <v>-10</v>
      </c>
      <c r="E89" s="16"/>
      <c r="F89" s="16"/>
      <c r="G89" s="13">
        <v>1</v>
      </c>
      <c r="H89" s="18">
        <f t="shared" ref="H89:H100" si="77">E90</f>
        <v>-10</v>
      </c>
      <c r="I89" s="18">
        <f t="shared" ref="I89:I100" si="78">H89+273.15</f>
        <v>263.15</v>
      </c>
      <c r="J89" s="18">
        <f t="shared" ref="J89:J100" si="79">EXP(($C$16*(I89-$C$14))/($C$17*I89*$C$14))</f>
        <v>0.00449688301268236</v>
      </c>
      <c r="K89" s="18">
        <f t="shared" ref="K89:K100" si="80">$B$89/12</f>
        <v>28.47</v>
      </c>
      <c r="L89" s="18">
        <f t="shared" ref="L89:L100" si="81">K89*$B$74/100</f>
        <v>0.2847</v>
      </c>
      <c r="M89" s="13" t="s">
        <v>73</v>
      </c>
      <c r="N89" s="13"/>
      <c r="O89" s="18">
        <f>L89</f>
        <v>0.2847</v>
      </c>
      <c r="P89" s="18">
        <f t="shared" ref="P89:P100" si="82">O89*J89</f>
        <v>0.00128026259371067</v>
      </c>
      <c r="Q89" s="24">
        <f t="shared" ref="Q89:Q100" si="83">P89*$B$75</f>
        <v>0.000332868274364774</v>
      </c>
      <c r="R89" s="18">
        <f t="shared" ref="R89:R100" si="84">L89*$B$75</f>
        <v>0.074022</v>
      </c>
      <c r="S89" s="25">
        <f t="shared" ref="S89:S100" si="85">Q89/R89</f>
        <v>0.00449688301268236</v>
      </c>
      <c r="T89" s="3">
        <v>0.01</v>
      </c>
      <c r="U89" s="26">
        <f t="shared" ref="U89:U100" si="86">S89*T89</f>
        <v>4.49688301268236e-5</v>
      </c>
      <c r="V89" s="25"/>
      <c r="W89" s="3"/>
      <c r="X89" s="3"/>
      <c r="Y89" s="28"/>
      <c r="Z89" s="3"/>
      <c r="AA89" s="27"/>
      <c r="AB89" s="3"/>
      <c r="AC89" s="3"/>
      <c r="AD89" s="27"/>
      <c r="AE89" s="25">
        <v>0.001</v>
      </c>
      <c r="AF89" s="3">
        <v>0.49</v>
      </c>
      <c r="AG89" s="26">
        <f t="shared" ref="AG89:AG100" si="87">AF89*AE89</f>
        <v>0.00049</v>
      </c>
      <c r="AH89" s="35"/>
      <c r="AI89" s="3"/>
      <c r="AJ89" s="26"/>
      <c r="AK89" s="36"/>
      <c r="AL89" s="27"/>
      <c r="AM89" s="27"/>
      <c r="AN89" s="36"/>
      <c r="AO89" s="27"/>
      <c r="AP89" s="26"/>
      <c r="AQ89" s="3">
        <v>0.01</v>
      </c>
      <c r="AR89" s="3">
        <v>0.5</v>
      </c>
      <c r="AS89" s="3">
        <f t="shared" ref="AS89:AS100" si="88">AR89*AQ89</f>
        <v>0.005</v>
      </c>
      <c r="AT89" s="2">
        <f t="shared" ref="AT89:AT100" si="89">(AS89+AM89+AD89+AA89+U89+X89+AG89+AJ89+AP89)</f>
        <v>0.00553496883012682</v>
      </c>
      <c r="AU89" s="29">
        <f t="shared" ref="AU89:AU100" si="90">$B$89/12</f>
        <v>28.47</v>
      </c>
      <c r="AV89" s="1">
        <f t="shared" ref="AV89:AV100" si="91">$B$75</f>
        <v>0.26</v>
      </c>
      <c r="AW89" s="2">
        <f>$E$9/12</f>
        <v>9.34333333333333</v>
      </c>
      <c r="AX89" s="1">
        <f t="shared" ref="AX89:AX100" si="92">AW89*10000*AV89*0.67*AU89*AT89</f>
        <v>2564.79489375733</v>
      </c>
      <c r="AZ89" s="2">
        <f>$E$10/12</f>
        <v>0.75905223884988</v>
      </c>
      <c r="BA89" s="1">
        <f t="shared" ref="BA89:BA100" si="93">AZ89*10000*AV89*0.67*AU89*AT89</f>
        <v>208.363892932277</v>
      </c>
    </row>
    <row r="90" s="1" customFormat="1" spans="1:53">
      <c r="A90" s="13" t="s">
        <v>74</v>
      </c>
      <c r="B90" s="13">
        <v>1</v>
      </c>
      <c r="C90" s="16">
        <v>1</v>
      </c>
      <c r="D90" s="19">
        <v>-11.4428802204839</v>
      </c>
      <c r="E90" s="20">
        <f t="shared" ref="E90:E101" si="94">D89</f>
        <v>-10</v>
      </c>
      <c r="F90" s="16" t="s">
        <v>73</v>
      </c>
      <c r="G90" s="13">
        <v>2</v>
      </c>
      <c r="H90" s="18">
        <f t="shared" si="77"/>
        <v>-11.4428802204839</v>
      </c>
      <c r="I90" s="18">
        <f t="shared" si="78"/>
        <v>261.707119779516</v>
      </c>
      <c r="J90" s="18">
        <f t="shared" si="79"/>
        <v>0.00366704411242016</v>
      </c>
      <c r="K90" s="18">
        <f t="shared" si="80"/>
        <v>28.47</v>
      </c>
      <c r="L90" s="18">
        <f t="shared" si="81"/>
        <v>0.2847</v>
      </c>
      <c r="M90" s="13" t="s">
        <v>73</v>
      </c>
      <c r="N90" s="13"/>
      <c r="O90" s="18">
        <f t="shared" ref="O90:O100" si="95">L90+O89-P89-N90</f>
        <v>0.568119737406289</v>
      </c>
      <c r="P90" s="18">
        <f t="shared" si="82"/>
        <v>0.00208332013820542</v>
      </c>
      <c r="Q90" s="24">
        <f t="shared" si="83"/>
        <v>0.00054166323593341</v>
      </c>
      <c r="R90" s="18">
        <f t="shared" si="84"/>
        <v>0.074022</v>
      </c>
      <c r="S90" s="25">
        <f t="shared" si="85"/>
        <v>0.00731759795646443</v>
      </c>
      <c r="T90" s="3">
        <v>0.01</v>
      </c>
      <c r="U90" s="26">
        <f t="shared" si="86"/>
        <v>7.31759795646443e-5</v>
      </c>
      <c r="V90" s="25"/>
      <c r="W90" s="3"/>
      <c r="X90" s="3"/>
      <c r="Y90" s="28"/>
      <c r="Z90" s="3"/>
      <c r="AA90" s="27"/>
      <c r="AB90" s="3"/>
      <c r="AC90" s="3"/>
      <c r="AD90" s="27"/>
      <c r="AE90" s="25">
        <v>0.001</v>
      </c>
      <c r="AF90" s="3">
        <v>0.49</v>
      </c>
      <c r="AG90" s="26">
        <f t="shared" si="87"/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si="88"/>
        <v>0.005</v>
      </c>
      <c r="AT90" s="2">
        <f t="shared" si="89"/>
        <v>0.00556317597956464</v>
      </c>
      <c r="AU90" s="29">
        <f t="shared" si="90"/>
        <v>28.47</v>
      </c>
      <c r="AV90" s="1">
        <f t="shared" si="91"/>
        <v>0.26</v>
      </c>
      <c r="AW90" s="2">
        <f t="shared" ref="AW90:AW100" si="96">$E$9/12</f>
        <v>9.34333333333333</v>
      </c>
      <c r="AX90" s="1">
        <f t="shared" si="92"/>
        <v>2577.86552794984</v>
      </c>
      <c r="AZ90" s="2">
        <f t="shared" ref="AZ90:AZ100" si="97">$E$10/12</f>
        <v>0.75905223884988</v>
      </c>
      <c r="BA90" s="1">
        <f t="shared" si="93"/>
        <v>209.42575102864</v>
      </c>
    </row>
    <row r="91" s="1" customFormat="1" spans="1:53">
      <c r="A91" s="13" t="s">
        <v>38</v>
      </c>
      <c r="B91" s="13">
        <v>0.33</v>
      </c>
      <c r="C91" s="16">
        <v>2</v>
      </c>
      <c r="D91" s="19">
        <v>-7.62531973846428</v>
      </c>
      <c r="E91" s="20">
        <f t="shared" si="94"/>
        <v>-11.4428802204839</v>
      </c>
      <c r="F91" s="16" t="s">
        <v>73</v>
      </c>
      <c r="G91" s="13">
        <v>3</v>
      </c>
      <c r="H91" s="18">
        <f t="shared" si="77"/>
        <v>-7.62531973846428</v>
      </c>
      <c r="I91" s="18">
        <f t="shared" si="78"/>
        <v>265.524680261536</v>
      </c>
      <c r="J91" s="18">
        <f t="shared" si="79"/>
        <v>0.00626072870925844</v>
      </c>
      <c r="K91" s="18">
        <f t="shared" si="80"/>
        <v>28.47</v>
      </c>
      <c r="L91" s="18">
        <f t="shared" si="81"/>
        <v>0.2847</v>
      </c>
      <c r="M91" s="13" t="s">
        <v>73</v>
      </c>
      <c r="N91" s="13"/>
      <c r="O91" s="18">
        <f t="shared" si="95"/>
        <v>0.850736417268084</v>
      </c>
      <c r="P91" s="18">
        <f t="shared" si="82"/>
        <v>0.00532622991160196</v>
      </c>
      <c r="Q91" s="24">
        <f t="shared" si="83"/>
        <v>0.00138481977701651</v>
      </c>
      <c r="R91" s="18">
        <f t="shared" si="84"/>
        <v>0.074022</v>
      </c>
      <c r="S91" s="25">
        <f t="shared" si="85"/>
        <v>0.0187082188675868</v>
      </c>
      <c r="T91" s="3">
        <v>0.01</v>
      </c>
      <c r="U91" s="26">
        <f t="shared" si="86"/>
        <v>0.000187082188675868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si="87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8"/>
        <v>0.005</v>
      </c>
      <c r="AT91" s="2">
        <f t="shared" si="89"/>
        <v>0.00567708218867587</v>
      </c>
      <c r="AU91" s="29">
        <f t="shared" si="90"/>
        <v>28.47</v>
      </c>
      <c r="AV91" s="1">
        <f t="shared" si="91"/>
        <v>0.26</v>
      </c>
      <c r="AW91" s="2">
        <f t="shared" si="96"/>
        <v>9.34333333333333</v>
      </c>
      <c r="AX91" s="1">
        <f t="shared" si="92"/>
        <v>2630.64740847383</v>
      </c>
      <c r="AZ91" s="2">
        <f t="shared" si="97"/>
        <v>0.75905223884988</v>
      </c>
      <c r="BA91" s="1">
        <f t="shared" si="93"/>
        <v>213.713750092047</v>
      </c>
    </row>
    <row r="92" s="1" customFormat="1" spans="1:53">
      <c r="A92" s="13"/>
      <c r="B92" s="13"/>
      <c r="C92" s="16">
        <v>3</v>
      </c>
      <c r="D92" s="19">
        <v>-1.40041073816129</v>
      </c>
      <c r="E92" s="20">
        <f t="shared" si="94"/>
        <v>-7.62531973846428</v>
      </c>
      <c r="F92" s="16" t="s">
        <v>73</v>
      </c>
      <c r="G92" s="13">
        <v>4</v>
      </c>
      <c r="H92" s="18">
        <f t="shared" si="77"/>
        <v>-1.40041073816129</v>
      </c>
      <c r="I92" s="18">
        <f t="shared" si="78"/>
        <v>271.749589261839</v>
      </c>
      <c r="J92" s="18">
        <f t="shared" si="79"/>
        <v>0.014502024469468</v>
      </c>
      <c r="K92" s="18">
        <f t="shared" si="80"/>
        <v>28.47</v>
      </c>
      <c r="L92" s="18">
        <f t="shared" si="81"/>
        <v>0.2847</v>
      </c>
      <c r="M92" s="13" t="s">
        <v>73</v>
      </c>
      <c r="N92" s="13"/>
      <c r="O92" s="18">
        <f t="shared" si="95"/>
        <v>1.13011018735648</v>
      </c>
      <c r="P92" s="18">
        <f t="shared" si="82"/>
        <v>0.0163888855902387</v>
      </c>
      <c r="Q92" s="24">
        <f t="shared" si="83"/>
        <v>0.00426111025346207</v>
      </c>
      <c r="R92" s="18">
        <f t="shared" si="84"/>
        <v>0.074022</v>
      </c>
      <c r="S92" s="25">
        <f t="shared" si="85"/>
        <v>0.0575654569379653</v>
      </c>
      <c r="T92" s="3">
        <v>0.01</v>
      </c>
      <c r="U92" s="26">
        <f t="shared" si="86"/>
        <v>0.000575654569379653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7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8"/>
        <v>0.005</v>
      </c>
      <c r="AT92" s="2">
        <f t="shared" si="89"/>
        <v>0.00606565456937965</v>
      </c>
      <c r="AU92" s="29">
        <f t="shared" si="90"/>
        <v>28.47</v>
      </c>
      <c r="AV92" s="1">
        <f t="shared" si="91"/>
        <v>0.26</v>
      </c>
      <c r="AW92" s="2">
        <f t="shared" si="96"/>
        <v>9.34333333333333</v>
      </c>
      <c r="AX92" s="1">
        <f t="shared" si="92"/>
        <v>2810.70415106281</v>
      </c>
      <c r="AZ92" s="2">
        <f t="shared" si="97"/>
        <v>0.75905223884988</v>
      </c>
      <c r="BA92" s="1">
        <f t="shared" si="93"/>
        <v>228.341556754428</v>
      </c>
    </row>
    <row r="93" s="1" customFormat="1" spans="1:53">
      <c r="A93" s="13"/>
      <c r="B93" s="13"/>
      <c r="C93" s="16">
        <v>4</v>
      </c>
      <c r="D93" s="19">
        <v>6.38776110886667</v>
      </c>
      <c r="E93" s="20">
        <f t="shared" si="94"/>
        <v>-1.40041073816129</v>
      </c>
      <c r="F93" s="16" t="s">
        <v>73</v>
      </c>
      <c r="G93" s="13">
        <v>5</v>
      </c>
      <c r="H93" s="18">
        <f t="shared" si="77"/>
        <v>6.38776110886667</v>
      </c>
      <c r="I93" s="18">
        <f t="shared" si="78"/>
        <v>279.537761108867</v>
      </c>
      <c r="J93" s="18">
        <f t="shared" si="79"/>
        <v>0.039351898393382</v>
      </c>
      <c r="K93" s="18">
        <f t="shared" si="80"/>
        <v>28.47</v>
      </c>
      <c r="L93" s="18">
        <f t="shared" si="81"/>
        <v>0.2847</v>
      </c>
      <c r="M93" s="13" t="s">
        <v>75</v>
      </c>
      <c r="N93" s="18">
        <f>(O92-P92)*$C$22/100</f>
        <v>1.05803523667793</v>
      </c>
      <c r="O93" s="18">
        <f t="shared" si="95"/>
        <v>0.340386065088312</v>
      </c>
      <c r="P93" s="18">
        <f t="shared" si="82"/>
        <v>0.0133948378478784</v>
      </c>
      <c r="Q93" s="24">
        <f t="shared" si="83"/>
        <v>0.00348265784044838</v>
      </c>
      <c r="R93" s="18">
        <f t="shared" si="84"/>
        <v>0.074022</v>
      </c>
      <c r="S93" s="25">
        <f t="shared" si="85"/>
        <v>0.0470489562623055</v>
      </c>
      <c r="T93" s="3">
        <v>0.01</v>
      </c>
      <c r="U93" s="26">
        <f t="shared" si="86"/>
        <v>0.000470489562623055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0.005</v>
      </c>
      <c r="AF93" s="3">
        <v>0.49</v>
      </c>
      <c r="AG93" s="26">
        <f t="shared" si="87"/>
        <v>0.00245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0.015</v>
      </c>
      <c r="AR93" s="3">
        <v>0.5</v>
      </c>
      <c r="AS93" s="3">
        <f t="shared" si="88"/>
        <v>0.0075</v>
      </c>
      <c r="AT93" s="2">
        <f t="shared" si="89"/>
        <v>0.0104204895626231</v>
      </c>
      <c r="AU93" s="29">
        <f t="shared" si="90"/>
        <v>28.47</v>
      </c>
      <c r="AV93" s="1">
        <f t="shared" si="91"/>
        <v>0.26</v>
      </c>
      <c r="AW93" s="2">
        <f t="shared" si="96"/>
        <v>9.34333333333333</v>
      </c>
      <c r="AX93" s="1">
        <f t="shared" si="92"/>
        <v>4828.64840632804</v>
      </c>
      <c r="AZ93" s="2">
        <f t="shared" si="97"/>
        <v>0.75905223884988</v>
      </c>
      <c r="BA93" s="1">
        <f t="shared" si="93"/>
        <v>392.279313247471</v>
      </c>
    </row>
    <row r="94" s="1" customFormat="1" spans="1:53">
      <c r="A94" s="13"/>
      <c r="B94" s="13"/>
      <c r="C94" s="16">
        <v>5</v>
      </c>
      <c r="D94" s="19">
        <v>16.0713594632258</v>
      </c>
      <c r="E94" s="20">
        <f t="shared" si="94"/>
        <v>6.38776110886667</v>
      </c>
      <c r="F94" s="16" t="s">
        <v>75</v>
      </c>
      <c r="G94" s="13">
        <v>6</v>
      </c>
      <c r="H94" s="18">
        <f t="shared" si="77"/>
        <v>16.0713594632258</v>
      </c>
      <c r="I94" s="18">
        <f t="shared" si="78"/>
        <v>289.221359463226</v>
      </c>
      <c r="J94" s="18">
        <f t="shared" si="79"/>
        <v>0.12631356729965</v>
      </c>
      <c r="K94" s="18">
        <f t="shared" si="80"/>
        <v>28.47</v>
      </c>
      <c r="L94" s="18">
        <f t="shared" si="81"/>
        <v>0.2847</v>
      </c>
      <c r="M94" s="13" t="s">
        <v>73</v>
      </c>
      <c r="N94" s="13"/>
      <c r="O94" s="18">
        <f t="shared" si="95"/>
        <v>0.611691227240434</v>
      </c>
      <c r="P94" s="18">
        <f t="shared" si="82"/>
        <v>0.0772649009986397</v>
      </c>
      <c r="Q94" s="24">
        <f t="shared" si="83"/>
        <v>0.0200888742596463</v>
      </c>
      <c r="R94" s="18">
        <f t="shared" si="84"/>
        <v>0.074022</v>
      </c>
      <c r="S94" s="25">
        <f t="shared" si="85"/>
        <v>0.271390590090059</v>
      </c>
      <c r="T94" s="3">
        <v>0.01</v>
      </c>
      <c r="U94" s="26">
        <f t="shared" si="86"/>
        <v>0.00271390590090059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0.005</v>
      </c>
      <c r="AF94" s="3">
        <v>0.49</v>
      </c>
      <c r="AG94" s="26">
        <f t="shared" si="87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8"/>
        <v>0.0075</v>
      </c>
      <c r="AT94" s="2">
        <f t="shared" si="89"/>
        <v>0.0126639059009006</v>
      </c>
      <c r="AU94" s="29">
        <f t="shared" si="90"/>
        <v>28.47</v>
      </c>
      <c r="AV94" s="1">
        <f t="shared" si="91"/>
        <v>0.26</v>
      </c>
      <c r="AW94" s="2">
        <f t="shared" si="96"/>
        <v>9.34333333333333</v>
      </c>
      <c r="AX94" s="1">
        <f t="shared" si="92"/>
        <v>5868.20308957529</v>
      </c>
      <c r="AZ94" s="2">
        <f t="shared" si="97"/>
        <v>0.75905223884988</v>
      </c>
      <c r="BA94" s="1">
        <f t="shared" si="93"/>
        <v>476.732717784649</v>
      </c>
    </row>
    <row r="95" s="1" customFormat="1" spans="1:53">
      <c r="A95" s="13"/>
      <c r="B95" s="13"/>
      <c r="C95" s="16">
        <v>6</v>
      </c>
      <c r="D95" s="19">
        <v>22.3526837156667</v>
      </c>
      <c r="E95" s="20">
        <f t="shared" si="94"/>
        <v>16.0713594632258</v>
      </c>
      <c r="F95" s="16" t="s">
        <v>73</v>
      </c>
      <c r="G95" s="13">
        <v>7</v>
      </c>
      <c r="H95" s="18">
        <f t="shared" si="77"/>
        <v>22.3526837156667</v>
      </c>
      <c r="I95" s="18">
        <f t="shared" si="78"/>
        <v>295.502683715667</v>
      </c>
      <c r="J95" s="18">
        <f t="shared" si="79"/>
        <v>0.258365549682884</v>
      </c>
      <c r="K95" s="18">
        <f t="shared" si="80"/>
        <v>28.47</v>
      </c>
      <c r="L95" s="18">
        <f t="shared" si="81"/>
        <v>0.2847</v>
      </c>
      <c r="M95" s="13" t="s">
        <v>73</v>
      </c>
      <c r="N95" s="13"/>
      <c r="O95" s="18">
        <f t="shared" si="95"/>
        <v>0.819126326241794</v>
      </c>
      <c r="P95" s="18">
        <f t="shared" si="82"/>
        <v>0.211634023539182</v>
      </c>
      <c r="Q95" s="24">
        <f t="shared" si="83"/>
        <v>0.0550248461201874</v>
      </c>
      <c r="R95" s="18">
        <f t="shared" si="84"/>
        <v>0.074022</v>
      </c>
      <c r="S95" s="25">
        <f t="shared" si="85"/>
        <v>0.743358003298848</v>
      </c>
      <c r="T95" s="3">
        <v>0.01</v>
      </c>
      <c r="U95" s="26">
        <f t="shared" si="86"/>
        <v>0.00743358003298848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0.005</v>
      </c>
      <c r="AF95" s="3">
        <v>0.49</v>
      </c>
      <c r="AG95" s="26">
        <f t="shared" si="87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8"/>
        <v>0.0075</v>
      </c>
      <c r="AT95" s="2">
        <f t="shared" si="89"/>
        <v>0.0173835800329885</v>
      </c>
      <c r="AU95" s="29">
        <f t="shared" si="90"/>
        <v>28.47</v>
      </c>
      <c r="AV95" s="1">
        <f t="shared" si="91"/>
        <v>0.26</v>
      </c>
      <c r="AW95" s="2">
        <f t="shared" si="96"/>
        <v>9.34333333333333</v>
      </c>
      <c r="AX95" s="1">
        <f t="shared" si="92"/>
        <v>8055.20657336911</v>
      </c>
      <c r="AZ95" s="2">
        <f t="shared" si="97"/>
        <v>0.75905223884988</v>
      </c>
      <c r="BA95" s="1">
        <f t="shared" si="93"/>
        <v>654.404843087488</v>
      </c>
    </row>
    <row r="96" s="1" customFormat="1" spans="1:53">
      <c r="A96" s="13"/>
      <c r="B96" s="13"/>
      <c r="C96" s="16">
        <v>7</v>
      </c>
      <c r="D96" s="19">
        <v>24.2480605658065</v>
      </c>
      <c r="E96" s="20">
        <f t="shared" si="94"/>
        <v>22.3526837156667</v>
      </c>
      <c r="F96" s="16" t="s">
        <v>73</v>
      </c>
      <c r="G96" s="13">
        <v>8</v>
      </c>
      <c r="H96" s="18">
        <f t="shared" si="77"/>
        <v>24.2480605658065</v>
      </c>
      <c r="I96" s="18">
        <f t="shared" si="78"/>
        <v>297.398060565806</v>
      </c>
      <c r="J96" s="18">
        <f t="shared" si="79"/>
        <v>0.318738751130945</v>
      </c>
      <c r="K96" s="18">
        <f t="shared" si="80"/>
        <v>28.47</v>
      </c>
      <c r="L96" s="18">
        <f t="shared" si="81"/>
        <v>0.2847</v>
      </c>
      <c r="M96" s="13" t="s">
        <v>73</v>
      </c>
      <c r="N96" s="13"/>
      <c r="O96" s="18">
        <f t="shared" si="95"/>
        <v>0.892192302702612</v>
      </c>
      <c r="P96" s="18">
        <f t="shared" si="82"/>
        <v>0.284376260332072</v>
      </c>
      <c r="Q96" s="24">
        <f t="shared" si="83"/>
        <v>0.0739378276863388</v>
      </c>
      <c r="R96" s="18">
        <f t="shared" si="84"/>
        <v>0.074022</v>
      </c>
      <c r="S96" s="25">
        <f t="shared" si="85"/>
        <v>0.998862874366253</v>
      </c>
      <c r="T96" s="3">
        <v>0.01</v>
      </c>
      <c r="U96" s="26">
        <f t="shared" si="86"/>
        <v>0.00998862874366253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0.005</v>
      </c>
      <c r="AF96" s="3">
        <v>0.49</v>
      </c>
      <c r="AG96" s="26">
        <f t="shared" si="87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8"/>
        <v>0.0075</v>
      </c>
      <c r="AT96" s="2">
        <f t="shared" si="89"/>
        <v>0.0199386287436625</v>
      </c>
      <c r="AU96" s="29">
        <f t="shared" si="90"/>
        <v>28.47</v>
      </c>
      <c r="AV96" s="1">
        <f t="shared" si="91"/>
        <v>0.26</v>
      </c>
      <c r="AW96" s="2">
        <f t="shared" si="96"/>
        <v>9.34333333333333</v>
      </c>
      <c r="AX96" s="1">
        <f t="shared" si="92"/>
        <v>9239.16552373736</v>
      </c>
      <c r="AZ96" s="2">
        <f t="shared" si="97"/>
        <v>0.75905223884988</v>
      </c>
      <c r="BA96" s="1">
        <f t="shared" si="93"/>
        <v>750.589647794948</v>
      </c>
    </row>
    <row r="97" s="1" customFormat="1" spans="1:53">
      <c r="A97" s="13"/>
      <c r="B97" s="13"/>
      <c r="C97" s="16">
        <v>8</v>
      </c>
      <c r="D97" s="19">
        <v>22.7745595558064</v>
      </c>
      <c r="E97" s="20">
        <f t="shared" si="94"/>
        <v>24.2480605658065</v>
      </c>
      <c r="F97" s="16" t="s">
        <v>73</v>
      </c>
      <c r="G97" s="13">
        <v>9</v>
      </c>
      <c r="H97" s="18">
        <f t="shared" si="77"/>
        <v>22.7745595558064</v>
      </c>
      <c r="I97" s="18">
        <f t="shared" si="78"/>
        <v>295.924559555806</v>
      </c>
      <c r="J97" s="18">
        <f t="shared" si="79"/>
        <v>0.270791591131907</v>
      </c>
      <c r="K97" s="18">
        <f t="shared" si="80"/>
        <v>28.47</v>
      </c>
      <c r="L97" s="18">
        <f t="shared" si="81"/>
        <v>0.2847</v>
      </c>
      <c r="M97" s="13" t="s">
        <v>73</v>
      </c>
      <c r="N97" s="13"/>
      <c r="O97" s="18">
        <f t="shared" si="95"/>
        <v>0.89251604237054</v>
      </c>
      <c r="P97" s="18">
        <f t="shared" si="82"/>
        <v>0.241685839224271</v>
      </c>
      <c r="Q97" s="24">
        <f t="shared" si="83"/>
        <v>0.0628383181983104</v>
      </c>
      <c r="R97" s="18">
        <f t="shared" si="84"/>
        <v>0.074022</v>
      </c>
      <c r="S97" s="25">
        <f t="shared" si="85"/>
        <v>0.848914082277031</v>
      </c>
      <c r="T97" s="3">
        <v>0.01</v>
      </c>
      <c r="U97" s="26">
        <f t="shared" si="86"/>
        <v>0.00848914082277031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0.005</v>
      </c>
      <c r="AF97" s="3">
        <v>0.49</v>
      </c>
      <c r="AG97" s="26">
        <f t="shared" si="87"/>
        <v>0.00245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0.015</v>
      </c>
      <c r="AR97" s="3">
        <v>0.5</v>
      </c>
      <c r="AS97" s="3">
        <f t="shared" si="88"/>
        <v>0.0075</v>
      </c>
      <c r="AT97" s="2">
        <f t="shared" si="89"/>
        <v>0.0184391408227703</v>
      </c>
      <c r="AU97" s="29">
        <f t="shared" si="90"/>
        <v>28.47</v>
      </c>
      <c r="AV97" s="1">
        <f t="shared" si="91"/>
        <v>0.26</v>
      </c>
      <c r="AW97" s="2">
        <f t="shared" si="96"/>
        <v>9.34333333333333</v>
      </c>
      <c r="AX97" s="1">
        <f t="shared" si="92"/>
        <v>8544.33252995029</v>
      </c>
      <c r="AZ97" s="2">
        <f t="shared" si="97"/>
        <v>0.75905223884988</v>
      </c>
      <c r="BA97" s="1">
        <f t="shared" si="93"/>
        <v>694.141427363892</v>
      </c>
    </row>
    <row r="98" s="1" customFormat="1" spans="1:53">
      <c r="A98" s="13"/>
      <c r="B98" s="13"/>
      <c r="C98" s="16">
        <v>9</v>
      </c>
      <c r="D98" s="19">
        <v>17.5469745665333</v>
      </c>
      <c r="E98" s="20">
        <f t="shared" si="94"/>
        <v>22.7745595558064</v>
      </c>
      <c r="F98" s="16" t="s">
        <v>73</v>
      </c>
      <c r="G98" s="13">
        <v>10</v>
      </c>
      <c r="H98" s="18">
        <f t="shared" si="77"/>
        <v>17.5469745665333</v>
      </c>
      <c r="I98" s="18">
        <f t="shared" si="78"/>
        <v>290.696974566533</v>
      </c>
      <c r="J98" s="18">
        <f t="shared" si="79"/>
        <v>0.149853472806487</v>
      </c>
      <c r="K98" s="18">
        <f t="shared" si="80"/>
        <v>28.47</v>
      </c>
      <c r="L98" s="18">
        <f t="shared" si="81"/>
        <v>0.2847</v>
      </c>
      <c r="M98" s="13" t="s">
        <v>73</v>
      </c>
      <c r="N98" s="13"/>
      <c r="O98" s="18">
        <f t="shared" si="95"/>
        <v>0.935530203146269</v>
      </c>
      <c r="P98" s="18">
        <f t="shared" si="82"/>
        <v>0.140192449856827</v>
      </c>
      <c r="Q98" s="24">
        <f t="shared" si="83"/>
        <v>0.036450036962775</v>
      </c>
      <c r="R98" s="18">
        <f t="shared" si="84"/>
        <v>0.074022</v>
      </c>
      <c r="S98" s="25">
        <f t="shared" si="85"/>
        <v>0.49242167143248</v>
      </c>
      <c r="T98" s="3">
        <v>0.01</v>
      </c>
      <c r="U98" s="26">
        <f t="shared" si="86"/>
        <v>0.0049242167143248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0.001</v>
      </c>
      <c r="AF98" s="3">
        <v>0.49</v>
      </c>
      <c r="AG98" s="26">
        <f t="shared" si="87"/>
        <v>0.00049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</v>
      </c>
      <c r="AR98" s="3">
        <v>0.5</v>
      </c>
      <c r="AS98" s="3">
        <f t="shared" si="88"/>
        <v>0.005</v>
      </c>
      <c r="AT98" s="2">
        <f t="shared" si="89"/>
        <v>0.0104142167143248</v>
      </c>
      <c r="AU98" s="29">
        <f t="shared" si="90"/>
        <v>28.47</v>
      </c>
      <c r="AV98" s="1">
        <f t="shared" si="91"/>
        <v>0.26</v>
      </c>
      <c r="AW98" s="2">
        <f t="shared" si="96"/>
        <v>9.34333333333333</v>
      </c>
      <c r="AX98" s="1">
        <f t="shared" si="92"/>
        <v>4825.74169270804</v>
      </c>
      <c r="AZ98" s="2">
        <f t="shared" si="97"/>
        <v>0.75905223884988</v>
      </c>
      <c r="BA98" s="1">
        <f t="shared" si="93"/>
        <v>392.043171883116</v>
      </c>
    </row>
    <row r="99" s="1" customFormat="1" spans="1:53">
      <c r="A99" s="13"/>
      <c r="B99" s="13"/>
      <c r="C99" s="16">
        <v>10</v>
      </c>
      <c r="D99" s="19">
        <v>8.63741900235484</v>
      </c>
      <c r="E99" s="20">
        <f t="shared" si="94"/>
        <v>17.5469745665333</v>
      </c>
      <c r="F99" s="16" t="s">
        <v>73</v>
      </c>
      <c r="G99" s="13">
        <v>11</v>
      </c>
      <c r="H99" s="18">
        <f t="shared" si="77"/>
        <v>8.63741900235484</v>
      </c>
      <c r="I99" s="18">
        <f t="shared" si="78"/>
        <v>281.787419002355</v>
      </c>
      <c r="J99" s="18">
        <f t="shared" si="79"/>
        <v>0.051967809491911</v>
      </c>
      <c r="K99" s="18">
        <f t="shared" si="80"/>
        <v>28.47</v>
      </c>
      <c r="L99" s="18">
        <f t="shared" si="81"/>
        <v>0.2847</v>
      </c>
      <c r="M99" s="13" t="s">
        <v>75</v>
      </c>
      <c r="N99" s="18">
        <f>(O98-P98)*$C$22/100</f>
        <v>0.75557086562497</v>
      </c>
      <c r="O99" s="18">
        <f t="shared" si="95"/>
        <v>0.324466887664472</v>
      </c>
      <c r="P99" s="18">
        <f t="shared" si="82"/>
        <v>0.0168618334045806</v>
      </c>
      <c r="Q99" s="24">
        <f t="shared" si="83"/>
        <v>0.00438407668519095</v>
      </c>
      <c r="R99" s="18">
        <f t="shared" si="84"/>
        <v>0.074022</v>
      </c>
      <c r="S99" s="25">
        <f t="shared" si="85"/>
        <v>0.0592266716002127</v>
      </c>
      <c r="T99" s="3">
        <v>0.01</v>
      </c>
      <c r="U99" s="26">
        <f t="shared" si="86"/>
        <v>0.000592266716002127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0.001</v>
      </c>
      <c r="AF99" s="3">
        <v>0.49</v>
      </c>
      <c r="AG99" s="26">
        <f t="shared" si="87"/>
        <v>0.00049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</v>
      </c>
      <c r="AR99" s="3">
        <v>0.5</v>
      </c>
      <c r="AS99" s="3">
        <f t="shared" si="88"/>
        <v>0.005</v>
      </c>
      <c r="AT99" s="2">
        <f t="shared" si="89"/>
        <v>0.00608226671600213</v>
      </c>
      <c r="AU99" s="29">
        <f t="shared" si="90"/>
        <v>28.47</v>
      </c>
      <c r="AV99" s="1">
        <f t="shared" si="91"/>
        <v>0.26</v>
      </c>
      <c r="AW99" s="2">
        <f t="shared" si="96"/>
        <v>9.34333333333333</v>
      </c>
      <c r="AX99" s="1">
        <f t="shared" si="92"/>
        <v>2818.40189067785</v>
      </c>
      <c r="AZ99" s="2">
        <f t="shared" si="97"/>
        <v>0.75905223884988</v>
      </c>
      <c r="BA99" s="1">
        <f t="shared" si="93"/>
        <v>228.966920987987</v>
      </c>
    </row>
    <row r="100" s="1" customFormat="1" spans="1:54">
      <c r="A100" s="13"/>
      <c r="B100" s="13"/>
      <c r="C100" s="16">
        <v>11</v>
      </c>
      <c r="D100" s="19">
        <v>1.20777857106667</v>
      </c>
      <c r="E100" s="20">
        <f t="shared" si="94"/>
        <v>8.63741900235484</v>
      </c>
      <c r="F100" s="16" t="s">
        <v>75</v>
      </c>
      <c r="G100" s="13">
        <v>12</v>
      </c>
      <c r="H100" s="18">
        <f t="shared" si="77"/>
        <v>1.20777857106667</v>
      </c>
      <c r="I100" s="18">
        <f t="shared" si="78"/>
        <v>274.357778571067</v>
      </c>
      <c r="J100" s="18">
        <f t="shared" si="79"/>
        <v>0.0203871974104027</v>
      </c>
      <c r="K100" s="18">
        <f t="shared" si="80"/>
        <v>28.47</v>
      </c>
      <c r="L100" s="18">
        <f t="shared" si="81"/>
        <v>0.2847</v>
      </c>
      <c r="M100" s="13" t="s">
        <v>73</v>
      </c>
      <c r="N100" s="13"/>
      <c r="O100" s="18">
        <f t="shared" si="95"/>
        <v>0.592305054259891</v>
      </c>
      <c r="P100" s="18">
        <f t="shared" si="82"/>
        <v>0.0120754400683757</v>
      </c>
      <c r="Q100" s="24">
        <f t="shared" si="83"/>
        <v>0.00313961441777768</v>
      </c>
      <c r="R100" s="18">
        <f t="shared" si="84"/>
        <v>0.074022</v>
      </c>
      <c r="S100" s="25">
        <f t="shared" si="85"/>
        <v>0.0424146121123136</v>
      </c>
      <c r="T100" s="3">
        <v>0.01</v>
      </c>
      <c r="U100" s="26">
        <f t="shared" si="86"/>
        <v>0.000424146121123137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0.001</v>
      </c>
      <c r="AF100" s="3">
        <v>0.49</v>
      </c>
      <c r="AG100" s="26">
        <f t="shared" si="87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8"/>
        <v>0.005</v>
      </c>
      <c r="AT100" s="2">
        <f t="shared" si="89"/>
        <v>0.00591414612112314</v>
      </c>
      <c r="AU100" s="29">
        <f t="shared" si="90"/>
        <v>28.47</v>
      </c>
      <c r="AV100" s="1">
        <f t="shared" si="91"/>
        <v>0.26</v>
      </c>
      <c r="AW100" s="2">
        <f t="shared" si="96"/>
        <v>9.34333333333333</v>
      </c>
      <c r="AX100" s="1">
        <f t="shared" si="92"/>
        <v>2740.49813791702</v>
      </c>
      <c r="AY100" s="1">
        <f>SUM(AX89:AX100)</f>
        <v>57504.2098255068</v>
      </c>
      <c r="AZ100" s="2">
        <f t="shared" si="97"/>
        <v>0.75905223884988</v>
      </c>
      <c r="BA100" s="1">
        <f t="shared" si="93"/>
        <v>222.63802145735</v>
      </c>
      <c r="BB100" s="1">
        <f>SUM(BA89:BA100)</f>
        <v>4671.64101441429</v>
      </c>
    </row>
    <row r="101" s="1" customFormat="1" spans="1:46">
      <c r="A101" s="13"/>
      <c r="B101" s="13"/>
      <c r="C101" s="16">
        <v>12</v>
      </c>
      <c r="D101" s="19">
        <v>-8.38147198870968</v>
      </c>
      <c r="E101" s="20">
        <f t="shared" si="94"/>
        <v>1.20777857106667</v>
      </c>
      <c r="F101" s="16" t="s">
        <v>73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AT101" s="2"/>
    </row>
  </sheetData>
  <mergeCells count="65">
    <mergeCell ref="R1:W1"/>
    <mergeCell ref="X1:Z1"/>
    <mergeCell ref="AA1:AC1"/>
    <mergeCell ref="AD1:AF1"/>
    <mergeCell ref="AG1:AI1"/>
    <mergeCell ref="AJ1:AO1"/>
    <mergeCell ref="A7:B7"/>
    <mergeCell ref="A8:B8"/>
    <mergeCell ref="A9:B9"/>
    <mergeCell ref="A10:B10"/>
    <mergeCell ref="R10:S10"/>
    <mergeCell ref="U10:V10"/>
    <mergeCell ref="X10:Y10"/>
    <mergeCell ref="AA10:AB10"/>
    <mergeCell ref="AD10:AE10"/>
    <mergeCell ref="AG10:AH10"/>
    <mergeCell ref="AJ10:AN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5:U55"/>
    <mergeCell ref="A56:B56"/>
    <mergeCell ref="S71:U71"/>
    <mergeCell ref="V71:X71"/>
    <mergeCell ref="Y71:AA71"/>
    <mergeCell ref="AB71:AD71"/>
    <mergeCell ref="AE71:AG71"/>
    <mergeCell ref="AH71:AJ71"/>
    <mergeCell ref="AK71:AM71"/>
    <mergeCell ref="AN71:AP71"/>
    <mergeCell ref="AQ71:AS71"/>
    <mergeCell ref="A72:B72"/>
    <mergeCell ref="S87:U87"/>
    <mergeCell ref="V87:X87"/>
    <mergeCell ref="Y87:AA87"/>
    <mergeCell ref="AB87:AD87"/>
    <mergeCell ref="AE87:AG87"/>
    <mergeCell ref="AH87:AJ87"/>
    <mergeCell ref="AK87:AM87"/>
    <mergeCell ref="AN87:AP87"/>
    <mergeCell ref="AQ87:AS87"/>
    <mergeCell ref="A88:B88"/>
    <mergeCell ref="A2:A4"/>
    <mergeCell ref="A5:A6"/>
    <mergeCell ref="E2:E4"/>
    <mergeCell ref="E5:E6"/>
    <mergeCell ref="G2:G4"/>
    <mergeCell ref="G5:G6"/>
    <mergeCell ref="G14:G1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2"/>
  <sheetViews>
    <sheetView workbookViewId="0">
      <selection activeCell="H1" sqref="H1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2222222222222" style="1" customWidth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 customWidth="1"/>
    <col min="29" max="29" width="8.88888888888889" style="1"/>
    <col min="30" max="30" width="10.2222222222222" style="1" customWidth="1"/>
    <col min="31" max="31" width="8.88888888888889" style="1"/>
    <col min="32" max="32" width="23.1111111111111" style="1" customWidth="1"/>
    <col min="33" max="33" width="15.6666666666667" style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H1" s="1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6">
        <v>485.096965004829</v>
      </c>
      <c r="F2" s="3">
        <v>769.42</v>
      </c>
      <c r="G2" s="21">
        <f>(F2+F3+F4)/3</f>
        <v>1205.71666666667</v>
      </c>
      <c r="H2" s="1">
        <v>0.18</v>
      </c>
      <c r="I2" s="21">
        <f>(H3+H2+H4)/3</f>
        <v>0.136666666666667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1192.09</v>
      </c>
      <c r="G3" s="21"/>
      <c r="H3" s="1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21"/>
      <c r="H4" s="1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2266.29369863014</v>
      </c>
      <c r="F5" s="3">
        <v>91.104</v>
      </c>
      <c r="G5" s="21">
        <f>(F5+F6)/2</f>
        <v>92.50925</v>
      </c>
      <c r="H5" s="1">
        <v>0.13</v>
      </c>
      <c r="I5" s="21">
        <f>(H5+H6)/2</f>
        <v>0.16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21"/>
      <c r="H6" s="1">
        <v>0.19</v>
      </c>
      <c r="I6" s="21"/>
      <c r="M6" s="2"/>
    </row>
    <row r="7" s="1" customFormat="1" spans="1:13">
      <c r="A7" s="4" t="s">
        <v>5</v>
      </c>
      <c r="B7" s="5"/>
      <c r="C7" s="3"/>
      <c r="D7" s="3"/>
      <c r="E7" s="3">
        <v>1958.22</v>
      </c>
      <c r="F7" s="3">
        <v>122.786</v>
      </c>
      <c r="H7" s="1">
        <v>0.29</v>
      </c>
      <c r="M7" s="2"/>
    </row>
    <row r="8" s="1" customFormat="1" spans="1:13">
      <c r="A8" s="4" t="s">
        <v>6</v>
      </c>
      <c r="B8" s="5"/>
      <c r="C8" s="3"/>
      <c r="D8" s="3"/>
      <c r="E8" s="3">
        <v>65.2</v>
      </c>
      <c r="F8" s="3">
        <v>625.464</v>
      </c>
      <c r="H8" s="1">
        <v>0.26</v>
      </c>
      <c r="M8" s="2"/>
    </row>
    <row r="9" s="1" customFormat="1" spans="1:13">
      <c r="A9" s="4" t="s">
        <v>7</v>
      </c>
      <c r="B9" s="5"/>
      <c r="C9" s="3"/>
      <c r="D9" s="3"/>
      <c r="E9" s="3">
        <v>35.8</v>
      </c>
      <c r="F9" s="3">
        <v>341.64</v>
      </c>
      <c r="H9" s="1">
        <v>0.26</v>
      </c>
      <c r="M9" s="2"/>
    </row>
    <row r="10" s="1" customFormat="1" spans="1:13">
      <c r="A10" s="4" t="s">
        <v>8</v>
      </c>
      <c r="B10" s="5"/>
      <c r="C10" s="3"/>
      <c r="D10" s="3"/>
      <c r="E10" s="3">
        <v>18.1</v>
      </c>
      <c r="F10" s="3">
        <v>341.64</v>
      </c>
      <c r="H10" s="1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H11" s="1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13" t="s">
        <v>18</v>
      </c>
      <c r="B14" s="13" t="s">
        <v>19</v>
      </c>
      <c r="C14" s="13">
        <v>308.16</v>
      </c>
      <c r="D14" s="13"/>
      <c r="E14" s="13"/>
      <c r="F14" s="13"/>
      <c r="G14" s="14" t="s">
        <v>20</v>
      </c>
      <c r="H14" s="14" t="s">
        <v>21</v>
      </c>
      <c r="I14" s="14">
        <f>AV38+AV53+AY69+AY85+AY101+BB101+AG69</f>
        <v>53983117.4619383</v>
      </c>
      <c r="J14" s="14" t="s">
        <v>22</v>
      </c>
      <c r="K14" s="14">
        <f>I14/(10000*1000)</f>
        <v>5.39831174619383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13" t="s">
        <v>24</v>
      </c>
      <c r="B15" s="13" t="s">
        <v>19</v>
      </c>
      <c r="C15" s="13"/>
      <c r="D15" s="13"/>
      <c r="E15" s="13"/>
      <c r="F15" s="13"/>
      <c r="G15" s="14"/>
      <c r="H15" s="14" t="s">
        <v>25</v>
      </c>
      <c r="I15" s="14">
        <v>41180391.1681248</v>
      </c>
      <c r="J15" s="14" t="s">
        <v>22</v>
      </c>
      <c r="K15" s="14">
        <f>I15/(10000*1000)</f>
        <v>4.11803911681248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13" t="s">
        <v>26</v>
      </c>
      <c r="B16" s="13" t="s">
        <v>27</v>
      </c>
      <c r="C16" s="13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13" t="s">
        <v>28</v>
      </c>
      <c r="B17" s="13" t="s">
        <v>29</v>
      </c>
      <c r="C17" s="13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13" t="s">
        <v>32</v>
      </c>
      <c r="B18" s="13" t="s">
        <v>33</v>
      </c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13" t="s">
        <v>35</v>
      </c>
      <c r="B19" s="13" t="s">
        <v>33</v>
      </c>
      <c r="C19" s="13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13" t="s">
        <v>38</v>
      </c>
      <c r="B20" s="13" t="s">
        <v>39</v>
      </c>
      <c r="C20" s="13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13" t="s">
        <v>40</v>
      </c>
      <c r="B21" s="13" t="s">
        <v>41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13" t="s">
        <v>42</v>
      </c>
      <c r="B22" s="13" t="s">
        <v>37</v>
      </c>
      <c r="C22" s="13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13" t="s">
        <v>43</v>
      </c>
      <c r="B23" s="13" t="s">
        <v>44</v>
      </c>
      <c r="C23" s="13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1205.71666666667</v>
      </c>
      <c r="C27" s="16" t="s">
        <v>72</v>
      </c>
      <c r="D27" s="17">
        <v>-15</v>
      </c>
      <c r="E27" s="16"/>
      <c r="F27" s="16"/>
      <c r="G27" s="13">
        <v>1</v>
      </c>
      <c r="H27" s="18">
        <f t="shared" ref="H27:H38" si="0">E28</f>
        <v>-15</v>
      </c>
      <c r="I27" s="18">
        <f t="shared" ref="I27:I38" si="1">H27+273.15</f>
        <v>258.15</v>
      </c>
      <c r="J27" s="18">
        <f t="shared" ref="J27:J38" si="2">EXP(($C$16*(I27-$C$14))/($C$17*I27*$C$14))</f>
        <v>0.00219620150298724</v>
      </c>
      <c r="K27" s="18">
        <f t="shared" ref="K27:K38" si="3">$B$27/12</f>
        <v>100.476388888889</v>
      </c>
      <c r="L27" s="18">
        <f t="shared" ref="L27:L38" si="4">K27*$B$28/100</f>
        <v>1.00476388888889</v>
      </c>
      <c r="M27" s="13" t="s">
        <v>73</v>
      </c>
      <c r="N27" s="13"/>
      <c r="O27" s="18">
        <f>L27</f>
        <v>1.00476388888889</v>
      </c>
      <c r="P27" s="18">
        <f t="shared" ref="P27:P38" si="5">O27*J27</f>
        <v>0.00220666396292508</v>
      </c>
      <c r="Q27" s="24">
        <f t="shared" ref="Q27:Q38" si="6">P27*$B$29</f>
        <v>0.000301577408266428</v>
      </c>
      <c r="R27" s="18">
        <f t="shared" ref="R27:R38" si="7">L27*$B$29</f>
        <v>0.137317731481481</v>
      </c>
      <c r="S27" s="25">
        <f t="shared" ref="S27:S38" si="8">Q27/R27</f>
        <v>0.00219620150298724</v>
      </c>
      <c r="T27" s="3">
        <v>0.01</v>
      </c>
      <c r="U27" s="26">
        <f t="shared" ref="U27:U38" si="9">S27*T27</f>
        <v>2.19620150298724e-5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0.0219219620150299</v>
      </c>
      <c r="AR27" s="29">
        <f t="shared" ref="AR27:AR38" si="15">$B$27/12</f>
        <v>100.476388888889</v>
      </c>
      <c r="AS27" s="1">
        <f t="shared" ref="AS27:AS38" si="16">$B$29</f>
        <v>0.136666666666667</v>
      </c>
      <c r="AT27" s="2">
        <f>$E$2/12</f>
        <v>40.4247470837357</v>
      </c>
      <c r="AU27" s="1">
        <f t="shared" ref="AU27:AU38" si="17">AT27*10000*AS27*0.67*AR27*AQ27</f>
        <v>81532.011151982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-16.0857814511936</v>
      </c>
      <c r="E28" s="20">
        <f t="shared" ref="E28:E39" si="18">D27</f>
        <v>-15</v>
      </c>
      <c r="F28" s="16" t="s">
        <v>73</v>
      </c>
      <c r="G28" s="13">
        <v>2</v>
      </c>
      <c r="H28" s="18">
        <f t="shared" si="0"/>
        <v>-16.0857814511936</v>
      </c>
      <c r="I28" s="18">
        <f t="shared" si="1"/>
        <v>257.064218548806</v>
      </c>
      <c r="J28" s="18">
        <f t="shared" si="2"/>
        <v>0.00187277028474726</v>
      </c>
      <c r="K28" s="18">
        <f t="shared" si="3"/>
        <v>100.476388888889</v>
      </c>
      <c r="L28" s="18">
        <f t="shared" si="4"/>
        <v>1.00476388888889</v>
      </c>
      <c r="M28" s="13" t="s">
        <v>73</v>
      </c>
      <c r="N28" s="13"/>
      <c r="O28" s="18">
        <f t="shared" ref="O28:O38" si="19">L28+O27-P27-N28</f>
        <v>2.00732111381485</v>
      </c>
      <c r="P28" s="18">
        <f t="shared" si="5"/>
        <v>0.00375925133389823</v>
      </c>
      <c r="Q28" s="24">
        <f t="shared" si="6"/>
        <v>0.000513764348966091</v>
      </c>
      <c r="R28" s="18">
        <f t="shared" si="7"/>
        <v>0.137317731481481</v>
      </c>
      <c r="S28" s="25">
        <f t="shared" si="8"/>
        <v>0.00374142758858041</v>
      </c>
      <c r="T28" s="3">
        <v>0.01</v>
      </c>
      <c r="U28" s="26">
        <f t="shared" si="9"/>
        <v>3.74142758858041e-5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0.0219374142758858</v>
      </c>
      <c r="AR28" s="29">
        <f t="shared" si="15"/>
        <v>100.476388888889</v>
      </c>
      <c r="AS28" s="1">
        <f t="shared" si="16"/>
        <v>0.136666666666667</v>
      </c>
      <c r="AT28" s="2">
        <f t="shared" ref="AT28:AT38" si="20">$E$2/12</f>
        <v>40.4247470837357</v>
      </c>
      <c r="AU28" s="1">
        <f t="shared" si="17"/>
        <v>81589.4810948441</v>
      </c>
    </row>
    <row r="29" s="1" customFormat="1" spans="1:47">
      <c r="A29" s="13" t="s">
        <v>38</v>
      </c>
      <c r="B29" s="13">
        <f>I2</f>
        <v>0.136666666666667</v>
      </c>
      <c r="C29" s="16">
        <v>2</v>
      </c>
      <c r="D29" s="19">
        <v>-13.3350954093214</v>
      </c>
      <c r="E29" s="20">
        <f t="shared" si="18"/>
        <v>-16.0857814511936</v>
      </c>
      <c r="F29" s="16" t="s">
        <v>73</v>
      </c>
      <c r="G29" s="13">
        <v>3</v>
      </c>
      <c r="H29" s="18">
        <f t="shared" si="0"/>
        <v>-13.3350954093214</v>
      </c>
      <c r="I29" s="18">
        <f t="shared" si="1"/>
        <v>259.814904590679</v>
      </c>
      <c r="J29" s="18">
        <f t="shared" si="2"/>
        <v>0.00279665756950628</v>
      </c>
      <c r="K29" s="18">
        <f t="shared" si="3"/>
        <v>100.476388888889</v>
      </c>
      <c r="L29" s="18">
        <f t="shared" si="4"/>
        <v>1.00476388888889</v>
      </c>
      <c r="M29" s="13" t="s">
        <v>73</v>
      </c>
      <c r="N29" s="13"/>
      <c r="O29" s="18">
        <f t="shared" si="19"/>
        <v>3.00832575136984</v>
      </c>
      <c r="P29" s="18">
        <f t="shared" si="5"/>
        <v>0.00841325698410914</v>
      </c>
      <c r="Q29" s="24">
        <f t="shared" si="6"/>
        <v>0.00114981178782825</v>
      </c>
      <c r="R29" s="18">
        <f t="shared" si="7"/>
        <v>0.137317731481481</v>
      </c>
      <c r="S29" s="25">
        <f t="shared" si="8"/>
        <v>0.00837336719317499</v>
      </c>
      <c r="T29" s="3">
        <v>0.01</v>
      </c>
      <c r="U29" s="26">
        <f t="shared" si="9"/>
        <v>8.37336719317499e-5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0.0219837336719317</v>
      </c>
      <c r="AR29" s="29">
        <f t="shared" si="15"/>
        <v>100.476388888889</v>
      </c>
      <c r="AS29" s="1">
        <f t="shared" si="16"/>
        <v>0.136666666666667</v>
      </c>
      <c r="AT29" s="2">
        <f t="shared" si="20"/>
        <v>40.4247470837357</v>
      </c>
      <c r="AU29" s="1">
        <f t="shared" si="17"/>
        <v>81761.7518757342</v>
      </c>
    </row>
    <row r="30" s="1" customFormat="1" spans="1:47">
      <c r="A30" s="13"/>
      <c r="B30" s="13"/>
      <c r="C30" s="16">
        <v>3</v>
      </c>
      <c r="D30" s="19">
        <v>-6.48571857190323</v>
      </c>
      <c r="E30" s="20">
        <f t="shared" si="18"/>
        <v>-13.3350954093214</v>
      </c>
      <c r="F30" s="16" t="s">
        <v>73</v>
      </c>
      <c r="G30" s="13">
        <v>4</v>
      </c>
      <c r="H30" s="18">
        <f t="shared" si="0"/>
        <v>-6.48571857190323</v>
      </c>
      <c r="I30" s="18">
        <f t="shared" si="1"/>
        <v>266.664281428097</v>
      </c>
      <c r="J30" s="18">
        <f t="shared" si="2"/>
        <v>0.00732290698537393</v>
      </c>
      <c r="K30" s="18">
        <f t="shared" si="3"/>
        <v>100.476388888889</v>
      </c>
      <c r="L30" s="18">
        <f t="shared" si="4"/>
        <v>1.00476388888889</v>
      </c>
      <c r="M30" s="13" t="s">
        <v>73</v>
      </c>
      <c r="N30" s="13"/>
      <c r="O30" s="18">
        <f t="shared" si="19"/>
        <v>4.00467638327462</v>
      </c>
      <c r="P30" s="18">
        <f t="shared" si="5"/>
        <v>0.0293258726612437</v>
      </c>
      <c r="Q30" s="24">
        <f t="shared" si="6"/>
        <v>0.00400786926370331</v>
      </c>
      <c r="R30" s="18">
        <f t="shared" si="7"/>
        <v>0.137317731481481</v>
      </c>
      <c r="S30" s="25">
        <f t="shared" si="8"/>
        <v>0.0291868298468345</v>
      </c>
      <c r="T30" s="3">
        <v>0.01</v>
      </c>
      <c r="U30" s="26">
        <f t="shared" si="9"/>
        <v>0.000291868298468345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0.0221918682984683</v>
      </c>
      <c r="AR30" s="29">
        <f t="shared" si="15"/>
        <v>100.476388888889</v>
      </c>
      <c r="AS30" s="1">
        <f t="shared" si="16"/>
        <v>0.136666666666667</v>
      </c>
      <c r="AT30" s="2">
        <f t="shared" si="20"/>
        <v>40.4247470837357</v>
      </c>
      <c r="AU30" s="1">
        <f t="shared" si="17"/>
        <v>82535.8447548415</v>
      </c>
    </row>
    <row r="31" s="1" customFormat="1" spans="1:47">
      <c r="A31" s="13"/>
      <c r="B31" s="13"/>
      <c r="C31" s="16">
        <v>4</v>
      </c>
      <c r="D31" s="19">
        <v>3.52290280836667</v>
      </c>
      <c r="E31" s="20">
        <f t="shared" si="18"/>
        <v>-6.48571857190323</v>
      </c>
      <c r="F31" s="16" t="s">
        <v>73</v>
      </c>
      <c r="G31" s="13">
        <v>5</v>
      </c>
      <c r="H31" s="18">
        <f t="shared" si="0"/>
        <v>3.52290280836667</v>
      </c>
      <c r="I31" s="18">
        <f t="shared" si="1"/>
        <v>276.672902808367</v>
      </c>
      <c r="J31" s="18">
        <f t="shared" si="2"/>
        <v>0.0274364586854093</v>
      </c>
      <c r="K31" s="18">
        <f t="shared" si="3"/>
        <v>100.476388888889</v>
      </c>
      <c r="L31" s="18">
        <f t="shared" si="4"/>
        <v>1.00476388888889</v>
      </c>
      <c r="M31" s="13" t="s">
        <v>75</v>
      </c>
      <c r="N31" s="18">
        <f>(O30-P30)*C22/100</f>
        <v>3.77658298508271</v>
      </c>
      <c r="O31" s="18">
        <f t="shared" si="19"/>
        <v>1.20353141441956</v>
      </c>
      <c r="P31" s="18">
        <f t="shared" si="5"/>
        <v>0.0330206399283144</v>
      </c>
      <c r="Q31" s="24">
        <f t="shared" si="6"/>
        <v>0.00451282079020297</v>
      </c>
      <c r="R31" s="18">
        <f t="shared" si="7"/>
        <v>0.137317731481481</v>
      </c>
      <c r="S31" s="25">
        <f t="shared" si="8"/>
        <v>0.0328640791070129</v>
      </c>
      <c r="T31" s="3">
        <v>0.01</v>
      </c>
      <c r="U31" s="26">
        <f t="shared" si="9"/>
        <v>0.000328640791070129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0.0297786407910701</v>
      </c>
      <c r="AR31" s="29">
        <f t="shared" si="15"/>
        <v>100.476388888889</v>
      </c>
      <c r="AS31" s="1">
        <f t="shared" si="16"/>
        <v>0.136666666666667</v>
      </c>
      <c r="AT31" s="2">
        <f t="shared" si="20"/>
        <v>40.4247470837357</v>
      </c>
      <c r="AU31" s="1">
        <f t="shared" si="17"/>
        <v>110752.517106078</v>
      </c>
    </row>
    <row r="32" s="1" customFormat="1" spans="1:47">
      <c r="A32" s="13"/>
      <c r="B32" s="13"/>
      <c r="C32" s="16">
        <v>5</v>
      </c>
      <c r="D32" s="19">
        <v>14.8671091119677</v>
      </c>
      <c r="E32" s="20">
        <f t="shared" si="18"/>
        <v>3.52290280836667</v>
      </c>
      <c r="F32" s="16" t="s">
        <v>75</v>
      </c>
      <c r="G32" s="13">
        <v>6</v>
      </c>
      <c r="H32" s="18">
        <f t="shared" si="0"/>
        <v>14.8671091119677</v>
      </c>
      <c r="I32" s="18">
        <f t="shared" si="1"/>
        <v>288.017109111968</v>
      </c>
      <c r="J32" s="18">
        <f t="shared" si="2"/>
        <v>0.109728149812716</v>
      </c>
      <c r="K32" s="18">
        <f t="shared" si="3"/>
        <v>100.476388888889</v>
      </c>
      <c r="L32" s="18">
        <f t="shared" si="4"/>
        <v>1.00476388888889</v>
      </c>
      <c r="M32" s="13" t="s">
        <v>73</v>
      </c>
      <c r="N32" s="13"/>
      <c r="O32" s="18">
        <f t="shared" si="19"/>
        <v>2.17527466338013</v>
      </c>
      <c r="P32" s="18">
        <f t="shared" si="5"/>
        <v>0.23868886414718</v>
      </c>
      <c r="Q32" s="24">
        <f t="shared" si="6"/>
        <v>0.032620811433448</v>
      </c>
      <c r="R32" s="18">
        <f t="shared" si="7"/>
        <v>0.137317731481481</v>
      </c>
      <c r="S32" s="25">
        <f t="shared" si="8"/>
        <v>0.237557168193149</v>
      </c>
      <c r="T32" s="3">
        <v>0.01</v>
      </c>
      <c r="U32" s="26">
        <f t="shared" si="9"/>
        <v>0.00237557168193149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0.0318255716819315</v>
      </c>
      <c r="AR32" s="29">
        <f t="shared" si="15"/>
        <v>100.476388888889</v>
      </c>
      <c r="AS32" s="1">
        <f t="shared" si="16"/>
        <v>0.136666666666667</v>
      </c>
      <c r="AT32" s="2">
        <f t="shared" si="20"/>
        <v>40.4247470837357</v>
      </c>
      <c r="AU32" s="1">
        <f t="shared" si="17"/>
        <v>118365.448471739</v>
      </c>
    </row>
    <row r="33" s="1" customFormat="1" spans="1:47">
      <c r="A33" s="13"/>
      <c r="B33" s="13"/>
      <c r="C33" s="16">
        <v>6</v>
      </c>
      <c r="D33" s="19">
        <v>22.7475592576667</v>
      </c>
      <c r="E33" s="20">
        <f t="shared" si="18"/>
        <v>14.8671091119677</v>
      </c>
      <c r="F33" s="16" t="s">
        <v>73</v>
      </c>
      <c r="G33" s="13">
        <v>7</v>
      </c>
      <c r="H33" s="18">
        <f t="shared" si="0"/>
        <v>22.7475592576667</v>
      </c>
      <c r="I33" s="18">
        <f t="shared" si="1"/>
        <v>295.897559257667</v>
      </c>
      <c r="J33" s="18">
        <f t="shared" si="2"/>
        <v>0.269979798106351</v>
      </c>
      <c r="K33" s="18">
        <f t="shared" si="3"/>
        <v>100.476388888889</v>
      </c>
      <c r="L33" s="18">
        <f t="shared" si="4"/>
        <v>1.00476388888889</v>
      </c>
      <c r="M33" s="13" t="s">
        <v>73</v>
      </c>
      <c r="N33" s="13"/>
      <c r="O33" s="18">
        <f t="shared" si="19"/>
        <v>2.94134968812184</v>
      </c>
      <c r="P33" s="18">
        <f t="shared" si="5"/>
        <v>0.794104994959313</v>
      </c>
      <c r="Q33" s="24">
        <f t="shared" si="6"/>
        <v>0.108527682644439</v>
      </c>
      <c r="R33" s="18">
        <f t="shared" si="7"/>
        <v>0.137317731481481</v>
      </c>
      <c r="S33" s="25">
        <f t="shared" si="8"/>
        <v>0.790339903474704</v>
      </c>
      <c r="T33" s="3">
        <v>0.01</v>
      </c>
      <c r="U33" s="26">
        <f t="shared" si="9"/>
        <v>0.00790339903474704</v>
      </c>
      <c r="V33" s="25"/>
      <c r="W33" s="3"/>
      <c r="X33" s="26"/>
      <c r="Y33" s="28">
        <v>0.04</v>
      </c>
      <c r="Z33" s="3">
        <v>0.21</v>
      </c>
      <c r="AA33" s="27">
        <f t="shared" si="10"/>
        <v>0.0084</v>
      </c>
      <c r="AB33" s="3">
        <v>0.015</v>
      </c>
      <c r="AC33" s="3">
        <v>0.29</v>
      </c>
      <c r="AD33" s="27">
        <f t="shared" si="11"/>
        <v>0.00435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0.037353399034747</v>
      </c>
      <c r="AR33" s="29">
        <f t="shared" si="15"/>
        <v>100.476388888889</v>
      </c>
      <c r="AS33" s="1">
        <f t="shared" si="16"/>
        <v>0.136666666666667</v>
      </c>
      <c r="AT33" s="2">
        <f t="shared" si="20"/>
        <v>40.4247470837357</v>
      </c>
      <c r="AU33" s="1">
        <f t="shared" si="17"/>
        <v>138924.506144907</v>
      </c>
    </row>
    <row r="34" s="1" customFormat="1" spans="1:47">
      <c r="A34" s="13"/>
      <c r="B34" s="13"/>
      <c r="C34" s="16">
        <v>7</v>
      </c>
      <c r="D34" s="19">
        <v>22.4098299712903</v>
      </c>
      <c r="E34" s="20">
        <f t="shared" si="18"/>
        <v>22.7475592576667</v>
      </c>
      <c r="F34" s="16" t="s">
        <v>73</v>
      </c>
      <c r="G34" s="13">
        <v>8</v>
      </c>
      <c r="H34" s="18">
        <f t="shared" si="0"/>
        <v>22.4098299712903</v>
      </c>
      <c r="I34" s="18">
        <f t="shared" si="1"/>
        <v>295.55982997129</v>
      </c>
      <c r="J34" s="18">
        <f t="shared" si="2"/>
        <v>0.260016809664959</v>
      </c>
      <c r="K34" s="18">
        <f t="shared" si="3"/>
        <v>100.476388888889</v>
      </c>
      <c r="L34" s="18">
        <f t="shared" si="4"/>
        <v>1.00476388888889</v>
      </c>
      <c r="M34" s="13" t="s">
        <v>73</v>
      </c>
      <c r="N34" s="13"/>
      <c r="O34" s="18">
        <f t="shared" si="19"/>
        <v>3.15200858205142</v>
      </c>
      <c r="P34" s="18">
        <f t="shared" si="5"/>
        <v>0.81957521554158</v>
      </c>
      <c r="Q34" s="24">
        <f t="shared" si="6"/>
        <v>0.112008612790683</v>
      </c>
      <c r="R34" s="18">
        <f t="shared" si="7"/>
        <v>0.137317731481481</v>
      </c>
      <c r="S34" s="25">
        <f t="shared" si="8"/>
        <v>0.815689362052912</v>
      </c>
      <c r="T34" s="3">
        <v>0.01</v>
      </c>
      <c r="U34" s="26">
        <f t="shared" si="9"/>
        <v>0.00815689362052912</v>
      </c>
      <c r="V34" s="25"/>
      <c r="W34" s="3"/>
      <c r="X34" s="26"/>
      <c r="Y34" s="28">
        <v>0.04</v>
      </c>
      <c r="Z34" s="3">
        <v>0.21</v>
      </c>
      <c r="AA34" s="27">
        <f t="shared" si="10"/>
        <v>0.0084</v>
      </c>
      <c r="AB34" s="3">
        <v>0.015</v>
      </c>
      <c r="AC34" s="3">
        <v>0.29</v>
      </c>
      <c r="AD34" s="27">
        <f t="shared" si="11"/>
        <v>0.00435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0.0376068936205291</v>
      </c>
      <c r="AR34" s="29">
        <f t="shared" si="15"/>
        <v>100.476388888889</v>
      </c>
      <c r="AS34" s="1">
        <f t="shared" si="16"/>
        <v>0.136666666666667</v>
      </c>
      <c r="AT34" s="2">
        <f t="shared" si="20"/>
        <v>40.4247470837357</v>
      </c>
      <c r="AU34" s="1">
        <f t="shared" si="17"/>
        <v>139867.30147412</v>
      </c>
    </row>
    <row r="35" s="1" customFormat="1" spans="1:47">
      <c r="A35" s="13"/>
      <c r="B35" s="13"/>
      <c r="C35" s="16">
        <v>8</v>
      </c>
      <c r="D35" s="19">
        <v>21.4270014477419</v>
      </c>
      <c r="E35" s="20">
        <f t="shared" si="18"/>
        <v>22.4098299712903</v>
      </c>
      <c r="F35" s="16" t="s">
        <v>73</v>
      </c>
      <c r="G35" s="13">
        <v>9</v>
      </c>
      <c r="H35" s="18">
        <f t="shared" si="0"/>
        <v>21.4270014477419</v>
      </c>
      <c r="I35" s="18">
        <f t="shared" si="1"/>
        <v>294.577001447742</v>
      </c>
      <c r="J35" s="18">
        <f t="shared" si="2"/>
        <v>0.232952187448545</v>
      </c>
      <c r="K35" s="18">
        <f t="shared" si="3"/>
        <v>100.476388888889</v>
      </c>
      <c r="L35" s="18">
        <f t="shared" si="4"/>
        <v>1.00476388888889</v>
      </c>
      <c r="M35" s="13" t="s">
        <v>73</v>
      </c>
      <c r="N35" s="13"/>
      <c r="O35" s="18">
        <f t="shared" si="19"/>
        <v>3.33719725539872</v>
      </c>
      <c r="P35" s="18">
        <f t="shared" si="5"/>
        <v>0.777407400592414</v>
      </c>
      <c r="Q35" s="24">
        <f t="shared" si="6"/>
        <v>0.106245678080963</v>
      </c>
      <c r="R35" s="18">
        <f t="shared" si="7"/>
        <v>0.137317731481481</v>
      </c>
      <c r="S35" s="25">
        <f t="shared" si="8"/>
        <v>0.773721477442929</v>
      </c>
      <c r="T35" s="3">
        <v>0.01</v>
      </c>
      <c r="U35" s="26">
        <f t="shared" si="9"/>
        <v>0.00773721477442929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0.0371872147744293</v>
      </c>
      <c r="AR35" s="29">
        <f t="shared" si="15"/>
        <v>100.476388888889</v>
      </c>
      <c r="AS35" s="1">
        <f t="shared" si="16"/>
        <v>0.136666666666667</v>
      </c>
      <c r="AT35" s="2">
        <f t="shared" si="20"/>
        <v>40.4247470837357</v>
      </c>
      <c r="AU35" s="1">
        <f t="shared" si="17"/>
        <v>138306.434780846</v>
      </c>
    </row>
    <row r="36" s="1" customFormat="1" spans="1:47">
      <c r="A36" s="13"/>
      <c r="B36" s="13"/>
      <c r="C36" s="16">
        <v>9</v>
      </c>
      <c r="D36" s="19">
        <v>15.8322698774333</v>
      </c>
      <c r="E36" s="20">
        <f t="shared" si="18"/>
        <v>21.4270014477419</v>
      </c>
      <c r="F36" s="16" t="s">
        <v>73</v>
      </c>
      <c r="G36" s="13">
        <v>10</v>
      </c>
      <c r="H36" s="18">
        <f t="shared" si="0"/>
        <v>15.8322698774333</v>
      </c>
      <c r="I36" s="18">
        <f t="shared" si="1"/>
        <v>288.982269877433</v>
      </c>
      <c r="J36" s="18">
        <f t="shared" si="2"/>
        <v>0.122843877417095</v>
      </c>
      <c r="K36" s="18">
        <f t="shared" si="3"/>
        <v>100.476388888889</v>
      </c>
      <c r="L36" s="18">
        <f t="shared" si="4"/>
        <v>1.00476388888889</v>
      </c>
      <c r="M36" s="13" t="s">
        <v>73</v>
      </c>
      <c r="N36" s="13"/>
      <c r="O36" s="18">
        <f t="shared" si="19"/>
        <v>3.5645537436952</v>
      </c>
      <c r="P36" s="18">
        <f t="shared" si="5"/>
        <v>0.43788360313714</v>
      </c>
      <c r="Q36" s="24">
        <f t="shared" si="6"/>
        <v>0.0598440924287425</v>
      </c>
      <c r="R36" s="18">
        <f t="shared" si="7"/>
        <v>0.137317731481481</v>
      </c>
      <c r="S36" s="25">
        <f t="shared" si="8"/>
        <v>0.435807464797895</v>
      </c>
      <c r="T36" s="3">
        <v>0.01</v>
      </c>
      <c r="U36" s="26">
        <f t="shared" si="9"/>
        <v>0.00435807464797895</v>
      </c>
      <c r="V36" s="25"/>
      <c r="W36" s="3"/>
      <c r="X36" s="26"/>
      <c r="Y36" s="28">
        <v>0.02</v>
      </c>
      <c r="Z36" s="3">
        <v>0.21</v>
      </c>
      <c r="AA36" s="27">
        <f t="shared" si="10"/>
        <v>0.0042</v>
      </c>
      <c r="AB36" s="3">
        <v>0.01</v>
      </c>
      <c r="AC36" s="3">
        <v>0.29</v>
      </c>
      <c r="AD36" s="27">
        <f t="shared" si="11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</v>
      </c>
      <c r="AO36" s="3">
        <v>0.38</v>
      </c>
      <c r="AP36" s="3">
        <f t="shared" si="13"/>
        <v>0.0038</v>
      </c>
      <c r="AQ36" s="1">
        <f t="shared" si="14"/>
        <v>0.0262580746479789</v>
      </c>
      <c r="AR36" s="29">
        <f t="shared" si="15"/>
        <v>100.476388888889</v>
      </c>
      <c r="AS36" s="1">
        <f t="shared" si="16"/>
        <v>0.136666666666667</v>
      </c>
      <c r="AT36" s="2">
        <f t="shared" si="20"/>
        <v>40.4247470837357</v>
      </c>
      <c r="AU36" s="1">
        <f t="shared" si="17"/>
        <v>97658.8515918783</v>
      </c>
    </row>
    <row r="37" s="1" customFormat="1" spans="1:47">
      <c r="A37" s="13"/>
      <c r="B37" s="13"/>
      <c r="C37" s="16">
        <v>10</v>
      </c>
      <c r="D37" s="19">
        <v>6.042668315</v>
      </c>
      <c r="E37" s="20">
        <f t="shared" si="18"/>
        <v>15.8322698774333</v>
      </c>
      <c r="F37" s="16" t="s">
        <v>73</v>
      </c>
      <c r="G37" s="13">
        <v>11</v>
      </c>
      <c r="H37" s="18">
        <f t="shared" si="0"/>
        <v>6.042668315</v>
      </c>
      <c r="I37" s="18">
        <f t="shared" si="1"/>
        <v>279.192668315</v>
      </c>
      <c r="J37" s="18">
        <f t="shared" si="2"/>
        <v>0.0376936198856684</v>
      </c>
      <c r="K37" s="18">
        <f t="shared" si="3"/>
        <v>100.476388888889</v>
      </c>
      <c r="L37" s="18">
        <f t="shared" si="4"/>
        <v>1.00476388888889</v>
      </c>
      <c r="M37" s="13" t="s">
        <v>75</v>
      </c>
      <c r="N37" s="18">
        <f>(O36-P36)*C22/100</f>
        <v>2.97033663353016</v>
      </c>
      <c r="O37" s="18">
        <f t="shared" si="19"/>
        <v>1.16109739591679</v>
      </c>
      <c r="P37" s="18">
        <f t="shared" si="5"/>
        <v>0.043765963891927</v>
      </c>
      <c r="Q37" s="24">
        <f t="shared" si="6"/>
        <v>0.00598134839856336</v>
      </c>
      <c r="R37" s="18">
        <f t="shared" si="7"/>
        <v>0.137317731481481</v>
      </c>
      <c r="S37" s="25">
        <f t="shared" si="8"/>
        <v>0.0435584562461986</v>
      </c>
      <c r="T37" s="3">
        <v>0.01</v>
      </c>
      <c r="U37" s="26">
        <f t="shared" si="9"/>
        <v>0.000435584562461986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0.022335584562462</v>
      </c>
      <c r="AR37" s="29">
        <f t="shared" si="15"/>
        <v>100.476388888889</v>
      </c>
      <c r="AS37" s="1">
        <f t="shared" si="16"/>
        <v>0.136666666666667</v>
      </c>
      <c r="AT37" s="2">
        <f t="shared" si="20"/>
        <v>40.4247470837357</v>
      </c>
      <c r="AU37" s="1">
        <f t="shared" si="17"/>
        <v>83070.3533006832</v>
      </c>
    </row>
    <row r="38" s="1" customFormat="1" spans="1:48">
      <c r="A38" s="13"/>
      <c r="B38" s="13"/>
      <c r="C38" s="16">
        <v>11</v>
      </c>
      <c r="D38" s="19">
        <v>-3.48294313316667</v>
      </c>
      <c r="E38" s="20">
        <f t="shared" si="18"/>
        <v>6.042668315</v>
      </c>
      <c r="F38" s="16" t="s">
        <v>75</v>
      </c>
      <c r="G38" s="13">
        <v>12</v>
      </c>
      <c r="H38" s="18">
        <f t="shared" si="0"/>
        <v>-3.48294313316667</v>
      </c>
      <c r="I38" s="18">
        <f t="shared" si="1"/>
        <v>269.667056866833</v>
      </c>
      <c r="J38" s="18">
        <f t="shared" si="2"/>
        <v>0.0109966122914704</v>
      </c>
      <c r="K38" s="18">
        <f t="shared" si="3"/>
        <v>100.476388888889</v>
      </c>
      <c r="L38" s="18">
        <f t="shared" si="4"/>
        <v>1.00476388888889</v>
      </c>
      <c r="M38" s="13" t="s">
        <v>73</v>
      </c>
      <c r="N38" s="13"/>
      <c r="O38" s="18">
        <f t="shared" si="19"/>
        <v>2.12209532091375</v>
      </c>
      <c r="P38" s="18">
        <f t="shared" si="5"/>
        <v>0.023335859489632</v>
      </c>
      <c r="Q38" s="24">
        <f t="shared" si="6"/>
        <v>0.00318923413024971</v>
      </c>
      <c r="R38" s="18">
        <f t="shared" si="7"/>
        <v>0.137317731481481</v>
      </c>
      <c r="S38" s="25">
        <f t="shared" si="8"/>
        <v>0.0232252171357769</v>
      </c>
      <c r="T38" s="3">
        <v>0.01</v>
      </c>
      <c r="U38" s="26">
        <f t="shared" si="9"/>
        <v>0.000232252171357769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0.0221322521713578</v>
      </c>
      <c r="AR38" s="29">
        <f t="shared" si="15"/>
        <v>100.476388888889</v>
      </c>
      <c r="AS38" s="1">
        <f t="shared" si="16"/>
        <v>0.136666666666667</v>
      </c>
      <c r="AT38" s="2">
        <f t="shared" si="20"/>
        <v>40.4247470837357</v>
      </c>
      <c r="AU38" s="1">
        <f t="shared" si="17"/>
        <v>82314.1208627425</v>
      </c>
      <c r="AV38" s="1">
        <f>SUM(AU27:AU38)</f>
        <v>1236678.6226104</v>
      </c>
    </row>
    <row r="39" s="1" customFormat="1" spans="1:46">
      <c r="A39" s="13"/>
      <c r="B39" s="13"/>
      <c r="C39" s="16">
        <v>12</v>
      </c>
      <c r="D39" s="19">
        <v>-14.9342503308065</v>
      </c>
      <c r="E39" s="20">
        <f t="shared" si="18"/>
        <v>-3.48294313316667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-15</v>
      </c>
      <c r="E42" s="16"/>
      <c r="F42" s="16"/>
      <c r="G42" s="13">
        <v>1</v>
      </c>
      <c r="H42" s="18">
        <f t="shared" ref="H42:H53" si="21">E43</f>
        <v>-15</v>
      </c>
      <c r="I42" s="18">
        <f t="shared" ref="I42:I53" si="22">H42+273.15</f>
        <v>258.15</v>
      </c>
      <c r="J42" s="18">
        <f t="shared" ref="J42:J53" si="23">EXP(($C$16*(I42-$C$14))/($C$17*I42*$C$14))</f>
        <v>0.00219620150298724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0.000169307461575185</v>
      </c>
      <c r="Q42" s="24">
        <f t="shared" ref="Q42:Q53" si="27">P42*$B$44</f>
        <v>2.70891938520296e-5</v>
      </c>
      <c r="R42" s="18">
        <f t="shared" ref="R42:R53" si="28">L42*$B$44</f>
        <v>0.0123345666666667</v>
      </c>
      <c r="S42" s="25">
        <f t="shared" ref="S42:S53" si="29">Q42/R42</f>
        <v>0.00219620150298724</v>
      </c>
      <c r="T42" s="3">
        <v>0.01</v>
      </c>
      <c r="U42" s="26">
        <f t="shared" ref="U42:U53" si="30">S42*T42</f>
        <v>2.19620150298724e-5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0.0148219620150299</v>
      </c>
      <c r="AR42" s="29">
        <f t="shared" ref="AR42:AR53" si="34">$B$42/12</f>
        <v>7.70910416666667</v>
      </c>
      <c r="AS42" s="1">
        <f t="shared" ref="AS42:AS53" si="35">$B$44</f>
        <v>0.16</v>
      </c>
      <c r="AT42" s="2">
        <f>$E$5/12</f>
        <v>188.857808219178</v>
      </c>
      <c r="AU42" s="1">
        <f t="shared" ref="AU42:AU53" si="36">AT42*10000*AS42*0.67*AR42*AQ42</f>
        <v>23133.3932437241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-16.0857814511936</v>
      </c>
      <c r="E43" s="20">
        <f t="shared" ref="E43:E54" si="37">D42</f>
        <v>-15</v>
      </c>
      <c r="F43" s="16" t="s">
        <v>73</v>
      </c>
      <c r="G43" s="13">
        <v>2</v>
      </c>
      <c r="H43" s="18">
        <f t="shared" si="21"/>
        <v>-16.0857814511936</v>
      </c>
      <c r="I43" s="18">
        <f t="shared" si="22"/>
        <v>257.064218548806</v>
      </c>
      <c r="J43" s="18">
        <f t="shared" si="23"/>
        <v>0.00187277028474726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8">L43+O42-P42-N43</f>
        <v>0.154012775871758</v>
      </c>
      <c r="P43" s="18">
        <f t="shared" si="26"/>
        <v>0.000288430550124068</v>
      </c>
      <c r="Q43" s="24">
        <f t="shared" si="27"/>
        <v>4.6148888019851e-5</v>
      </c>
      <c r="R43" s="18">
        <f t="shared" si="28"/>
        <v>0.0123345666666667</v>
      </c>
      <c r="S43" s="25">
        <f t="shared" si="29"/>
        <v>0.00374142758858041</v>
      </c>
      <c r="T43" s="3">
        <v>0.01</v>
      </c>
      <c r="U43" s="26">
        <f t="shared" si="30"/>
        <v>3.74142758858041e-5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0.0148374142758858</v>
      </c>
      <c r="AR43" s="29">
        <f t="shared" si="34"/>
        <v>7.70910416666667</v>
      </c>
      <c r="AS43" s="1">
        <f t="shared" si="35"/>
        <v>0.16</v>
      </c>
      <c r="AT43" s="2">
        <f t="shared" ref="AT43:AT53" si="39">$E$5/12</f>
        <v>188.857808219178</v>
      </c>
      <c r="AU43" s="1">
        <f t="shared" si="36"/>
        <v>23157.5103765654</v>
      </c>
    </row>
    <row r="44" s="1" customFormat="1" spans="1:47">
      <c r="A44" s="13" t="s">
        <v>38</v>
      </c>
      <c r="B44" s="13">
        <f>I5</f>
        <v>0.16</v>
      </c>
      <c r="C44" s="16">
        <v>2</v>
      </c>
      <c r="D44" s="19">
        <v>-13.3350954093214</v>
      </c>
      <c r="E44" s="20">
        <f t="shared" si="37"/>
        <v>-16.0857814511936</v>
      </c>
      <c r="F44" s="16" t="s">
        <v>73</v>
      </c>
      <c r="G44" s="13">
        <v>3</v>
      </c>
      <c r="H44" s="18">
        <f t="shared" si="21"/>
        <v>-13.3350954093214</v>
      </c>
      <c r="I44" s="18">
        <f t="shared" si="22"/>
        <v>259.814904590679</v>
      </c>
      <c r="J44" s="18">
        <f t="shared" si="23"/>
        <v>0.00279665756950628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8"/>
        <v>0.230815386988301</v>
      </c>
      <c r="P44" s="18">
        <f t="shared" si="26"/>
        <v>0.000645511599179353</v>
      </c>
      <c r="Q44" s="24">
        <f t="shared" si="27"/>
        <v>0.000103281855868696</v>
      </c>
      <c r="R44" s="18">
        <f t="shared" si="28"/>
        <v>0.0123345666666667</v>
      </c>
      <c r="S44" s="25">
        <f t="shared" si="29"/>
        <v>0.00837336719317499</v>
      </c>
      <c r="T44" s="3">
        <v>0.01</v>
      </c>
      <c r="U44" s="26">
        <f t="shared" si="30"/>
        <v>8.37336719317499e-5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0.0148837336719318</v>
      </c>
      <c r="AR44" s="29">
        <f t="shared" si="34"/>
        <v>7.70910416666667</v>
      </c>
      <c r="AS44" s="1">
        <f t="shared" si="35"/>
        <v>0.16</v>
      </c>
      <c r="AT44" s="2">
        <f t="shared" si="39"/>
        <v>188.857808219178</v>
      </c>
      <c r="AU44" s="1">
        <f t="shared" si="36"/>
        <v>23229.8034240348</v>
      </c>
    </row>
    <row r="45" s="1" customFormat="1" spans="1:47">
      <c r="A45" s="13"/>
      <c r="B45" s="13"/>
      <c r="C45" s="16">
        <v>3</v>
      </c>
      <c r="D45" s="19">
        <v>-6.48571857190323</v>
      </c>
      <c r="E45" s="20">
        <f t="shared" si="37"/>
        <v>-13.3350954093214</v>
      </c>
      <c r="F45" s="16" t="s">
        <v>73</v>
      </c>
      <c r="G45" s="13">
        <v>4</v>
      </c>
      <c r="H45" s="18">
        <f t="shared" si="21"/>
        <v>-6.48571857190323</v>
      </c>
      <c r="I45" s="18">
        <f t="shared" si="22"/>
        <v>266.664281428097</v>
      </c>
      <c r="J45" s="18">
        <f t="shared" si="23"/>
        <v>0.00732290698537393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8"/>
        <v>0.307260917055788</v>
      </c>
      <c r="P45" s="18">
        <f t="shared" si="26"/>
        <v>0.00225004311584023</v>
      </c>
      <c r="Q45" s="24">
        <f t="shared" si="27"/>
        <v>0.000360006898534437</v>
      </c>
      <c r="R45" s="18">
        <f t="shared" si="28"/>
        <v>0.0123345666666667</v>
      </c>
      <c r="S45" s="25">
        <f t="shared" si="29"/>
        <v>0.0291868298468345</v>
      </c>
      <c r="T45" s="3">
        <v>0.01</v>
      </c>
      <c r="U45" s="26">
        <f t="shared" si="30"/>
        <v>0.000291868298468345</v>
      </c>
      <c r="V45" s="25"/>
      <c r="W45" s="3"/>
      <c r="X45" s="26"/>
      <c r="Y45" s="28">
        <v>0.02</v>
      </c>
      <c r="Z45" s="3">
        <v>0.49</v>
      </c>
      <c r="AA45" s="27">
        <f t="shared" si="31"/>
        <v>0.0098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0.0150918682984683</v>
      </c>
      <c r="AR45" s="29">
        <f t="shared" si="34"/>
        <v>7.70910416666667</v>
      </c>
      <c r="AS45" s="1">
        <f t="shared" si="35"/>
        <v>0.16</v>
      </c>
      <c r="AT45" s="2">
        <f t="shared" si="39"/>
        <v>188.857808219178</v>
      </c>
      <c r="AU45" s="1">
        <f t="shared" si="36"/>
        <v>23554.6497674827</v>
      </c>
    </row>
    <row r="46" s="1" customFormat="1" spans="1:47">
      <c r="A46" s="13"/>
      <c r="B46" s="13"/>
      <c r="C46" s="16">
        <v>4</v>
      </c>
      <c r="D46" s="19">
        <v>3.52290280836667</v>
      </c>
      <c r="E46" s="20">
        <f t="shared" si="37"/>
        <v>-6.48571857190323</v>
      </c>
      <c r="F46" s="16" t="s">
        <v>73</v>
      </c>
      <c r="G46" s="13">
        <v>5</v>
      </c>
      <c r="H46" s="18">
        <f t="shared" si="21"/>
        <v>3.52290280836667</v>
      </c>
      <c r="I46" s="18">
        <f t="shared" si="22"/>
        <v>276.672902808367</v>
      </c>
      <c r="J46" s="18">
        <f t="shared" si="23"/>
        <v>0.0274364586854093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0.28976033024295</v>
      </c>
      <c r="O46" s="18">
        <f t="shared" si="38"/>
        <v>0.0923415853636641</v>
      </c>
      <c r="P46" s="18">
        <f t="shared" si="26"/>
        <v>0.00253352609177537</v>
      </c>
      <c r="Q46" s="24">
        <f t="shared" si="27"/>
        <v>0.000405364174684059</v>
      </c>
      <c r="R46" s="18">
        <f t="shared" si="28"/>
        <v>0.0123345666666667</v>
      </c>
      <c r="S46" s="25">
        <f t="shared" si="29"/>
        <v>0.032864079107013</v>
      </c>
      <c r="T46" s="3">
        <v>0.01</v>
      </c>
      <c r="U46" s="26">
        <f t="shared" si="30"/>
        <v>0.00032864079107013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0.0274286407910701</v>
      </c>
      <c r="AR46" s="29">
        <f t="shared" si="34"/>
        <v>7.70910416666667</v>
      </c>
      <c r="AS46" s="1">
        <f t="shared" si="35"/>
        <v>0.16</v>
      </c>
      <c r="AT46" s="2">
        <f t="shared" si="39"/>
        <v>188.857808219178</v>
      </c>
      <c r="AU46" s="1">
        <f t="shared" si="36"/>
        <v>42809.2807765435</v>
      </c>
    </row>
    <row r="47" s="1" customFormat="1" spans="1:47">
      <c r="A47" s="13"/>
      <c r="B47" s="13"/>
      <c r="C47" s="16">
        <v>5</v>
      </c>
      <c r="D47" s="19">
        <v>14.8671091119677</v>
      </c>
      <c r="E47" s="20">
        <f t="shared" si="37"/>
        <v>3.52290280836667</v>
      </c>
      <c r="F47" s="16" t="s">
        <v>75</v>
      </c>
      <c r="G47" s="13">
        <v>6</v>
      </c>
      <c r="H47" s="18">
        <f t="shared" si="21"/>
        <v>14.8671091119677</v>
      </c>
      <c r="I47" s="18">
        <f t="shared" si="22"/>
        <v>288.017109111968</v>
      </c>
      <c r="J47" s="18">
        <f t="shared" si="23"/>
        <v>0.109728149812716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8"/>
        <v>0.166899100938555</v>
      </c>
      <c r="P47" s="18">
        <f t="shared" si="26"/>
        <v>0.0183135295513934</v>
      </c>
      <c r="Q47" s="24">
        <f t="shared" si="27"/>
        <v>0.00293016472822295</v>
      </c>
      <c r="R47" s="18">
        <f t="shared" si="28"/>
        <v>0.0123345666666667</v>
      </c>
      <c r="S47" s="25">
        <f t="shared" si="29"/>
        <v>0.237557168193149</v>
      </c>
      <c r="T47" s="3">
        <v>0.01</v>
      </c>
      <c r="U47" s="26">
        <f t="shared" si="30"/>
        <v>0.00237557168193149</v>
      </c>
      <c r="V47" s="25"/>
      <c r="W47" s="3"/>
      <c r="X47" s="26"/>
      <c r="Y47" s="28">
        <v>0.04</v>
      </c>
      <c r="Z47" s="3">
        <v>0.49</v>
      </c>
      <c r="AA47" s="27">
        <f t="shared" si="31"/>
        <v>0.0196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0.5</v>
      </c>
      <c r="AP47" s="3">
        <f t="shared" si="32"/>
        <v>0.0075</v>
      </c>
      <c r="AQ47" s="1">
        <f t="shared" si="33"/>
        <v>0.0294755716819315</v>
      </c>
      <c r="AR47" s="29">
        <f t="shared" si="34"/>
        <v>7.70910416666667</v>
      </c>
      <c r="AS47" s="1">
        <f t="shared" si="35"/>
        <v>0.16</v>
      </c>
      <c r="AT47" s="2">
        <f t="shared" si="39"/>
        <v>188.857808219178</v>
      </c>
      <c r="AU47" s="1">
        <f t="shared" si="36"/>
        <v>46004.0303780474</v>
      </c>
    </row>
    <row r="48" s="1" customFormat="1" spans="1:47">
      <c r="A48" s="13"/>
      <c r="B48" s="13"/>
      <c r="C48" s="16">
        <v>6</v>
      </c>
      <c r="D48" s="19">
        <v>22.7475592576667</v>
      </c>
      <c r="E48" s="20">
        <f t="shared" si="37"/>
        <v>14.8671091119677</v>
      </c>
      <c r="F48" s="16" t="s">
        <v>73</v>
      </c>
      <c r="G48" s="13">
        <v>7</v>
      </c>
      <c r="H48" s="18">
        <f t="shared" si="21"/>
        <v>22.7475592576667</v>
      </c>
      <c r="I48" s="18">
        <f t="shared" si="22"/>
        <v>295.897559257667</v>
      </c>
      <c r="J48" s="18">
        <f t="shared" si="23"/>
        <v>0.269979798106351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8"/>
        <v>0.225676613053829</v>
      </c>
      <c r="P48" s="18">
        <f t="shared" si="26"/>
        <v>0.0609281264295977</v>
      </c>
      <c r="Q48" s="24">
        <f t="shared" si="27"/>
        <v>0.00974850022873564</v>
      </c>
      <c r="R48" s="18">
        <f t="shared" si="28"/>
        <v>0.0123345666666667</v>
      </c>
      <c r="S48" s="25">
        <f t="shared" si="29"/>
        <v>0.790339903474704</v>
      </c>
      <c r="T48" s="3">
        <v>0.01</v>
      </c>
      <c r="U48" s="26">
        <f t="shared" si="30"/>
        <v>0.00790339903474704</v>
      </c>
      <c r="V48" s="25"/>
      <c r="W48" s="3"/>
      <c r="X48" s="26"/>
      <c r="Y48" s="28">
        <v>0.04</v>
      </c>
      <c r="Z48" s="3">
        <v>0.49</v>
      </c>
      <c r="AA48" s="27">
        <f t="shared" si="31"/>
        <v>0.0196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0.015</v>
      </c>
      <c r="AO48" s="3">
        <v>0.5</v>
      </c>
      <c r="AP48" s="3">
        <f t="shared" si="32"/>
        <v>0.0075</v>
      </c>
      <c r="AQ48" s="1">
        <f t="shared" si="33"/>
        <v>0.035003399034747</v>
      </c>
      <c r="AR48" s="29">
        <f t="shared" si="34"/>
        <v>7.70910416666667</v>
      </c>
      <c r="AS48" s="1">
        <f t="shared" si="35"/>
        <v>0.16</v>
      </c>
      <c r="AT48" s="2">
        <f t="shared" si="39"/>
        <v>188.857808219178</v>
      </c>
      <c r="AU48" s="1">
        <f t="shared" si="36"/>
        <v>54631.5928968573</v>
      </c>
    </row>
    <row r="49" s="1" customFormat="1" spans="1:47">
      <c r="A49" s="13"/>
      <c r="B49" s="13"/>
      <c r="C49" s="16">
        <v>7</v>
      </c>
      <c r="D49" s="19">
        <v>22.4098299712903</v>
      </c>
      <c r="E49" s="20">
        <f t="shared" si="37"/>
        <v>22.7475592576667</v>
      </c>
      <c r="F49" s="16" t="s">
        <v>73</v>
      </c>
      <c r="G49" s="13">
        <v>8</v>
      </c>
      <c r="H49" s="18">
        <f t="shared" si="21"/>
        <v>22.4098299712903</v>
      </c>
      <c r="I49" s="18">
        <f t="shared" si="22"/>
        <v>295.55982997129</v>
      </c>
      <c r="J49" s="18">
        <f t="shared" si="23"/>
        <v>0.260016809664959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8"/>
        <v>0.241839528290898</v>
      </c>
      <c r="P49" s="18">
        <f t="shared" si="26"/>
        <v>0.0628823425970778</v>
      </c>
      <c r="Q49" s="24">
        <f t="shared" si="27"/>
        <v>0.0100611748155324</v>
      </c>
      <c r="R49" s="18">
        <f t="shared" si="28"/>
        <v>0.0123345666666667</v>
      </c>
      <c r="S49" s="25">
        <f t="shared" si="29"/>
        <v>0.815689362052912</v>
      </c>
      <c r="T49" s="3">
        <v>0.01</v>
      </c>
      <c r="U49" s="26">
        <f t="shared" si="30"/>
        <v>0.00815689362052912</v>
      </c>
      <c r="V49" s="25"/>
      <c r="W49" s="3"/>
      <c r="X49" s="26"/>
      <c r="Y49" s="28">
        <v>0.04</v>
      </c>
      <c r="Z49" s="3">
        <v>0.49</v>
      </c>
      <c r="AA49" s="27">
        <f t="shared" si="31"/>
        <v>0.0196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0.015</v>
      </c>
      <c r="AO49" s="3">
        <v>0.5</v>
      </c>
      <c r="AP49" s="3">
        <f t="shared" si="32"/>
        <v>0.0075</v>
      </c>
      <c r="AQ49" s="1">
        <f t="shared" si="33"/>
        <v>0.0352568936205291</v>
      </c>
      <c r="AR49" s="29">
        <f t="shared" si="34"/>
        <v>7.70910416666667</v>
      </c>
      <c r="AS49" s="1">
        <f t="shared" si="35"/>
        <v>0.16</v>
      </c>
      <c r="AT49" s="2">
        <f t="shared" si="39"/>
        <v>188.857808219178</v>
      </c>
      <c r="AU49" s="1">
        <f t="shared" si="36"/>
        <v>55027.2348457508</v>
      </c>
    </row>
    <row r="50" s="1" customFormat="1" spans="1:47">
      <c r="A50" s="13"/>
      <c r="B50" s="13"/>
      <c r="C50" s="16">
        <v>8</v>
      </c>
      <c r="D50" s="19">
        <v>21.4270014477419</v>
      </c>
      <c r="E50" s="20">
        <f t="shared" si="37"/>
        <v>22.4098299712903</v>
      </c>
      <c r="F50" s="16" t="s">
        <v>73</v>
      </c>
      <c r="G50" s="13">
        <v>9</v>
      </c>
      <c r="H50" s="18">
        <f t="shared" si="21"/>
        <v>21.4270014477419</v>
      </c>
      <c r="I50" s="18">
        <f t="shared" si="22"/>
        <v>294.577001447742</v>
      </c>
      <c r="J50" s="18">
        <f t="shared" si="23"/>
        <v>0.232952187448545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8"/>
        <v>0.256048227360486</v>
      </c>
      <c r="P50" s="18">
        <f t="shared" si="26"/>
        <v>0.0596469946559477</v>
      </c>
      <c r="Q50" s="24">
        <f t="shared" si="27"/>
        <v>0.00954351914495163</v>
      </c>
      <c r="R50" s="18">
        <f t="shared" si="28"/>
        <v>0.0123345666666667</v>
      </c>
      <c r="S50" s="25">
        <f t="shared" si="29"/>
        <v>0.773721477442929</v>
      </c>
      <c r="T50" s="3">
        <v>0.01</v>
      </c>
      <c r="U50" s="26">
        <f t="shared" si="30"/>
        <v>0.00773721477442929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0.0348372147744293</v>
      </c>
      <c r="AR50" s="29">
        <f t="shared" si="34"/>
        <v>7.70910416666667</v>
      </c>
      <c r="AS50" s="1">
        <f t="shared" si="35"/>
        <v>0.16</v>
      </c>
      <c r="AT50" s="2">
        <f t="shared" si="39"/>
        <v>188.857808219178</v>
      </c>
      <c r="AU50" s="1">
        <f t="shared" si="36"/>
        <v>54372.2206328514</v>
      </c>
    </row>
    <row r="51" s="1" customFormat="1" spans="1:47">
      <c r="A51" s="13"/>
      <c r="B51" s="13"/>
      <c r="C51" s="16">
        <v>9</v>
      </c>
      <c r="D51" s="19">
        <v>15.8322698774333</v>
      </c>
      <c r="E51" s="20">
        <f t="shared" si="37"/>
        <v>21.4270014477419</v>
      </c>
      <c r="F51" s="16" t="s">
        <v>73</v>
      </c>
      <c r="G51" s="13">
        <v>10</v>
      </c>
      <c r="H51" s="18">
        <f t="shared" si="21"/>
        <v>15.8322698774333</v>
      </c>
      <c r="I51" s="18">
        <f t="shared" si="22"/>
        <v>288.982269877433</v>
      </c>
      <c r="J51" s="18">
        <f t="shared" si="23"/>
        <v>0.122843877417095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8"/>
        <v>0.273492274371205</v>
      </c>
      <c r="P51" s="18">
        <f t="shared" si="26"/>
        <v>0.0335968514273789</v>
      </c>
      <c r="Q51" s="24">
        <f t="shared" si="27"/>
        <v>0.00537549622838062</v>
      </c>
      <c r="R51" s="18">
        <f t="shared" si="28"/>
        <v>0.0123345666666667</v>
      </c>
      <c r="S51" s="25">
        <f t="shared" si="29"/>
        <v>0.435807464797895</v>
      </c>
      <c r="T51" s="3">
        <v>0.01</v>
      </c>
      <c r="U51" s="26">
        <f t="shared" si="30"/>
        <v>0.00435807464797895</v>
      </c>
      <c r="V51" s="25"/>
      <c r="W51" s="3"/>
      <c r="X51" s="26"/>
      <c r="Y51" s="28">
        <v>0.02</v>
      </c>
      <c r="Z51" s="3">
        <v>0.49</v>
      </c>
      <c r="AA51" s="27">
        <f t="shared" si="31"/>
        <v>0.0098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</v>
      </c>
      <c r="AO51" s="3">
        <v>0.5</v>
      </c>
      <c r="AP51" s="3">
        <f t="shared" si="32"/>
        <v>0.005</v>
      </c>
      <c r="AQ51" s="1">
        <f t="shared" si="33"/>
        <v>0.0191580746479789</v>
      </c>
      <c r="AR51" s="29">
        <f t="shared" si="34"/>
        <v>7.70910416666667</v>
      </c>
      <c r="AS51" s="1">
        <f t="shared" si="35"/>
        <v>0.16</v>
      </c>
      <c r="AT51" s="2">
        <f t="shared" si="39"/>
        <v>188.857808219178</v>
      </c>
      <c r="AU51" s="1">
        <f t="shared" si="36"/>
        <v>29900.9857247583</v>
      </c>
    </row>
    <row r="52" s="1" customFormat="1" spans="1:47">
      <c r="A52" s="13"/>
      <c r="B52" s="13"/>
      <c r="C52" s="16">
        <v>10</v>
      </c>
      <c r="D52" s="19">
        <v>6.042668315</v>
      </c>
      <c r="E52" s="20">
        <f t="shared" si="37"/>
        <v>15.8322698774333</v>
      </c>
      <c r="F52" s="16" t="s">
        <v>73</v>
      </c>
      <c r="G52" s="13">
        <v>11</v>
      </c>
      <c r="H52" s="18">
        <f t="shared" si="21"/>
        <v>6.042668315</v>
      </c>
      <c r="I52" s="18">
        <f t="shared" si="22"/>
        <v>279.192668315</v>
      </c>
      <c r="J52" s="18">
        <f t="shared" si="23"/>
        <v>0.0376936198856684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0.227900651796635</v>
      </c>
      <c r="O52" s="18">
        <f t="shared" si="38"/>
        <v>0.089085812813858</v>
      </c>
      <c r="P52" s="18">
        <f t="shared" si="26"/>
        <v>0.00335796676541137</v>
      </c>
      <c r="Q52" s="24">
        <f t="shared" si="27"/>
        <v>0.000537274682465819</v>
      </c>
      <c r="R52" s="18">
        <f t="shared" si="28"/>
        <v>0.0123345666666667</v>
      </c>
      <c r="S52" s="25">
        <f t="shared" si="29"/>
        <v>0.0435584562461986</v>
      </c>
      <c r="T52" s="3">
        <v>0.01</v>
      </c>
      <c r="U52" s="26">
        <f t="shared" si="30"/>
        <v>0.000435584562461986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0.015235584562462</v>
      </c>
      <c r="AR52" s="29">
        <f t="shared" si="34"/>
        <v>7.70910416666667</v>
      </c>
      <c r="AS52" s="1">
        <f t="shared" si="35"/>
        <v>0.16</v>
      </c>
      <c r="AT52" s="2">
        <f t="shared" si="39"/>
        <v>188.857808219178</v>
      </c>
      <c r="AU52" s="1">
        <f t="shared" si="36"/>
        <v>23778.9550819284</v>
      </c>
    </row>
    <row r="53" s="1" customFormat="1" spans="1:48">
      <c r="A53" s="13"/>
      <c r="B53" s="13"/>
      <c r="C53" s="16">
        <v>11</v>
      </c>
      <c r="D53" s="19">
        <v>-3.48294313316667</v>
      </c>
      <c r="E53" s="20">
        <f t="shared" si="37"/>
        <v>6.042668315</v>
      </c>
      <c r="F53" s="16" t="s">
        <v>75</v>
      </c>
      <c r="G53" s="13">
        <v>12</v>
      </c>
      <c r="H53" s="18">
        <f t="shared" si="21"/>
        <v>-3.48294313316667</v>
      </c>
      <c r="I53" s="18">
        <f t="shared" si="22"/>
        <v>269.667056866833</v>
      </c>
      <c r="J53" s="18">
        <f t="shared" si="23"/>
        <v>0.0109966122914704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8"/>
        <v>0.162818887715113</v>
      </c>
      <c r="P53" s="18">
        <f t="shared" si="26"/>
        <v>0.00179045618193155</v>
      </c>
      <c r="Q53" s="24">
        <f t="shared" si="27"/>
        <v>0.000286472989109049</v>
      </c>
      <c r="R53" s="18">
        <f t="shared" si="28"/>
        <v>0.0123345666666667</v>
      </c>
      <c r="S53" s="25">
        <f t="shared" si="29"/>
        <v>0.0232252171357769</v>
      </c>
      <c r="T53" s="3">
        <v>0.01</v>
      </c>
      <c r="U53" s="26">
        <f t="shared" si="30"/>
        <v>0.000232252171357769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0.0150322521713578</v>
      </c>
      <c r="AR53" s="29">
        <f t="shared" si="34"/>
        <v>7.70910416666667</v>
      </c>
      <c r="AS53" s="1">
        <f t="shared" si="35"/>
        <v>0.16</v>
      </c>
      <c r="AT53" s="2">
        <f t="shared" si="39"/>
        <v>188.857808219178</v>
      </c>
      <c r="AU53" s="1">
        <f t="shared" si="36"/>
        <v>23461.6038326248</v>
      </c>
      <c r="AV53" s="1">
        <f>SUM(AU42:AU53)</f>
        <v>423061.260981169</v>
      </c>
    </row>
    <row r="54" s="1" customFormat="1" spans="1:46">
      <c r="A54" s="13"/>
      <c r="B54" s="13"/>
      <c r="C54" s="16">
        <v>12</v>
      </c>
      <c r="D54" s="19">
        <v>-14.9342503308065</v>
      </c>
      <c r="E54" s="20">
        <f t="shared" si="37"/>
        <v>-3.48294313316667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8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</row>
    <row r="57" s="1" customFormat="1" spans="1:78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</row>
    <row r="58" s="1" customFormat="1" spans="1:78">
      <c r="A58" s="13" t="s">
        <v>71</v>
      </c>
      <c r="B58" s="13">
        <f>F7</f>
        <v>122.786</v>
      </c>
      <c r="C58" s="16" t="s">
        <v>72</v>
      </c>
      <c r="D58" s="17">
        <v>-15</v>
      </c>
      <c r="E58" s="16"/>
      <c r="F58" s="16"/>
      <c r="G58" s="13">
        <v>1</v>
      </c>
      <c r="H58" s="18">
        <f t="shared" ref="H58:H69" si="40">E59</f>
        <v>-15</v>
      </c>
      <c r="I58" s="18">
        <f t="shared" ref="I58:I69" si="41">H58+273.15</f>
        <v>258.15</v>
      </c>
      <c r="J58" s="18">
        <f t="shared" ref="J58:J69" si="42">EXP(($C$16*(I58-$C$14))/($C$17*I58*$C$14))</f>
        <v>0.00219620150298724</v>
      </c>
      <c r="K58" s="18">
        <f t="shared" ref="K58:K69" si="43">$B$58/12</f>
        <v>10.2321666666667</v>
      </c>
      <c r="L58" s="18">
        <f t="shared" ref="L58:L69" si="44">K58*$B$59/100</f>
        <v>2.762685</v>
      </c>
      <c r="M58" s="13" t="s">
        <v>73</v>
      </c>
      <c r="N58" s="13"/>
      <c r="O58" s="18">
        <f>L58</f>
        <v>2.762685</v>
      </c>
      <c r="P58" s="18">
        <f t="shared" ref="P58:P69" si="45">O58*J58</f>
        <v>0.00606741294928031</v>
      </c>
      <c r="Q58" s="24">
        <f t="shared" ref="Q58:Q69" si="46">P58*$B$60</f>
        <v>0.00175954975529129</v>
      </c>
      <c r="R58" s="18">
        <f t="shared" ref="R58:R69" si="47">L58*$B$60</f>
        <v>0.80117865</v>
      </c>
      <c r="S58" s="25">
        <f t="shared" ref="S58:S69" si="48">Q58/R58</f>
        <v>0.00219620150298724</v>
      </c>
      <c r="T58" s="3">
        <v>0.27</v>
      </c>
      <c r="U58" s="26">
        <f t="shared" ref="U58:U69" si="49">S58*T58</f>
        <v>0.000592974405806556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0.226515214927048</v>
      </c>
      <c r="AC58" s="29">
        <f t="shared" ref="AC58:AC69" si="51">$B$58/12</f>
        <v>10.2321666666667</v>
      </c>
      <c r="AD58" s="1">
        <f t="shared" ref="AD58:AD69" si="52">$B$60</f>
        <v>0.29</v>
      </c>
      <c r="AE58" s="30">
        <f t="shared" ref="AE58:AE69" si="53">$E$7/12</f>
        <v>163.185</v>
      </c>
      <c r="AF58" s="1">
        <f t="shared" ref="AF58:AF69" si="54">AE58*10000*AC58*AB58</f>
        <v>3782206.35526969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</row>
    <row r="59" s="1" customFormat="1" spans="1:78">
      <c r="A59" s="13" t="s">
        <v>74</v>
      </c>
      <c r="B59" s="13">
        <v>27</v>
      </c>
      <c r="C59" s="16">
        <v>1</v>
      </c>
      <c r="D59" s="19">
        <v>-16.0857814511936</v>
      </c>
      <c r="E59" s="20">
        <f t="shared" ref="E59:E70" si="55">D58</f>
        <v>-15</v>
      </c>
      <c r="F59" s="16" t="s">
        <v>73</v>
      </c>
      <c r="G59" s="13">
        <v>2</v>
      </c>
      <c r="H59" s="18">
        <f t="shared" si="40"/>
        <v>-16.0857814511936</v>
      </c>
      <c r="I59" s="18">
        <f t="shared" si="41"/>
        <v>257.064218548806</v>
      </c>
      <c r="J59" s="18">
        <f t="shared" si="42"/>
        <v>0.00187277028474726</v>
      </c>
      <c r="K59" s="18">
        <f t="shared" si="43"/>
        <v>10.2321666666667</v>
      </c>
      <c r="L59" s="18">
        <f t="shared" si="44"/>
        <v>2.762685</v>
      </c>
      <c r="M59" s="13" t="s">
        <v>73</v>
      </c>
      <c r="N59" s="13"/>
      <c r="O59" s="18">
        <f t="shared" ref="O59:O69" si="56">L59+O58-P58-N59</f>
        <v>5.51930258705072</v>
      </c>
      <c r="P59" s="18">
        <f t="shared" si="45"/>
        <v>0.0103363858775572</v>
      </c>
      <c r="Q59" s="24">
        <f t="shared" si="46"/>
        <v>0.0029975519044916</v>
      </c>
      <c r="R59" s="18">
        <f t="shared" si="47"/>
        <v>0.80117865</v>
      </c>
      <c r="S59" s="25">
        <f t="shared" si="48"/>
        <v>0.0037414275885804</v>
      </c>
      <c r="T59" s="3">
        <v>0.27</v>
      </c>
      <c r="U59" s="26">
        <f t="shared" si="49"/>
        <v>0.00101018544891671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0.226596279032725</v>
      </c>
      <c r="AC59" s="29">
        <f t="shared" si="51"/>
        <v>10.2321666666667</v>
      </c>
      <c r="AD59" s="1">
        <f t="shared" si="52"/>
        <v>0.29</v>
      </c>
      <c r="AE59" s="30">
        <f t="shared" si="53"/>
        <v>163.185</v>
      </c>
      <c r="AF59" s="1">
        <f t="shared" si="54"/>
        <v>3783559.91192049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</row>
    <row r="60" s="1" customFormat="1" spans="1:78">
      <c r="A60" s="13" t="s">
        <v>38</v>
      </c>
      <c r="B60" s="13">
        <f>H7</f>
        <v>0.29</v>
      </c>
      <c r="C60" s="16">
        <v>2</v>
      </c>
      <c r="D60" s="19">
        <v>-13.3350954093214</v>
      </c>
      <c r="E60" s="20">
        <f t="shared" si="55"/>
        <v>-16.0857814511936</v>
      </c>
      <c r="F60" s="16" t="s">
        <v>73</v>
      </c>
      <c r="G60" s="13">
        <v>3</v>
      </c>
      <c r="H60" s="18">
        <f t="shared" si="40"/>
        <v>-13.3350954093214</v>
      </c>
      <c r="I60" s="18">
        <f t="shared" si="41"/>
        <v>259.814904590679</v>
      </c>
      <c r="J60" s="18">
        <f t="shared" si="42"/>
        <v>0.00279665756950628</v>
      </c>
      <c r="K60" s="18">
        <f t="shared" si="43"/>
        <v>10.2321666666667</v>
      </c>
      <c r="L60" s="18">
        <f t="shared" si="44"/>
        <v>2.762685</v>
      </c>
      <c r="M60" s="13" t="s">
        <v>73</v>
      </c>
      <c r="N60" s="13"/>
      <c r="O60" s="18">
        <f t="shared" si="56"/>
        <v>8.27165120117316</v>
      </c>
      <c r="P60" s="18">
        <f t="shared" si="45"/>
        <v>0.0231329759440767</v>
      </c>
      <c r="Q60" s="24">
        <f t="shared" si="46"/>
        <v>0.00670856302378223</v>
      </c>
      <c r="R60" s="18">
        <f t="shared" si="47"/>
        <v>0.80117865</v>
      </c>
      <c r="S60" s="25">
        <f t="shared" si="48"/>
        <v>0.00837336719317499</v>
      </c>
      <c r="T60" s="3">
        <v>0.27</v>
      </c>
      <c r="U60" s="26">
        <f t="shared" si="49"/>
        <v>0.00226080914215725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0.226839275216321</v>
      </c>
      <c r="AC60" s="29">
        <f t="shared" si="51"/>
        <v>10.2321666666667</v>
      </c>
      <c r="AD60" s="1">
        <f t="shared" si="52"/>
        <v>0.29</v>
      </c>
      <c r="AE60" s="30">
        <f t="shared" si="53"/>
        <v>163.185</v>
      </c>
      <c r="AF60" s="1">
        <f t="shared" si="54"/>
        <v>3787617.30696215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</row>
    <row r="61" s="1" customFormat="1" spans="1:78">
      <c r="A61" s="13"/>
      <c r="B61" s="13"/>
      <c r="C61" s="16">
        <v>3</v>
      </c>
      <c r="D61" s="19">
        <v>-6.48571857190323</v>
      </c>
      <c r="E61" s="20">
        <f t="shared" si="55"/>
        <v>-13.3350954093214</v>
      </c>
      <c r="F61" s="16" t="s">
        <v>73</v>
      </c>
      <c r="G61" s="13">
        <v>4</v>
      </c>
      <c r="H61" s="18">
        <f t="shared" si="40"/>
        <v>-6.48571857190323</v>
      </c>
      <c r="I61" s="18">
        <f t="shared" si="41"/>
        <v>266.664281428097</v>
      </c>
      <c r="J61" s="18">
        <f t="shared" si="42"/>
        <v>0.00732290698537393</v>
      </c>
      <c r="K61" s="18">
        <f t="shared" si="43"/>
        <v>10.2321666666667</v>
      </c>
      <c r="L61" s="18">
        <f t="shared" si="44"/>
        <v>2.762685</v>
      </c>
      <c r="M61" s="13" t="s">
        <v>73</v>
      </c>
      <c r="N61" s="13"/>
      <c r="O61" s="18">
        <f t="shared" si="56"/>
        <v>11.0112032252291</v>
      </c>
      <c r="P61" s="18">
        <f t="shared" si="45"/>
        <v>0.080634017015402</v>
      </c>
      <c r="Q61" s="24">
        <f t="shared" si="46"/>
        <v>0.0233838649344666</v>
      </c>
      <c r="R61" s="18">
        <f t="shared" si="47"/>
        <v>0.80117865</v>
      </c>
      <c r="S61" s="25">
        <f t="shared" si="48"/>
        <v>0.0291868298468345</v>
      </c>
      <c r="T61" s="3">
        <v>0.27</v>
      </c>
      <c r="U61" s="26">
        <f t="shared" si="49"/>
        <v>0.00788044405864532</v>
      </c>
      <c r="V61" s="3">
        <v>180.9</v>
      </c>
      <c r="W61" s="27">
        <v>6</v>
      </c>
      <c r="X61" s="27">
        <v>3</v>
      </c>
      <c r="Y61" s="27">
        <v>0.3</v>
      </c>
      <c r="Z61" s="27">
        <v>6</v>
      </c>
      <c r="AA61" s="3">
        <v>30.2</v>
      </c>
      <c r="AB61" s="2">
        <f t="shared" si="50"/>
        <v>0.227931170280595</v>
      </c>
      <c r="AC61" s="29">
        <f t="shared" si="51"/>
        <v>10.2321666666667</v>
      </c>
      <c r="AD61" s="1">
        <f t="shared" si="52"/>
        <v>0.29</v>
      </c>
      <c r="AE61" s="30">
        <f t="shared" si="53"/>
        <v>163.185</v>
      </c>
      <c r="AF61" s="1">
        <f t="shared" si="54"/>
        <v>3805849.07321553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</row>
    <row r="62" s="1" customFormat="1" spans="1:78">
      <c r="A62" s="13"/>
      <c r="B62" s="13"/>
      <c r="C62" s="16">
        <v>4</v>
      </c>
      <c r="D62" s="19">
        <v>3.52290280836667</v>
      </c>
      <c r="E62" s="20">
        <f t="shared" si="55"/>
        <v>-6.48571857190323</v>
      </c>
      <c r="F62" s="16" t="s">
        <v>73</v>
      </c>
      <c r="G62" s="13">
        <v>5</v>
      </c>
      <c r="H62" s="18">
        <f t="shared" si="40"/>
        <v>3.52290280836667</v>
      </c>
      <c r="I62" s="18">
        <f t="shared" si="41"/>
        <v>276.672902808367</v>
      </c>
      <c r="J62" s="18">
        <f t="shared" si="42"/>
        <v>0.0274364586854093</v>
      </c>
      <c r="K62" s="18">
        <f t="shared" si="43"/>
        <v>10.2321666666667</v>
      </c>
      <c r="L62" s="18">
        <f t="shared" si="44"/>
        <v>2.762685</v>
      </c>
      <c r="M62" s="13" t="s">
        <v>75</v>
      </c>
      <c r="N62" s="18">
        <f>(O61-P61)*$C$22/100</f>
        <v>10.384040747803</v>
      </c>
      <c r="O62" s="18">
        <f t="shared" si="56"/>
        <v>3.30921346041068</v>
      </c>
      <c r="P62" s="18">
        <f t="shared" si="45"/>
        <v>0.090793098387758</v>
      </c>
      <c r="Q62" s="24">
        <f t="shared" si="46"/>
        <v>0.0263299985324498</v>
      </c>
      <c r="R62" s="18">
        <f t="shared" si="47"/>
        <v>0.80117865</v>
      </c>
      <c r="S62" s="25">
        <f t="shared" si="48"/>
        <v>0.0328640791070129</v>
      </c>
      <c r="T62" s="3">
        <v>0.27</v>
      </c>
      <c r="U62" s="26">
        <f t="shared" si="49"/>
        <v>0.00887330135889349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0.276924082454033</v>
      </c>
      <c r="AC62" s="29">
        <f t="shared" si="51"/>
        <v>10.2321666666667</v>
      </c>
      <c r="AD62" s="1">
        <f t="shared" si="52"/>
        <v>0.29</v>
      </c>
      <c r="AE62" s="30">
        <f t="shared" si="53"/>
        <v>163.185</v>
      </c>
      <c r="AF62" s="1">
        <f t="shared" si="54"/>
        <v>4623901.42279048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</row>
    <row r="63" s="1" customFormat="1" spans="1:78">
      <c r="A63" s="13"/>
      <c r="B63" s="13"/>
      <c r="C63" s="16">
        <v>5</v>
      </c>
      <c r="D63" s="19">
        <v>14.8671091119677</v>
      </c>
      <c r="E63" s="20">
        <f t="shared" si="55"/>
        <v>3.52290280836667</v>
      </c>
      <c r="F63" s="16" t="s">
        <v>75</v>
      </c>
      <c r="G63" s="13">
        <v>6</v>
      </c>
      <c r="H63" s="18">
        <f t="shared" si="40"/>
        <v>14.8671091119677</v>
      </c>
      <c r="I63" s="18">
        <f t="shared" si="41"/>
        <v>288.017109111968</v>
      </c>
      <c r="J63" s="18">
        <f t="shared" si="42"/>
        <v>0.109728149812716</v>
      </c>
      <c r="K63" s="18">
        <f t="shared" si="43"/>
        <v>10.2321666666667</v>
      </c>
      <c r="L63" s="18">
        <f t="shared" si="44"/>
        <v>2.762685</v>
      </c>
      <c r="M63" s="13" t="s">
        <v>73</v>
      </c>
      <c r="N63" s="13"/>
      <c r="O63" s="18">
        <f t="shared" si="56"/>
        <v>5.98110536202292</v>
      </c>
      <c r="P63" s="18">
        <f t="shared" si="45"/>
        <v>0.656295625209692</v>
      </c>
      <c r="Q63" s="24">
        <f t="shared" si="46"/>
        <v>0.190325731310811</v>
      </c>
      <c r="R63" s="18">
        <f t="shared" si="47"/>
        <v>0.80117865</v>
      </c>
      <c r="S63" s="25">
        <f t="shared" si="48"/>
        <v>0.23755716819315</v>
      </c>
      <c r="T63" s="3">
        <v>0.27</v>
      </c>
      <c r="U63" s="26">
        <f t="shared" si="49"/>
        <v>0.0641404354121505</v>
      </c>
      <c r="V63" s="3">
        <v>220.1</v>
      </c>
      <c r="W63" s="27">
        <v>12.1</v>
      </c>
      <c r="X63" s="27">
        <v>4.5</v>
      </c>
      <c r="Y63" s="27">
        <v>1.5</v>
      </c>
      <c r="Z63" s="27">
        <v>6.8</v>
      </c>
      <c r="AA63" s="3">
        <v>30.2</v>
      </c>
      <c r="AB63" s="2">
        <f t="shared" si="50"/>
        <v>0.287662486600581</v>
      </c>
      <c r="AC63" s="29">
        <f t="shared" si="51"/>
        <v>10.2321666666667</v>
      </c>
      <c r="AD63" s="1">
        <f t="shared" si="52"/>
        <v>0.29</v>
      </c>
      <c r="AE63" s="30">
        <f t="shared" si="53"/>
        <v>163.185</v>
      </c>
      <c r="AF63" s="1">
        <f t="shared" si="54"/>
        <v>4803204.43526851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</row>
    <row r="64" s="1" customFormat="1" spans="1:78">
      <c r="A64" s="13"/>
      <c r="B64" s="13"/>
      <c r="C64" s="16">
        <v>6</v>
      </c>
      <c r="D64" s="19">
        <v>22.7475592576667</v>
      </c>
      <c r="E64" s="20">
        <f t="shared" si="55"/>
        <v>14.8671091119677</v>
      </c>
      <c r="F64" s="16" t="s">
        <v>73</v>
      </c>
      <c r="G64" s="13">
        <v>7</v>
      </c>
      <c r="H64" s="18">
        <f t="shared" si="40"/>
        <v>22.7475592576667</v>
      </c>
      <c r="I64" s="18">
        <f t="shared" si="41"/>
        <v>295.897559257667</v>
      </c>
      <c r="J64" s="18">
        <f t="shared" si="42"/>
        <v>0.269979798106351</v>
      </c>
      <c r="K64" s="18">
        <f t="shared" si="43"/>
        <v>10.2321666666667</v>
      </c>
      <c r="L64" s="18">
        <f t="shared" si="44"/>
        <v>2.762685</v>
      </c>
      <c r="M64" s="13" t="s">
        <v>73</v>
      </c>
      <c r="N64" s="13"/>
      <c r="O64" s="18">
        <f t="shared" si="56"/>
        <v>8.08749473681323</v>
      </c>
      <c r="P64" s="18">
        <f t="shared" si="45"/>
        <v>2.18346019623101</v>
      </c>
      <c r="Q64" s="24">
        <f t="shared" si="46"/>
        <v>0.633203456906993</v>
      </c>
      <c r="R64" s="18">
        <f t="shared" si="47"/>
        <v>0.80117865</v>
      </c>
      <c r="S64" s="25">
        <f t="shared" si="48"/>
        <v>0.790339903474703</v>
      </c>
      <c r="T64" s="3">
        <v>0.27</v>
      </c>
      <c r="U64" s="26">
        <f t="shared" si="49"/>
        <v>0.21339177393817</v>
      </c>
      <c r="V64" s="3">
        <v>220.1</v>
      </c>
      <c r="W64" s="27">
        <v>12.1</v>
      </c>
      <c r="X64" s="27">
        <v>4.5</v>
      </c>
      <c r="Y64" s="27">
        <v>1.5</v>
      </c>
      <c r="Z64" s="27">
        <v>6.8</v>
      </c>
      <c r="AA64" s="3">
        <v>30.2</v>
      </c>
      <c r="AB64" s="2">
        <f t="shared" si="50"/>
        <v>0.316662021676186</v>
      </c>
      <c r="AC64" s="29">
        <f t="shared" si="51"/>
        <v>10.2321666666667</v>
      </c>
      <c r="AD64" s="1">
        <f t="shared" si="52"/>
        <v>0.29</v>
      </c>
      <c r="AE64" s="30">
        <f t="shared" si="53"/>
        <v>163.185</v>
      </c>
      <c r="AF64" s="1">
        <f t="shared" si="54"/>
        <v>5287420.14633298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</row>
    <row r="65" s="1" customFormat="1" spans="1:78">
      <c r="A65" s="13"/>
      <c r="B65" s="13"/>
      <c r="C65" s="16">
        <v>7</v>
      </c>
      <c r="D65" s="19">
        <v>22.4098299712903</v>
      </c>
      <c r="E65" s="20">
        <f t="shared" si="55"/>
        <v>22.7475592576667</v>
      </c>
      <c r="F65" s="16" t="s">
        <v>73</v>
      </c>
      <c r="G65" s="13">
        <v>8</v>
      </c>
      <c r="H65" s="18">
        <f t="shared" si="40"/>
        <v>22.4098299712903</v>
      </c>
      <c r="I65" s="18">
        <f t="shared" si="41"/>
        <v>295.55982997129</v>
      </c>
      <c r="J65" s="18">
        <f t="shared" si="42"/>
        <v>0.260016809664959</v>
      </c>
      <c r="K65" s="18">
        <f t="shared" si="43"/>
        <v>10.2321666666667</v>
      </c>
      <c r="L65" s="18">
        <f t="shared" si="44"/>
        <v>2.762685</v>
      </c>
      <c r="M65" s="13" t="s">
        <v>73</v>
      </c>
      <c r="N65" s="13"/>
      <c r="O65" s="18">
        <f t="shared" si="56"/>
        <v>8.66671954058222</v>
      </c>
      <c r="P65" s="18">
        <f t="shared" si="45"/>
        <v>2.25349276520314</v>
      </c>
      <c r="Q65" s="24">
        <f t="shared" si="46"/>
        <v>0.653512901908912</v>
      </c>
      <c r="R65" s="18">
        <f t="shared" si="47"/>
        <v>0.80117865</v>
      </c>
      <c r="S65" s="25">
        <f t="shared" si="48"/>
        <v>0.81568936205291</v>
      </c>
      <c r="T65" s="3">
        <v>0.27</v>
      </c>
      <c r="U65" s="26">
        <f t="shared" si="49"/>
        <v>0.220236127754286</v>
      </c>
      <c r="V65" s="3">
        <v>220.1</v>
      </c>
      <c r="W65" s="27">
        <v>12.1</v>
      </c>
      <c r="X65" s="27">
        <v>4.5</v>
      </c>
      <c r="Y65" s="27">
        <v>1.5</v>
      </c>
      <c r="Z65" s="27">
        <v>6.8</v>
      </c>
      <c r="AA65" s="3">
        <v>30.2</v>
      </c>
      <c r="AB65" s="2">
        <f t="shared" si="50"/>
        <v>0.317991879622658</v>
      </c>
      <c r="AC65" s="29">
        <f t="shared" si="51"/>
        <v>10.2321666666667</v>
      </c>
      <c r="AD65" s="1">
        <f t="shared" si="52"/>
        <v>0.29</v>
      </c>
      <c r="AE65" s="30">
        <f t="shared" si="53"/>
        <v>163.185</v>
      </c>
      <c r="AF65" s="1">
        <f t="shared" si="54"/>
        <v>5309625.26477666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</row>
    <row r="66" s="1" customFormat="1" spans="1:78">
      <c r="A66" s="13"/>
      <c r="B66" s="13"/>
      <c r="C66" s="16">
        <v>8</v>
      </c>
      <c r="D66" s="19">
        <v>21.4270014477419</v>
      </c>
      <c r="E66" s="20">
        <f t="shared" si="55"/>
        <v>22.4098299712903</v>
      </c>
      <c r="F66" s="16" t="s">
        <v>73</v>
      </c>
      <c r="G66" s="13">
        <v>9</v>
      </c>
      <c r="H66" s="18">
        <f t="shared" si="40"/>
        <v>21.4270014477419</v>
      </c>
      <c r="I66" s="18">
        <f t="shared" si="41"/>
        <v>294.577001447742</v>
      </c>
      <c r="J66" s="18">
        <f t="shared" si="42"/>
        <v>0.232952187448545</v>
      </c>
      <c r="K66" s="18">
        <f t="shared" si="43"/>
        <v>10.2321666666667</v>
      </c>
      <c r="L66" s="18">
        <f t="shared" si="44"/>
        <v>2.762685</v>
      </c>
      <c r="M66" s="13" t="s">
        <v>73</v>
      </c>
      <c r="N66" s="13"/>
      <c r="O66" s="18">
        <f t="shared" si="56"/>
        <v>9.17591177537908</v>
      </c>
      <c r="P66" s="18">
        <f t="shared" si="45"/>
        <v>2.13754871990942</v>
      </c>
      <c r="Q66" s="24">
        <f t="shared" si="46"/>
        <v>0.619889128773731</v>
      </c>
      <c r="R66" s="18">
        <f t="shared" si="47"/>
        <v>0.80117865</v>
      </c>
      <c r="S66" s="25">
        <f t="shared" si="48"/>
        <v>0.773721477442928</v>
      </c>
      <c r="T66" s="3">
        <v>0.27</v>
      </c>
      <c r="U66" s="26">
        <f t="shared" si="49"/>
        <v>0.208904798909591</v>
      </c>
      <c r="V66" s="3">
        <v>220.1</v>
      </c>
      <c r="W66" s="27">
        <v>12.1</v>
      </c>
      <c r="X66" s="27">
        <v>4.5</v>
      </c>
      <c r="Y66" s="27">
        <v>1.5</v>
      </c>
      <c r="Z66" s="27">
        <v>6.8</v>
      </c>
      <c r="AA66" s="3">
        <v>30.2</v>
      </c>
      <c r="AB66" s="2">
        <f t="shared" si="50"/>
        <v>0.315790202428133</v>
      </c>
      <c r="AC66" s="29">
        <f t="shared" si="51"/>
        <v>10.2321666666667</v>
      </c>
      <c r="AD66" s="1">
        <f t="shared" si="52"/>
        <v>0.29</v>
      </c>
      <c r="AE66" s="30">
        <f t="shared" si="53"/>
        <v>163.185</v>
      </c>
      <c r="AF66" s="1">
        <f t="shared" si="54"/>
        <v>5272863.06546892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</row>
    <row r="67" s="1" customFormat="1" spans="1:78">
      <c r="A67" s="13"/>
      <c r="B67" s="13"/>
      <c r="C67" s="16">
        <v>9</v>
      </c>
      <c r="D67" s="19">
        <v>15.8322698774333</v>
      </c>
      <c r="E67" s="20">
        <f t="shared" si="55"/>
        <v>21.4270014477419</v>
      </c>
      <c r="F67" s="16" t="s">
        <v>73</v>
      </c>
      <c r="G67" s="13">
        <v>10</v>
      </c>
      <c r="H67" s="18">
        <f t="shared" si="40"/>
        <v>15.8322698774333</v>
      </c>
      <c r="I67" s="18">
        <f t="shared" si="41"/>
        <v>288.982269877433</v>
      </c>
      <c r="J67" s="18">
        <f t="shared" si="42"/>
        <v>0.122843877417095</v>
      </c>
      <c r="K67" s="18">
        <f t="shared" si="43"/>
        <v>10.2321666666667</v>
      </c>
      <c r="L67" s="18">
        <f t="shared" si="44"/>
        <v>2.762685</v>
      </c>
      <c r="M67" s="13" t="s">
        <v>73</v>
      </c>
      <c r="N67" s="13"/>
      <c r="O67" s="18">
        <f t="shared" si="56"/>
        <v>9.80104805546966</v>
      </c>
      <c r="P67" s="18">
        <f t="shared" si="45"/>
        <v>1.20399874588517</v>
      </c>
      <c r="Q67" s="24">
        <f t="shared" si="46"/>
        <v>0.349159636306698</v>
      </c>
      <c r="R67" s="18">
        <f t="shared" si="47"/>
        <v>0.80117865</v>
      </c>
      <c r="S67" s="25">
        <f t="shared" si="48"/>
        <v>0.435807464797893</v>
      </c>
      <c r="T67" s="3">
        <v>0.27</v>
      </c>
      <c r="U67" s="26">
        <f t="shared" si="49"/>
        <v>0.117668015495431</v>
      </c>
      <c r="V67" s="3">
        <v>180.9</v>
      </c>
      <c r="W67" s="27">
        <v>6</v>
      </c>
      <c r="X67" s="27">
        <v>3</v>
      </c>
      <c r="Y67" s="27">
        <v>0.3</v>
      </c>
      <c r="Z67" s="27">
        <v>6</v>
      </c>
      <c r="AA67" s="3">
        <v>30.2</v>
      </c>
      <c r="AB67" s="2">
        <f t="shared" si="50"/>
        <v>0.249262895410762</v>
      </c>
      <c r="AC67" s="29">
        <f t="shared" si="51"/>
        <v>10.2321666666667</v>
      </c>
      <c r="AD67" s="1">
        <f t="shared" si="52"/>
        <v>0.29</v>
      </c>
      <c r="AE67" s="30">
        <f t="shared" si="53"/>
        <v>163.185</v>
      </c>
      <c r="AF67" s="1">
        <f t="shared" si="54"/>
        <v>4162032.59219976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</row>
    <row r="68" s="1" customFormat="1" spans="1:78">
      <c r="A68" s="13"/>
      <c r="B68" s="13"/>
      <c r="C68" s="16">
        <v>10</v>
      </c>
      <c r="D68" s="19">
        <v>6.042668315</v>
      </c>
      <c r="E68" s="20">
        <f t="shared" si="55"/>
        <v>15.8322698774333</v>
      </c>
      <c r="F68" s="16" t="s">
        <v>73</v>
      </c>
      <c r="G68" s="13">
        <v>11</v>
      </c>
      <c r="H68" s="18">
        <f t="shared" si="40"/>
        <v>6.042668315</v>
      </c>
      <c r="I68" s="18">
        <f t="shared" si="41"/>
        <v>279.192668315</v>
      </c>
      <c r="J68" s="18">
        <f t="shared" si="42"/>
        <v>0.0376936198856684</v>
      </c>
      <c r="K68" s="18">
        <f t="shared" si="43"/>
        <v>10.2321666666667</v>
      </c>
      <c r="L68" s="18">
        <f t="shared" si="44"/>
        <v>2.762685</v>
      </c>
      <c r="M68" s="13" t="s">
        <v>75</v>
      </c>
      <c r="N68" s="18">
        <f>(O67-P67)*$C$22/100</f>
        <v>8.16719684410527</v>
      </c>
      <c r="O68" s="18">
        <f t="shared" si="56"/>
        <v>3.19253746547922</v>
      </c>
      <c r="P68" s="18">
        <f t="shared" si="45"/>
        <v>0.120338293694529</v>
      </c>
      <c r="Q68" s="24">
        <f t="shared" si="46"/>
        <v>0.0348981051714135</v>
      </c>
      <c r="R68" s="18">
        <f t="shared" si="47"/>
        <v>0.80117865</v>
      </c>
      <c r="S68" s="25">
        <f t="shared" si="48"/>
        <v>0.0435584562461986</v>
      </c>
      <c r="T68" s="3">
        <v>0.27</v>
      </c>
      <c r="U68" s="26">
        <f t="shared" si="49"/>
        <v>0.0117607831864736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0.228685120173132</v>
      </c>
      <c r="AC68" s="29">
        <f t="shared" si="51"/>
        <v>10.2321666666667</v>
      </c>
      <c r="AD68" s="1">
        <f t="shared" si="52"/>
        <v>0.29</v>
      </c>
      <c r="AE68" s="30">
        <f t="shared" si="53"/>
        <v>163.185</v>
      </c>
      <c r="AF68" s="1">
        <f t="shared" si="54"/>
        <v>3818438.04687907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s="26"/>
      <c r="BC68" s="25"/>
      <c r="BD68" s="3"/>
      <c r="BE68" s="3"/>
      <c r="BF68" s="28"/>
      <c r="BG68" s="3"/>
      <c r="BH68" s="27"/>
      <c r="BI68" s="3"/>
      <c r="BJ68" s="3"/>
      <c r="BK68" s="27"/>
      <c r="BL68" s="25"/>
      <c r="BM68" s="3"/>
      <c r="BN68" s="26"/>
      <c r="BO68" s="35"/>
      <c r="BP68" s="3"/>
      <c r="BQ68" s="26"/>
      <c r="BR68" s="36"/>
      <c r="BS68" s="27"/>
      <c r="BT68" s="27"/>
      <c r="BU68" s="36"/>
      <c r="BV68" s="27"/>
      <c r="BW68" s="26"/>
      <c r="BX68" s="3"/>
      <c r="BY68" s="3"/>
      <c r="BZ68" s="3"/>
    </row>
    <row r="69" s="1" customFormat="1" spans="1:78">
      <c r="A69" s="13"/>
      <c r="B69" s="13"/>
      <c r="C69" s="16">
        <v>11</v>
      </c>
      <c r="D69" s="19">
        <v>-3.48294313316667</v>
      </c>
      <c r="E69" s="20">
        <f t="shared" si="55"/>
        <v>6.042668315</v>
      </c>
      <c r="F69" s="16" t="s">
        <v>75</v>
      </c>
      <c r="G69" s="13">
        <v>12</v>
      </c>
      <c r="H69" s="18">
        <f t="shared" si="40"/>
        <v>-3.48294313316667</v>
      </c>
      <c r="I69" s="18">
        <f t="shared" si="41"/>
        <v>269.667056866833</v>
      </c>
      <c r="J69" s="18">
        <f t="shared" si="42"/>
        <v>0.0109966122914704</v>
      </c>
      <c r="K69" s="18">
        <f t="shared" si="43"/>
        <v>10.2321666666667</v>
      </c>
      <c r="L69" s="18">
        <f t="shared" si="44"/>
        <v>2.762685</v>
      </c>
      <c r="M69" s="13" t="s">
        <v>73</v>
      </c>
      <c r="N69" s="13"/>
      <c r="O69" s="18">
        <f t="shared" si="56"/>
        <v>5.83488417178469</v>
      </c>
      <c r="P69" s="18">
        <f t="shared" si="45"/>
        <v>0.0641639590027539</v>
      </c>
      <c r="Q69" s="24">
        <f t="shared" si="46"/>
        <v>0.0186075481107986</v>
      </c>
      <c r="R69" s="18">
        <f t="shared" si="47"/>
        <v>0.80117865</v>
      </c>
      <c r="S69" s="25">
        <f t="shared" si="48"/>
        <v>0.0232252171357769</v>
      </c>
      <c r="T69" s="3">
        <v>0.27</v>
      </c>
      <c r="U69" s="26">
        <f t="shared" si="49"/>
        <v>0.00627080862665977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0.22761841811616</v>
      </c>
      <c r="AC69" s="29">
        <f t="shared" si="51"/>
        <v>10.2321666666667</v>
      </c>
      <c r="AD69" s="1">
        <f t="shared" si="52"/>
        <v>0.29</v>
      </c>
      <c r="AE69" s="30">
        <f t="shared" si="53"/>
        <v>163.185</v>
      </c>
      <c r="AF69" s="1">
        <f t="shared" si="54"/>
        <v>3800626.9373677</v>
      </c>
      <c r="AG69" s="1">
        <f>SUM(AF58:AF69)</f>
        <v>52237344.558452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s="26"/>
      <c r="BC69" s="25"/>
      <c r="BD69" s="3"/>
      <c r="BE69" s="3"/>
      <c r="BF69" s="28"/>
      <c r="BG69" s="3"/>
      <c r="BH69" s="27"/>
      <c r="BI69" s="3"/>
      <c r="BJ69" s="3"/>
      <c r="BK69" s="27"/>
      <c r="BL69" s="25"/>
      <c r="BM69" s="3"/>
      <c r="BN69" s="26"/>
      <c r="BO69" s="35"/>
      <c r="BP69" s="3"/>
      <c r="BQ69" s="26"/>
      <c r="BR69" s="36"/>
      <c r="BS69" s="27"/>
      <c r="BT69" s="27"/>
      <c r="BU69" s="36"/>
      <c r="BV69" s="27"/>
      <c r="BW69" s="26"/>
      <c r="BX69" s="3"/>
      <c r="BY69" s="3"/>
      <c r="BZ69" s="3"/>
    </row>
    <row r="70" s="1" customFormat="1" spans="1:46">
      <c r="A70" s="13"/>
      <c r="B70" s="13"/>
      <c r="C70" s="16">
        <v>12</v>
      </c>
      <c r="D70" s="19">
        <v>-14.9342503308065</v>
      </c>
      <c r="E70" s="20">
        <f t="shared" si="55"/>
        <v>-3.48294313316667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AT70" s="2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-15</v>
      </c>
      <c r="E74" s="16"/>
      <c r="F74" s="16"/>
      <c r="G74" s="13">
        <v>1</v>
      </c>
      <c r="H74" s="18">
        <f t="shared" ref="H74:H85" si="57">E75</f>
        <v>-15</v>
      </c>
      <c r="I74" s="18">
        <f t="shared" ref="I74:I85" si="58">H74+273.15</f>
        <v>258.15</v>
      </c>
      <c r="J74" s="18">
        <f t="shared" ref="J74:J85" si="59">EXP(($C$16*(I74-$C$14))/($C$17*I74*$C$14))</f>
        <v>0.00219620150298724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0.00114470414738701</v>
      </c>
      <c r="Q74" s="24">
        <f t="shared" ref="Q74:Q85" si="63">P74*$B$76</f>
        <v>0.000297623078320623</v>
      </c>
      <c r="R74" s="18">
        <f t="shared" ref="R74:R85" si="64">L74*$B$76</f>
        <v>0.1355172</v>
      </c>
      <c r="S74" s="25">
        <f t="shared" ref="S74:S85" si="65">Q74/R74</f>
        <v>0.00219620150298724</v>
      </c>
      <c r="T74" s="3">
        <v>0.01</v>
      </c>
      <c r="U74" s="26">
        <f t="shared" ref="U74:U85" si="66">S74*T74</f>
        <v>2.19620150298724e-5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0.00551196201502987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>$E$8/12</f>
        <v>5.43333333333333</v>
      </c>
      <c r="AX74" s="1">
        <f t="shared" ref="AX74:AX85" si="72">AW74*10000*AV74*0.67*AU74*AT74</f>
        <v>2719.2039865238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-16.0857814511936</v>
      </c>
      <c r="E75" s="20">
        <f t="shared" ref="E75:E86" si="73">D74</f>
        <v>-15</v>
      </c>
      <c r="F75" s="16" t="s">
        <v>73</v>
      </c>
      <c r="G75" s="13">
        <v>2</v>
      </c>
      <c r="H75" s="18">
        <f t="shared" si="57"/>
        <v>-16.0857814511936</v>
      </c>
      <c r="I75" s="18">
        <f t="shared" si="58"/>
        <v>257.064218548806</v>
      </c>
      <c r="J75" s="18">
        <f t="shared" si="59"/>
        <v>0.00187277028474726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4">L75+O74-P74-N75</f>
        <v>1.04129529585261</v>
      </c>
      <c r="P75" s="18">
        <f t="shared" si="62"/>
        <v>0.00195010688771988</v>
      </c>
      <c r="Q75" s="24">
        <f t="shared" si="63"/>
        <v>0.000507027790807168</v>
      </c>
      <c r="R75" s="18">
        <f t="shared" si="64"/>
        <v>0.1355172</v>
      </c>
      <c r="S75" s="25">
        <f t="shared" si="65"/>
        <v>0.0037414275885804</v>
      </c>
      <c r="T75" s="3">
        <v>0.01</v>
      </c>
      <c r="U75" s="26">
        <f t="shared" si="66"/>
        <v>3.7414275885804e-5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0.0055274142758858</v>
      </c>
      <c r="AU75" s="29">
        <f t="shared" si="70"/>
        <v>52.122</v>
      </c>
      <c r="AV75" s="1">
        <f t="shared" si="71"/>
        <v>0.26</v>
      </c>
      <c r="AW75" s="2">
        <f t="shared" ref="AW75:AW85" si="75">$E$8/12</f>
        <v>5.43333333333333</v>
      </c>
      <c r="AX75" s="1">
        <f t="shared" si="72"/>
        <v>2726.82701607402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-13.3350954093214</v>
      </c>
      <c r="E76" s="20">
        <f t="shared" si="73"/>
        <v>-16.0857814511936</v>
      </c>
      <c r="F76" s="16" t="s">
        <v>73</v>
      </c>
      <c r="G76" s="13">
        <v>3</v>
      </c>
      <c r="H76" s="18">
        <f t="shared" si="57"/>
        <v>-13.3350954093214</v>
      </c>
      <c r="I76" s="18">
        <f t="shared" si="58"/>
        <v>259.814904590679</v>
      </c>
      <c r="J76" s="18">
        <f t="shared" si="59"/>
        <v>0.00279665756950628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4"/>
        <v>1.56056518896489</v>
      </c>
      <c r="P76" s="18">
        <f t="shared" si="62"/>
        <v>0.00436436644842667</v>
      </c>
      <c r="Q76" s="24">
        <f t="shared" si="63"/>
        <v>0.00113473527659093</v>
      </c>
      <c r="R76" s="18">
        <f t="shared" si="64"/>
        <v>0.1355172</v>
      </c>
      <c r="S76" s="25">
        <f t="shared" si="65"/>
        <v>0.00837336719317499</v>
      </c>
      <c r="T76" s="3">
        <v>0.01</v>
      </c>
      <c r="U76" s="26">
        <f t="shared" si="66"/>
        <v>8.37336719317499e-5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0.00557373367193175</v>
      </c>
      <c r="AU76" s="29">
        <f t="shared" si="70"/>
        <v>52.122</v>
      </c>
      <c r="AV76" s="1">
        <f t="shared" si="71"/>
        <v>0.26</v>
      </c>
      <c r="AW76" s="2">
        <f t="shared" si="75"/>
        <v>5.43333333333333</v>
      </c>
      <c r="AX76" s="1">
        <f t="shared" si="72"/>
        <v>2749.67766091483</v>
      </c>
    </row>
    <row r="77" s="1" customFormat="1" spans="1:50">
      <c r="A77" s="13"/>
      <c r="B77" s="13"/>
      <c r="C77" s="16">
        <v>3</v>
      </c>
      <c r="D77" s="19">
        <v>-6.48571857190323</v>
      </c>
      <c r="E77" s="20">
        <f t="shared" si="73"/>
        <v>-13.3350954093214</v>
      </c>
      <c r="F77" s="16" t="s">
        <v>73</v>
      </c>
      <c r="G77" s="13">
        <v>4</v>
      </c>
      <c r="H77" s="18">
        <f t="shared" si="57"/>
        <v>-6.48571857190323</v>
      </c>
      <c r="I77" s="18">
        <f t="shared" si="58"/>
        <v>266.664281428097</v>
      </c>
      <c r="J77" s="18">
        <f t="shared" si="59"/>
        <v>0.00732290698537393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4"/>
        <v>2.07742082251647</v>
      </c>
      <c r="P77" s="18">
        <f t="shared" si="62"/>
        <v>0.0152127594527671</v>
      </c>
      <c r="Q77" s="24">
        <f t="shared" si="63"/>
        <v>0.00395531745771944</v>
      </c>
      <c r="R77" s="18">
        <f t="shared" si="64"/>
        <v>0.1355172</v>
      </c>
      <c r="S77" s="25">
        <f t="shared" si="65"/>
        <v>0.0291868298468345</v>
      </c>
      <c r="T77" s="3">
        <v>0.01</v>
      </c>
      <c r="U77" s="26">
        <f t="shared" si="66"/>
        <v>0.000291868298468345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0.00578186829846835</v>
      </c>
      <c r="AU77" s="29">
        <f t="shared" si="70"/>
        <v>52.122</v>
      </c>
      <c r="AV77" s="1">
        <f t="shared" si="71"/>
        <v>0.26</v>
      </c>
      <c r="AW77" s="2">
        <f t="shared" si="75"/>
        <v>5.43333333333333</v>
      </c>
      <c r="AX77" s="1">
        <f t="shared" si="72"/>
        <v>2852.35625424851</v>
      </c>
    </row>
    <row r="78" s="1" customFormat="1" spans="1:50">
      <c r="A78" s="13"/>
      <c r="B78" s="13"/>
      <c r="C78" s="16">
        <v>4</v>
      </c>
      <c r="D78" s="19">
        <v>3.52290280836667</v>
      </c>
      <c r="E78" s="20">
        <f t="shared" si="73"/>
        <v>-6.48571857190323</v>
      </c>
      <c r="F78" s="16" t="s">
        <v>73</v>
      </c>
      <c r="G78" s="13">
        <v>5</v>
      </c>
      <c r="H78" s="18">
        <f t="shared" si="57"/>
        <v>3.52290280836667</v>
      </c>
      <c r="I78" s="18">
        <f t="shared" si="58"/>
        <v>276.672902808367</v>
      </c>
      <c r="J78" s="18">
        <f t="shared" si="59"/>
        <v>0.0274364586854093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1.95909765991051</v>
      </c>
      <c r="O78" s="18">
        <f t="shared" si="74"/>
        <v>0.624330403153185</v>
      </c>
      <c r="P78" s="18">
        <f t="shared" si="62"/>
        <v>0.0171294153121573</v>
      </c>
      <c r="Q78" s="24">
        <f t="shared" si="63"/>
        <v>0.00445364798116089</v>
      </c>
      <c r="R78" s="18">
        <f t="shared" si="64"/>
        <v>0.1355172</v>
      </c>
      <c r="S78" s="25">
        <f t="shared" si="65"/>
        <v>0.0328640791070129</v>
      </c>
      <c r="T78" s="3">
        <v>0.01</v>
      </c>
      <c r="U78" s="26">
        <f t="shared" si="66"/>
        <v>0.000328640791070129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7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0.0102786407910701</v>
      </c>
      <c r="AU78" s="29">
        <f t="shared" si="70"/>
        <v>52.122</v>
      </c>
      <c r="AV78" s="1">
        <f t="shared" si="71"/>
        <v>0.26</v>
      </c>
      <c r="AW78" s="2">
        <f t="shared" si="75"/>
        <v>5.43333333333333</v>
      </c>
      <c r="AX78" s="1">
        <f t="shared" si="72"/>
        <v>5070.73904698753</v>
      </c>
    </row>
    <row r="79" s="1" customFormat="1" spans="1:50">
      <c r="A79" s="13"/>
      <c r="B79" s="13"/>
      <c r="C79" s="16">
        <v>5</v>
      </c>
      <c r="D79" s="19">
        <v>14.8671091119677</v>
      </c>
      <c r="E79" s="20">
        <f t="shared" si="73"/>
        <v>3.52290280836667</v>
      </c>
      <c r="F79" s="16" t="s">
        <v>75</v>
      </c>
      <c r="G79" s="13">
        <v>6</v>
      </c>
      <c r="H79" s="18">
        <f t="shared" si="57"/>
        <v>14.8671091119677</v>
      </c>
      <c r="I79" s="18">
        <f t="shared" si="58"/>
        <v>288.017109111968</v>
      </c>
      <c r="J79" s="18">
        <f t="shared" si="59"/>
        <v>0.109728149812716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4"/>
        <v>1.12842098784103</v>
      </c>
      <c r="P79" s="18">
        <f t="shared" si="62"/>
        <v>0.123819547205634</v>
      </c>
      <c r="Q79" s="24">
        <f t="shared" si="63"/>
        <v>0.0321930822734647</v>
      </c>
      <c r="R79" s="18">
        <f t="shared" si="64"/>
        <v>0.1355172</v>
      </c>
      <c r="S79" s="25">
        <f t="shared" si="65"/>
        <v>0.23755716819315</v>
      </c>
      <c r="T79" s="3">
        <v>0.01</v>
      </c>
      <c r="U79" s="26">
        <f t="shared" si="66"/>
        <v>0.0023755716819315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7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8"/>
        <v>0.0075</v>
      </c>
      <c r="AT79" s="2">
        <f t="shared" si="69"/>
        <v>0.0123255716819315</v>
      </c>
      <c r="AU79" s="29">
        <f t="shared" si="70"/>
        <v>52.122</v>
      </c>
      <c r="AV79" s="1">
        <f t="shared" si="71"/>
        <v>0.26</v>
      </c>
      <c r="AW79" s="2">
        <f t="shared" si="75"/>
        <v>5.43333333333333</v>
      </c>
      <c r="AX79" s="1">
        <f t="shared" si="72"/>
        <v>6080.54692000836</v>
      </c>
    </row>
    <row r="80" s="1" customFormat="1" spans="1:50">
      <c r="A80" s="13"/>
      <c r="B80" s="13"/>
      <c r="C80" s="16">
        <v>6</v>
      </c>
      <c r="D80" s="19">
        <v>22.7475592576667</v>
      </c>
      <c r="E80" s="20">
        <f t="shared" si="73"/>
        <v>14.8671091119677</v>
      </c>
      <c r="F80" s="16" t="s">
        <v>73</v>
      </c>
      <c r="G80" s="13">
        <v>7</v>
      </c>
      <c r="H80" s="18">
        <f t="shared" si="57"/>
        <v>22.7475592576667</v>
      </c>
      <c r="I80" s="18">
        <f t="shared" si="58"/>
        <v>295.897559257667</v>
      </c>
      <c r="J80" s="18">
        <f t="shared" si="59"/>
        <v>0.269979798106351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4"/>
        <v>1.52582144063539</v>
      </c>
      <c r="P80" s="18">
        <f t="shared" si="62"/>
        <v>0.411940964489085</v>
      </c>
      <c r="Q80" s="24">
        <f t="shared" si="63"/>
        <v>0.107104650767162</v>
      </c>
      <c r="R80" s="18">
        <f t="shared" si="64"/>
        <v>0.1355172</v>
      </c>
      <c r="S80" s="25">
        <f t="shared" si="65"/>
        <v>0.790339903474703</v>
      </c>
      <c r="T80" s="3">
        <v>0.01</v>
      </c>
      <c r="U80" s="26">
        <f t="shared" si="66"/>
        <v>0.00790339903474703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8"/>
        <v>0.0075</v>
      </c>
      <c r="AT80" s="2">
        <f t="shared" si="69"/>
        <v>0.017853399034747</v>
      </c>
      <c r="AU80" s="29">
        <f t="shared" si="70"/>
        <v>52.122</v>
      </c>
      <c r="AV80" s="1">
        <f t="shared" si="71"/>
        <v>0.26</v>
      </c>
      <c r="AW80" s="2">
        <f t="shared" si="75"/>
        <v>5.43333333333333</v>
      </c>
      <c r="AX80" s="1">
        <f t="shared" si="72"/>
        <v>8807.57771840726</v>
      </c>
    </row>
    <row r="81" s="1" customFormat="1" spans="1:50">
      <c r="A81" s="13"/>
      <c r="B81" s="13"/>
      <c r="C81" s="16">
        <v>7</v>
      </c>
      <c r="D81" s="19">
        <v>22.4098299712903</v>
      </c>
      <c r="E81" s="20">
        <f t="shared" si="73"/>
        <v>22.7475592576667</v>
      </c>
      <c r="F81" s="16" t="s">
        <v>73</v>
      </c>
      <c r="G81" s="13">
        <v>8</v>
      </c>
      <c r="H81" s="18">
        <f t="shared" si="57"/>
        <v>22.4098299712903</v>
      </c>
      <c r="I81" s="18">
        <f t="shared" si="58"/>
        <v>295.55982997129</v>
      </c>
      <c r="J81" s="18">
        <f t="shared" si="59"/>
        <v>0.260016809664959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4"/>
        <v>1.63510047614631</v>
      </c>
      <c r="P81" s="18">
        <f t="shared" si="62"/>
        <v>0.425153609289218</v>
      </c>
      <c r="Q81" s="24">
        <f t="shared" si="63"/>
        <v>0.110539938415197</v>
      </c>
      <c r="R81" s="18">
        <f t="shared" si="64"/>
        <v>0.1355172</v>
      </c>
      <c r="S81" s="25">
        <f t="shared" si="65"/>
        <v>0.81568936205291</v>
      </c>
      <c r="T81" s="3">
        <v>0.01</v>
      </c>
      <c r="U81" s="26">
        <f t="shared" si="66"/>
        <v>0.0081568936205291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0.015</v>
      </c>
      <c r="AR81" s="3">
        <v>0.5</v>
      </c>
      <c r="AS81" s="3">
        <f t="shared" si="68"/>
        <v>0.0075</v>
      </c>
      <c r="AT81" s="2">
        <f t="shared" si="69"/>
        <v>0.0181068936205291</v>
      </c>
      <c r="AU81" s="29">
        <f t="shared" si="70"/>
        <v>52.122</v>
      </c>
      <c r="AV81" s="1">
        <f t="shared" si="71"/>
        <v>0.26</v>
      </c>
      <c r="AW81" s="2">
        <f t="shared" si="75"/>
        <v>5.43333333333333</v>
      </c>
      <c r="AX81" s="1">
        <f t="shared" si="72"/>
        <v>8932.63363975455</v>
      </c>
    </row>
    <row r="82" s="1" customFormat="1" spans="1:50">
      <c r="A82" s="13"/>
      <c r="B82" s="13"/>
      <c r="C82" s="16">
        <v>8</v>
      </c>
      <c r="D82" s="19">
        <v>21.4270014477419</v>
      </c>
      <c r="E82" s="20">
        <f t="shared" si="73"/>
        <v>22.4098299712903</v>
      </c>
      <c r="F82" s="16" t="s">
        <v>73</v>
      </c>
      <c r="G82" s="13">
        <v>9</v>
      </c>
      <c r="H82" s="18">
        <f t="shared" si="57"/>
        <v>21.4270014477419</v>
      </c>
      <c r="I82" s="18">
        <f t="shared" si="58"/>
        <v>294.577001447742</v>
      </c>
      <c r="J82" s="18">
        <f t="shared" si="59"/>
        <v>0.232952187448545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4"/>
        <v>1.73116686685709</v>
      </c>
      <c r="P82" s="18">
        <f t="shared" si="62"/>
        <v>0.403279108472803</v>
      </c>
      <c r="Q82" s="24">
        <f t="shared" si="63"/>
        <v>0.104852568202929</v>
      </c>
      <c r="R82" s="18">
        <f t="shared" si="64"/>
        <v>0.1355172</v>
      </c>
      <c r="S82" s="25">
        <f t="shared" si="65"/>
        <v>0.773721477442929</v>
      </c>
      <c r="T82" s="3">
        <v>0.01</v>
      </c>
      <c r="U82" s="26">
        <f t="shared" si="66"/>
        <v>0.00773721477442929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0.0176872147744293</v>
      </c>
      <c r="AU82" s="29">
        <f t="shared" si="70"/>
        <v>52.122</v>
      </c>
      <c r="AV82" s="1">
        <f t="shared" si="71"/>
        <v>0.26</v>
      </c>
      <c r="AW82" s="2">
        <f t="shared" si="75"/>
        <v>5.43333333333333</v>
      </c>
      <c r="AX82" s="1">
        <f t="shared" si="72"/>
        <v>8725.59440612729</v>
      </c>
    </row>
    <row r="83" s="1" customFormat="1" spans="1:50">
      <c r="A83" s="13"/>
      <c r="B83" s="13"/>
      <c r="C83" s="16">
        <v>9</v>
      </c>
      <c r="D83" s="19">
        <v>15.8322698774333</v>
      </c>
      <c r="E83" s="20">
        <f t="shared" si="73"/>
        <v>21.4270014477419</v>
      </c>
      <c r="F83" s="16" t="s">
        <v>73</v>
      </c>
      <c r="G83" s="13">
        <v>10</v>
      </c>
      <c r="H83" s="18">
        <f t="shared" si="57"/>
        <v>15.8322698774333</v>
      </c>
      <c r="I83" s="18">
        <f t="shared" si="58"/>
        <v>288.982269877433</v>
      </c>
      <c r="J83" s="18">
        <f t="shared" si="59"/>
        <v>0.122843877417095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4"/>
        <v>1.84910775838429</v>
      </c>
      <c r="P83" s="18">
        <f t="shared" si="62"/>
        <v>0.227151566801958</v>
      </c>
      <c r="Q83" s="24">
        <f t="shared" si="63"/>
        <v>0.0590594073685091</v>
      </c>
      <c r="R83" s="18">
        <f t="shared" si="64"/>
        <v>0.1355172</v>
      </c>
      <c r="S83" s="25">
        <f t="shared" si="65"/>
        <v>0.435807464797893</v>
      </c>
      <c r="T83" s="3">
        <v>0.01</v>
      </c>
      <c r="U83" s="26">
        <f t="shared" si="66"/>
        <v>0.00435807464797893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0.001</v>
      </c>
      <c r="AF83" s="3">
        <v>0.49</v>
      </c>
      <c r="AG83" s="26">
        <f t="shared" si="67"/>
        <v>0.00049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</v>
      </c>
      <c r="AR83" s="3">
        <v>0.5</v>
      </c>
      <c r="AS83" s="3">
        <f t="shared" si="68"/>
        <v>0.005</v>
      </c>
      <c r="AT83" s="2">
        <f t="shared" si="69"/>
        <v>0.00984807464797893</v>
      </c>
      <c r="AU83" s="29">
        <f t="shared" si="70"/>
        <v>52.122</v>
      </c>
      <c r="AV83" s="1">
        <f t="shared" si="71"/>
        <v>0.26</v>
      </c>
      <c r="AW83" s="2">
        <f t="shared" si="75"/>
        <v>5.43333333333333</v>
      </c>
      <c r="AX83" s="1">
        <f t="shared" si="72"/>
        <v>4858.32880730096</v>
      </c>
    </row>
    <row r="84" s="1" customFormat="1" spans="1:50">
      <c r="A84" s="13"/>
      <c r="B84" s="13"/>
      <c r="C84" s="16">
        <v>10</v>
      </c>
      <c r="D84" s="19">
        <v>6.042668315</v>
      </c>
      <c r="E84" s="20">
        <f t="shared" si="73"/>
        <v>15.8322698774333</v>
      </c>
      <c r="F84" s="16" t="s">
        <v>73</v>
      </c>
      <c r="G84" s="13">
        <v>11</v>
      </c>
      <c r="H84" s="18">
        <f t="shared" si="57"/>
        <v>6.042668315</v>
      </c>
      <c r="I84" s="18">
        <f t="shared" si="58"/>
        <v>279.192668315</v>
      </c>
      <c r="J84" s="18">
        <f t="shared" si="59"/>
        <v>0.0376936198856684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1.54085838200321</v>
      </c>
      <c r="O84" s="18">
        <f t="shared" si="74"/>
        <v>0.602317809579116</v>
      </c>
      <c r="P84" s="18">
        <f t="shared" si="62"/>
        <v>0.0227035385646436</v>
      </c>
      <c r="Q84" s="24">
        <f t="shared" si="63"/>
        <v>0.00590292002680735</v>
      </c>
      <c r="R84" s="18">
        <f t="shared" si="64"/>
        <v>0.1355172</v>
      </c>
      <c r="S84" s="25">
        <f t="shared" si="65"/>
        <v>0.0435584562461986</v>
      </c>
      <c r="T84" s="3">
        <v>0.01</v>
      </c>
      <c r="U84" s="26">
        <f t="shared" si="66"/>
        <v>0.000435584562461986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0.00592558456246199</v>
      </c>
      <c r="AU84" s="29">
        <f t="shared" si="70"/>
        <v>52.122</v>
      </c>
      <c r="AV84" s="1">
        <f t="shared" si="71"/>
        <v>0.26</v>
      </c>
      <c r="AW84" s="2">
        <f t="shared" si="75"/>
        <v>5.43333333333333</v>
      </c>
      <c r="AX84" s="1">
        <f t="shared" si="72"/>
        <v>2923.25547977188</v>
      </c>
    </row>
    <row r="85" s="1" customFormat="1" spans="1:51">
      <c r="A85" s="13"/>
      <c r="B85" s="13"/>
      <c r="C85" s="16">
        <v>11</v>
      </c>
      <c r="D85" s="19">
        <v>-3.48294313316667</v>
      </c>
      <c r="E85" s="20">
        <f t="shared" si="73"/>
        <v>6.042668315</v>
      </c>
      <c r="F85" s="16" t="s">
        <v>75</v>
      </c>
      <c r="G85" s="13">
        <v>12</v>
      </c>
      <c r="H85" s="18">
        <f t="shared" si="57"/>
        <v>-3.48294313316667</v>
      </c>
      <c r="I85" s="18">
        <f t="shared" si="58"/>
        <v>269.667056866833</v>
      </c>
      <c r="J85" s="18">
        <f t="shared" si="59"/>
        <v>0.0109966122914704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4"/>
        <v>1.10083427101447</v>
      </c>
      <c r="P85" s="18">
        <f t="shared" si="62"/>
        <v>0.0121054476755097</v>
      </c>
      <c r="Q85" s="24">
        <f t="shared" si="63"/>
        <v>0.00314741639563251</v>
      </c>
      <c r="R85" s="18">
        <f t="shared" si="64"/>
        <v>0.1355172</v>
      </c>
      <c r="S85" s="25">
        <f t="shared" si="65"/>
        <v>0.0232252171357769</v>
      </c>
      <c r="T85" s="3">
        <v>0.01</v>
      </c>
      <c r="U85" s="26">
        <f t="shared" si="66"/>
        <v>0.000232252171357769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0.00572225217135777</v>
      </c>
      <c r="AU85" s="29">
        <f t="shared" si="70"/>
        <v>52.122</v>
      </c>
      <c r="AV85" s="1">
        <f t="shared" si="71"/>
        <v>0.26</v>
      </c>
      <c r="AW85" s="2">
        <f t="shared" si="75"/>
        <v>5.43333333333333</v>
      </c>
      <c r="AX85" s="1">
        <f t="shared" si="72"/>
        <v>2822.94596258501</v>
      </c>
      <c r="AY85" s="1">
        <f>SUM(AX74:AX85)</f>
        <v>59269.686898704</v>
      </c>
    </row>
    <row r="86" s="1" customFormat="1" spans="1:46">
      <c r="A86" s="13"/>
      <c r="B86" s="13"/>
      <c r="C86" s="16">
        <v>12</v>
      </c>
      <c r="D86" s="19">
        <v>-14.9342503308065</v>
      </c>
      <c r="E86" s="20">
        <f t="shared" si="73"/>
        <v>-3.48294313316667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-15</v>
      </c>
      <c r="E90" s="16"/>
      <c r="F90" s="16"/>
      <c r="G90" s="13">
        <v>1</v>
      </c>
      <c r="H90" s="18">
        <f t="shared" ref="H90:H101" si="76">E91</f>
        <v>-15</v>
      </c>
      <c r="I90" s="18">
        <f t="shared" ref="I90:I101" si="77">H90+273.15</f>
        <v>258.15</v>
      </c>
      <c r="J90" s="18">
        <f t="shared" ref="J90:J101" si="78">EXP(($C$16*(I90-$C$14))/($C$17*I90*$C$14))</f>
        <v>0.00219620150298724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0.000625258567900468</v>
      </c>
      <c r="Q90" s="24">
        <f t="shared" ref="Q90:Q101" si="82">P90*$B$76</f>
        <v>0.000162567227654122</v>
      </c>
      <c r="R90" s="18">
        <f t="shared" ref="R90:R101" si="83">L90*$B$76</f>
        <v>0.074022</v>
      </c>
      <c r="S90" s="25">
        <f t="shared" ref="S90:S101" si="84">Q90/R90</f>
        <v>0.00219620150298724</v>
      </c>
      <c r="T90" s="3">
        <v>0.01</v>
      </c>
      <c r="U90" s="26">
        <f t="shared" ref="U90:U101" si="85">S90*T90</f>
        <v>2.19620150298724e-5</v>
      </c>
      <c r="V90" s="25"/>
      <c r="W90" s="3"/>
      <c r="X90" s="3"/>
      <c r="Y90" s="28"/>
      <c r="Z90" s="3"/>
      <c r="AA90" s="27"/>
      <c r="AB90" s="3"/>
      <c r="AC90" s="3"/>
      <c r="AD90" s="27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0.00551196201502987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>$E$9/12</f>
        <v>2.98333333333333</v>
      </c>
      <c r="AX90" s="1">
        <f t="shared" ref="AX90:AX101" si="91">AW90*10000*AV90*0.67*AU90*AT90</f>
        <v>815.536897025426</v>
      </c>
      <c r="AZ90" s="2">
        <f>$E$10/12</f>
        <v>1.50833333333333</v>
      </c>
      <c r="BA90" s="1">
        <f t="shared" ref="BA90:BA101" si="92">AZ90*10000*AV90*0.67*AU90*AT90</f>
        <v>412.324520563135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-16.0857814511936</v>
      </c>
      <c r="E91" s="20">
        <f t="shared" ref="E91:E102" si="93">D90</f>
        <v>-15</v>
      </c>
      <c r="F91" s="16" t="s">
        <v>73</v>
      </c>
      <c r="G91" s="13">
        <v>2</v>
      </c>
      <c r="H91" s="18">
        <f t="shared" si="76"/>
        <v>-16.0857814511936</v>
      </c>
      <c r="I91" s="18">
        <f t="shared" si="77"/>
        <v>257.064218548806</v>
      </c>
      <c r="J91" s="18">
        <f t="shared" si="78"/>
        <v>0.00187277028474726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4">L91+O90-P90-N91</f>
        <v>0.568774741432099</v>
      </c>
      <c r="P91" s="18">
        <f t="shared" si="81"/>
        <v>0.00106518443446884</v>
      </c>
      <c r="Q91" s="24">
        <f t="shared" si="82"/>
        <v>0.000276947952961899</v>
      </c>
      <c r="R91" s="18">
        <f t="shared" si="83"/>
        <v>0.074022</v>
      </c>
      <c r="S91" s="25">
        <f t="shared" si="84"/>
        <v>0.0037414275885804</v>
      </c>
      <c r="T91" s="3">
        <v>0.01</v>
      </c>
      <c r="U91" s="26">
        <f t="shared" si="85"/>
        <v>3.7414275885804e-5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0.0055274142758858</v>
      </c>
      <c r="AU91" s="29">
        <f t="shared" si="89"/>
        <v>28.47</v>
      </c>
      <c r="AV91" s="1">
        <f t="shared" si="90"/>
        <v>0.26</v>
      </c>
      <c r="AW91" s="2">
        <f t="shared" ref="AW91:AW101" si="95">$E$9/12</f>
        <v>2.98333333333333</v>
      </c>
      <c r="AX91" s="1">
        <f t="shared" si="91"/>
        <v>817.823177089787</v>
      </c>
      <c r="AZ91" s="2">
        <f t="shared" ref="AZ91:AZ101" si="96">$E$10/12</f>
        <v>1.50833333333333</v>
      </c>
      <c r="BA91" s="1">
        <f t="shared" si="92"/>
        <v>413.480433109641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-13.3350954093214</v>
      </c>
      <c r="E92" s="20">
        <f t="shared" si="93"/>
        <v>-16.0857814511936</v>
      </c>
      <c r="F92" s="16" t="s">
        <v>73</v>
      </c>
      <c r="G92" s="13">
        <v>3</v>
      </c>
      <c r="H92" s="18">
        <f t="shared" si="76"/>
        <v>-13.3350954093214</v>
      </c>
      <c r="I92" s="18">
        <f t="shared" si="77"/>
        <v>259.814904590679</v>
      </c>
      <c r="J92" s="18">
        <f t="shared" si="78"/>
        <v>0.00279665756950628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4"/>
        <v>0.852409556997631</v>
      </c>
      <c r="P92" s="18">
        <f t="shared" si="81"/>
        <v>0.00238389763989692</v>
      </c>
      <c r="Q92" s="24">
        <f t="shared" si="82"/>
        <v>0.000619813386373199</v>
      </c>
      <c r="R92" s="18">
        <f t="shared" si="83"/>
        <v>0.074022</v>
      </c>
      <c r="S92" s="25">
        <f t="shared" si="84"/>
        <v>0.00837336719317499</v>
      </c>
      <c r="T92" s="3">
        <v>0.01</v>
      </c>
      <c r="U92" s="26">
        <f t="shared" si="85"/>
        <v>8.37336719317499e-5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0.00557373367193175</v>
      </c>
      <c r="AU92" s="29">
        <f t="shared" si="89"/>
        <v>28.47</v>
      </c>
      <c r="AV92" s="1">
        <f t="shared" si="90"/>
        <v>0.26</v>
      </c>
      <c r="AW92" s="2">
        <f t="shared" si="95"/>
        <v>2.98333333333333</v>
      </c>
      <c r="AX92" s="1">
        <f t="shared" si="91"/>
        <v>824.676485661289</v>
      </c>
      <c r="AZ92" s="2">
        <f t="shared" si="96"/>
        <v>1.50833333333333</v>
      </c>
      <c r="BA92" s="1">
        <f t="shared" si="92"/>
        <v>416.945374035457</v>
      </c>
    </row>
    <row r="93" s="1" customFormat="1" spans="1:53">
      <c r="A93" s="13"/>
      <c r="B93" s="13"/>
      <c r="C93" s="16">
        <v>3</v>
      </c>
      <c r="D93" s="19">
        <v>-6.48571857190323</v>
      </c>
      <c r="E93" s="20">
        <f t="shared" si="93"/>
        <v>-13.3350954093214</v>
      </c>
      <c r="F93" s="16" t="s">
        <v>73</v>
      </c>
      <c r="G93" s="13">
        <v>4</v>
      </c>
      <c r="H93" s="18">
        <f t="shared" si="76"/>
        <v>-6.48571857190323</v>
      </c>
      <c r="I93" s="18">
        <f t="shared" si="77"/>
        <v>266.664281428097</v>
      </c>
      <c r="J93" s="18">
        <f t="shared" si="78"/>
        <v>0.00732290698537393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4"/>
        <v>1.13472565935773</v>
      </c>
      <c r="P93" s="18">
        <f t="shared" si="81"/>
        <v>0.00830949045739379</v>
      </c>
      <c r="Q93" s="24">
        <f t="shared" si="82"/>
        <v>0.00216046751892239</v>
      </c>
      <c r="R93" s="18">
        <f t="shared" si="83"/>
        <v>0.074022</v>
      </c>
      <c r="S93" s="25">
        <f t="shared" si="84"/>
        <v>0.0291868298468345</v>
      </c>
      <c r="T93" s="3">
        <v>0.01</v>
      </c>
      <c r="U93" s="26">
        <f t="shared" si="85"/>
        <v>0.000291868298468345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0.00578186829846835</v>
      </c>
      <c r="AU93" s="29">
        <f t="shared" si="89"/>
        <v>28.47</v>
      </c>
      <c r="AV93" s="1">
        <f t="shared" si="90"/>
        <v>0.26</v>
      </c>
      <c r="AW93" s="2">
        <f t="shared" si="95"/>
        <v>2.98333333333333</v>
      </c>
      <c r="AX93" s="1">
        <f t="shared" si="91"/>
        <v>855.47159401406</v>
      </c>
      <c r="AZ93" s="2">
        <f t="shared" si="96"/>
        <v>1.50833333333333</v>
      </c>
      <c r="BA93" s="1">
        <f t="shared" si="92"/>
        <v>432.51496792331</v>
      </c>
    </row>
    <row r="94" s="1" customFormat="1" spans="1:53">
      <c r="A94" s="13"/>
      <c r="B94" s="13"/>
      <c r="C94" s="16">
        <v>4</v>
      </c>
      <c r="D94" s="19">
        <v>3.52290280836667</v>
      </c>
      <c r="E94" s="20">
        <f t="shared" si="93"/>
        <v>-6.48571857190323</v>
      </c>
      <c r="F94" s="16" t="s">
        <v>73</v>
      </c>
      <c r="G94" s="13">
        <v>5</v>
      </c>
      <c r="H94" s="18">
        <f t="shared" si="76"/>
        <v>3.52290280836667</v>
      </c>
      <c r="I94" s="18">
        <f t="shared" si="77"/>
        <v>276.672902808367</v>
      </c>
      <c r="J94" s="18">
        <f t="shared" si="78"/>
        <v>0.0274364586854093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1.07009536045532</v>
      </c>
      <c r="O94" s="18">
        <f t="shared" si="94"/>
        <v>0.341020808445017</v>
      </c>
      <c r="P94" s="18">
        <f t="shared" si="81"/>
        <v>0.00935640332176658</v>
      </c>
      <c r="Q94" s="24">
        <f t="shared" si="82"/>
        <v>0.00243266486365931</v>
      </c>
      <c r="R94" s="18">
        <f t="shared" si="83"/>
        <v>0.074022</v>
      </c>
      <c r="S94" s="25">
        <f t="shared" si="84"/>
        <v>0.0328640791070129</v>
      </c>
      <c r="T94" s="3">
        <v>0.01</v>
      </c>
      <c r="U94" s="26">
        <f t="shared" si="85"/>
        <v>0.000328640791070129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0.0102786407910701</v>
      </c>
      <c r="AU94" s="29">
        <f t="shared" si="89"/>
        <v>28.47</v>
      </c>
      <c r="AV94" s="1">
        <f t="shared" si="90"/>
        <v>0.26</v>
      </c>
      <c r="AW94" s="2">
        <f t="shared" si="95"/>
        <v>2.98333333333333</v>
      </c>
      <c r="AX94" s="1">
        <f t="shared" si="91"/>
        <v>1520.80344413311</v>
      </c>
      <c r="AZ94" s="2">
        <f t="shared" si="96"/>
        <v>1.50833333333333</v>
      </c>
      <c r="BA94" s="1">
        <f t="shared" si="92"/>
        <v>768.897830692997</v>
      </c>
    </row>
    <row r="95" s="1" customFormat="1" spans="1:53">
      <c r="A95" s="13"/>
      <c r="B95" s="13"/>
      <c r="C95" s="16">
        <v>5</v>
      </c>
      <c r="D95" s="19">
        <v>14.8671091119677</v>
      </c>
      <c r="E95" s="20">
        <f t="shared" si="93"/>
        <v>3.52290280836667</v>
      </c>
      <c r="F95" s="16" t="s">
        <v>75</v>
      </c>
      <c r="G95" s="13">
        <v>6</v>
      </c>
      <c r="H95" s="18">
        <f t="shared" si="76"/>
        <v>14.8671091119677</v>
      </c>
      <c r="I95" s="18">
        <f t="shared" si="77"/>
        <v>288.017109111968</v>
      </c>
      <c r="J95" s="18">
        <f t="shared" si="78"/>
        <v>0.109728149812716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4"/>
        <v>0.61636440512325</v>
      </c>
      <c r="P95" s="18">
        <f t="shared" si="81"/>
        <v>0.0676325257845898</v>
      </c>
      <c r="Q95" s="24">
        <f t="shared" si="82"/>
        <v>0.0175844567039933</v>
      </c>
      <c r="R95" s="18">
        <f t="shared" si="83"/>
        <v>0.074022</v>
      </c>
      <c r="S95" s="25">
        <f t="shared" si="84"/>
        <v>0.23755716819315</v>
      </c>
      <c r="T95" s="3">
        <v>0.01</v>
      </c>
      <c r="U95" s="26">
        <f t="shared" si="85"/>
        <v>0.0023755716819315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0.005</v>
      </c>
      <c r="AF95" s="3">
        <v>0.49</v>
      </c>
      <c r="AG95" s="26">
        <f t="shared" si="86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7"/>
        <v>0.0075</v>
      </c>
      <c r="AT95" s="2">
        <f t="shared" si="88"/>
        <v>0.0123255716819315</v>
      </c>
      <c r="AU95" s="29">
        <f t="shared" si="89"/>
        <v>28.47</v>
      </c>
      <c r="AV95" s="1">
        <f t="shared" si="90"/>
        <v>0.26</v>
      </c>
      <c r="AW95" s="2">
        <f t="shared" si="95"/>
        <v>2.98333333333333</v>
      </c>
      <c r="AX95" s="1">
        <f t="shared" si="91"/>
        <v>1823.66251003499</v>
      </c>
      <c r="AZ95" s="2">
        <f t="shared" si="96"/>
        <v>1.50833333333333</v>
      </c>
      <c r="BA95" s="1">
        <f t="shared" si="92"/>
        <v>922.019313732773</v>
      </c>
    </row>
    <row r="96" s="1" customFormat="1" spans="1:53">
      <c r="A96" s="13"/>
      <c r="B96" s="13"/>
      <c r="C96" s="16">
        <v>6</v>
      </c>
      <c r="D96" s="19">
        <v>22.7475592576667</v>
      </c>
      <c r="E96" s="20">
        <f t="shared" si="93"/>
        <v>14.8671091119677</v>
      </c>
      <c r="F96" s="16" t="s">
        <v>73</v>
      </c>
      <c r="G96" s="13">
        <v>7</v>
      </c>
      <c r="H96" s="18">
        <f t="shared" si="76"/>
        <v>22.7475592576667</v>
      </c>
      <c r="I96" s="18">
        <f t="shared" si="77"/>
        <v>295.897559257667</v>
      </c>
      <c r="J96" s="18">
        <f t="shared" si="78"/>
        <v>0.269979798106351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4"/>
        <v>0.83343187933866</v>
      </c>
      <c r="P96" s="18">
        <f t="shared" si="81"/>
        <v>0.225009770519248</v>
      </c>
      <c r="Q96" s="24">
        <f t="shared" si="82"/>
        <v>0.0585025403350045</v>
      </c>
      <c r="R96" s="18">
        <f t="shared" si="83"/>
        <v>0.074022</v>
      </c>
      <c r="S96" s="25">
        <f t="shared" si="84"/>
        <v>0.790339903474703</v>
      </c>
      <c r="T96" s="3">
        <v>0.01</v>
      </c>
      <c r="U96" s="26">
        <f t="shared" si="85"/>
        <v>0.00790339903474703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0.005</v>
      </c>
      <c r="AF96" s="3">
        <v>0.49</v>
      </c>
      <c r="AG96" s="26">
        <f t="shared" si="86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7"/>
        <v>0.0075</v>
      </c>
      <c r="AT96" s="2">
        <f t="shared" si="88"/>
        <v>0.017853399034747</v>
      </c>
      <c r="AU96" s="29">
        <f t="shared" si="89"/>
        <v>28.47</v>
      </c>
      <c r="AV96" s="1">
        <f t="shared" si="90"/>
        <v>0.26</v>
      </c>
      <c r="AW96" s="2">
        <f t="shared" si="95"/>
        <v>2.98333333333333</v>
      </c>
      <c r="AX96" s="1">
        <f t="shared" si="91"/>
        <v>2641.54680501285</v>
      </c>
      <c r="AZ96" s="2">
        <f t="shared" si="96"/>
        <v>1.50833333333333</v>
      </c>
      <c r="BA96" s="1">
        <f t="shared" si="92"/>
        <v>1335.53064722717</v>
      </c>
    </row>
    <row r="97" s="1" customFormat="1" spans="1:53">
      <c r="A97" s="13"/>
      <c r="B97" s="13"/>
      <c r="C97" s="16">
        <v>7</v>
      </c>
      <c r="D97" s="19">
        <v>22.4098299712903</v>
      </c>
      <c r="E97" s="20">
        <f t="shared" si="93"/>
        <v>22.7475592576667</v>
      </c>
      <c r="F97" s="16" t="s">
        <v>73</v>
      </c>
      <c r="G97" s="13">
        <v>8</v>
      </c>
      <c r="H97" s="18">
        <f t="shared" si="76"/>
        <v>22.4098299712903</v>
      </c>
      <c r="I97" s="18">
        <f t="shared" si="77"/>
        <v>295.55982997129</v>
      </c>
      <c r="J97" s="18">
        <f t="shared" si="78"/>
        <v>0.260016809664959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4"/>
        <v>0.893122108819412</v>
      </c>
      <c r="P97" s="18">
        <f t="shared" si="81"/>
        <v>0.232226761376464</v>
      </c>
      <c r="Q97" s="24">
        <f t="shared" si="82"/>
        <v>0.0603789579578805</v>
      </c>
      <c r="R97" s="18">
        <f t="shared" si="83"/>
        <v>0.074022</v>
      </c>
      <c r="S97" s="25">
        <f t="shared" si="84"/>
        <v>0.81568936205291</v>
      </c>
      <c r="T97" s="3">
        <v>0.01</v>
      </c>
      <c r="U97" s="26">
        <f t="shared" si="85"/>
        <v>0.0081568936205291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0.005</v>
      </c>
      <c r="AF97" s="3">
        <v>0.49</v>
      </c>
      <c r="AG97" s="26">
        <f t="shared" si="86"/>
        <v>0.00245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0.015</v>
      </c>
      <c r="AR97" s="3">
        <v>0.5</v>
      </c>
      <c r="AS97" s="3">
        <f t="shared" si="87"/>
        <v>0.0075</v>
      </c>
      <c r="AT97" s="2">
        <f t="shared" si="88"/>
        <v>0.0181068936205291</v>
      </c>
      <c r="AU97" s="29">
        <f t="shared" si="89"/>
        <v>28.47</v>
      </c>
      <c r="AV97" s="1">
        <f t="shared" si="90"/>
        <v>0.26</v>
      </c>
      <c r="AW97" s="2">
        <f t="shared" si="95"/>
        <v>2.98333333333333</v>
      </c>
      <c r="AX97" s="1">
        <f t="shared" si="91"/>
        <v>2679.05326593143</v>
      </c>
      <c r="AZ97" s="2">
        <f t="shared" si="96"/>
        <v>1.50833333333333</v>
      </c>
      <c r="BA97" s="1">
        <f t="shared" si="92"/>
        <v>1354.49341098768</v>
      </c>
    </row>
    <row r="98" s="1" customFormat="1" spans="1:53">
      <c r="A98" s="13"/>
      <c r="B98" s="13"/>
      <c r="C98" s="16">
        <v>8</v>
      </c>
      <c r="D98" s="19">
        <v>21.4270014477419</v>
      </c>
      <c r="E98" s="20">
        <f t="shared" si="93"/>
        <v>22.4098299712903</v>
      </c>
      <c r="F98" s="16" t="s">
        <v>73</v>
      </c>
      <c r="G98" s="13">
        <v>9</v>
      </c>
      <c r="H98" s="18">
        <f t="shared" si="76"/>
        <v>21.4270014477419</v>
      </c>
      <c r="I98" s="18">
        <f t="shared" si="77"/>
        <v>294.577001447742</v>
      </c>
      <c r="J98" s="18">
        <f t="shared" si="78"/>
        <v>0.232952187448545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4"/>
        <v>0.945595347442949</v>
      </c>
      <c r="P98" s="18">
        <f t="shared" si="81"/>
        <v>0.220278504628002</v>
      </c>
      <c r="Q98" s="24">
        <f t="shared" si="82"/>
        <v>0.0572724112032805</v>
      </c>
      <c r="R98" s="18">
        <f t="shared" si="83"/>
        <v>0.074022</v>
      </c>
      <c r="S98" s="25">
        <f t="shared" si="84"/>
        <v>0.773721477442929</v>
      </c>
      <c r="T98" s="3">
        <v>0.01</v>
      </c>
      <c r="U98" s="26">
        <f t="shared" si="85"/>
        <v>0.00773721477442929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0.0176872147744293</v>
      </c>
      <c r="AU98" s="29">
        <f t="shared" si="89"/>
        <v>28.47</v>
      </c>
      <c r="AV98" s="1">
        <f t="shared" si="90"/>
        <v>0.26</v>
      </c>
      <c r="AW98" s="2">
        <f t="shared" si="95"/>
        <v>2.98333333333333</v>
      </c>
      <c r="AX98" s="1">
        <f t="shared" si="91"/>
        <v>2616.9585738849</v>
      </c>
      <c r="AZ98" s="2">
        <f t="shared" si="96"/>
        <v>1.50833333333333</v>
      </c>
      <c r="BA98" s="1">
        <f t="shared" si="92"/>
        <v>1323.09916724349</v>
      </c>
    </row>
    <row r="99" s="1" customFormat="1" spans="1:53">
      <c r="A99" s="13"/>
      <c r="B99" s="13"/>
      <c r="C99" s="16">
        <v>9</v>
      </c>
      <c r="D99" s="19">
        <v>15.8322698774333</v>
      </c>
      <c r="E99" s="20">
        <f t="shared" si="93"/>
        <v>21.4270014477419</v>
      </c>
      <c r="F99" s="16" t="s">
        <v>73</v>
      </c>
      <c r="G99" s="13">
        <v>10</v>
      </c>
      <c r="H99" s="18">
        <f t="shared" si="76"/>
        <v>15.8322698774333</v>
      </c>
      <c r="I99" s="18">
        <f t="shared" si="77"/>
        <v>288.982269877433</v>
      </c>
      <c r="J99" s="18">
        <f t="shared" si="78"/>
        <v>0.122843877417095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4"/>
        <v>1.01001684281495</v>
      </c>
      <c r="P99" s="18">
        <f t="shared" si="81"/>
        <v>0.12407438522796</v>
      </c>
      <c r="Q99" s="24">
        <f t="shared" si="82"/>
        <v>0.0322593401592696</v>
      </c>
      <c r="R99" s="18">
        <f t="shared" si="83"/>
        <v>0.074022</v>
      </c>
      <c r="S99" s="25">
        <f t="shared" si="84"/>
        <v>0.435807464797893</v>
      </c>
      <c r="T99" s="3">
        <v>0.01</v>
      </c>
      <c r="U99" s="26">
        <f t="shared" si="85"/>
        <v>0.00435807464797893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0.001</v>
      </c>
      <c r="AF99" s="3">
        <v>0.49</v>
      </c>
      <c r="AG99" s="26">
        <f t="shared" si="86"/>
        <v>0.00049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</v>
      </c>
      <c r="AR99" s="3">
        <v>0.5</v>
      </c>
      <c r="AS99" s="3">
        <f t="shared" si="87"/>
        <v>0.005</v>
      </c>
      <c r="AT99" s="2">
        <f t="shared" si="88"/>
        <v>0.00984807464797893</v>
      </c>
      <c r="AU99" s="29">
        <f t="shared" si="89"/>
        <v>28.47</v>
      </c>
      <c r="AV99" s="1">
        <f t="shared" si="90"/>
        <v>0.26</v>
      </c>
      <c r="AW99" s="2">
        <f t="shared" si="95"/>
        <v>2.98333333333333</v>
      </c>
      <c r="AX99" s="1">
        <f t="shared" si="91"/>
        <v>1457.09789330687</v>
      </c>
      <c r="AZ99" s="2">
        <f t="shared" si="96"/>
        <v>1.50833333333333</v>
      </c>
      <c r="BA99" s="1">
        <f t="shared" si="92"/>
        <v>736.689158347886</v>
      </c>
    </row>
    <row r="100" s="1" customFormat="1" spans="1:53">
      <c r="A100" s="13"/>
      <c r="B100" s="13"/>
      <c r="C100" s="16">
        <v>10</v>
      </c>
      <c r="D100" s="19">
        <v>6.042668315</v>
      </c>
      <c r="E100" s="20">
        <f t="shared" si="93"/>
        <v>15.8322698774333</v>
      </c>
      <c r="F100" s="16" t="s">
        <v>73</v>
      </c>
      <c r="G100" s="13">
        <v>11</v>
      </c>
      <c r="H100" s="18">
        <f t="shared" si="76"/>
        <v>6.042668315</v>
      </c>
      <c r="I100" s="18">
        <f t="shared" si="77"/>
        <v>279.192668315</v>
      </c>
      <c r="J100" s="18">
        <f t="shared" si="78"/>
        <v>0.0376936198856684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0.841645334707637</v>
      </c>
      <c r="O100" s="18">
        <f t="shared" si="94"/>
        <v>0.328997122879349</v>
      </c>
      <c r="P100" s="18">
        <f t="shared" si="81"/>
        <v>0.0124010924932927</v>
      </c>
      <c r="Q100" s="24">
        <f t="shared" si="82"/>
        <v>0.00322428404825611</v>
      </c>
      <c r="R100" s="18">
        <f t="shared" si="83"/>
        <v>0.074022</v>
      </c>
      <c r="S100" s="25">
        <f t="shared" si="84"/>
        <v>0.0435584562461986</v>
      </c>
      <c r="T100" s="3">
        <v>0.01</v>
      </c>
      <c r="U100" s="26">
        <f t="shared" si="85"/>
        <v>0.000435584562461986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0.00592558456246199</v>
      </c>
      <c r="AU100" s="29">
        <f t="shared" si="89"/>
        <v>28.47</v>
      </c>
      <c r="AV100" s="1">
        <f t="shared" si="90"/>
        <v>0.26</v>
      </c>
      <c r="AW100" s="2">
        <f t="shared" si="95"/>
        <v>2.98333333333333</v>
      </c>
      <c r="AX100" s="1">
        <f t="shared" si="91"/>
        <v>876.735513407892</v>
      </c>
      <c r="AZ100" s="2">
        <f t="shared" si="96"/>
        <v>1.50833333333333</v>
      </c>
      <c r="BA100" s="1">
        <f t="shared" si="92"/>
        <v>443.265720466002</v>
      </c>
    </row>
    <row r="101" s="1" customFormat="1" spans="1:54">
      <c r="A101" s="13"/>
      <c r="B101" s="13"/>
      <c r="C101" s="16">
        <v>11</v>
      </c>
      <c r="D101" s="19">
        <v>-3.48294313316667</v>
      </c>
      <c r="E101" s="20">
        <f t="shared" si="93"/>
        <v>6.042668315</v>
      </c>
      <c r="F101" s="16" t="s">
        <v>75</v>
      </c>
      <c r="G101" s="13">
        <v>12</v>
      </c>
      <c r="H101" s="18">
        <f t="shared" si="76"/>
        <v>-3.48294313316667</v>
      </c>
      <c r="I101" s="18">
        <f t="shared" si="77"/>
        <v>269.667056866833</v>
      </c>
      <c r="J101" s="18">
        <f t="shared" si="78"/>
        <v>0.0109966122914704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4"/>
        <v>0.601296030386057</v>
      </c>
      <c r="P101" s="18">
        <f t="shared" si="81"/>
        <v>0.00661221931855569</v>
      </c>
      <c r="Q101" s="24">
        <f t="shared" si="82"/>
        <v>0.00171917702282448</v>
      </c>
      <c r="R101" s="18">
        <f t="shared" si="83"/>
        <v>0.074022</v>
      </c>
      <c r="S101" s="25">
        <f t="shared" si="84"/>
        <v>0.0232252171357769</v>
      </c>
      <c r="T101" s="3">
        <v>0.01</v>
      </c>
      <c r="U101" s="26">
        <f t="shared" si="85"/>
        <v>0.000232252171357769</v>
      </c>
      <c r="V101" s="25"/>
      <c r="W101" s="3"/>
      <c r="X101" s="3"/>
      <c r="Y101" s="28"/>
      <c r="Z101" s="3"/>
      <c r="AA101" s="27"/>
      <c r="AB101" s="3"/>
      <c r="AC101" s="3"/>
      <c r="AD101" s="27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0.00572225217135777</v>
      </c>
      <c r="AU101" s="29">
        <f t="shared" si="89"/>
        <v>28.47</v>
      </c>
      <c r="AV101" s="1">
        <f t="shared" si="90"/>
        <v>0.26</v>
      </c>
      <c r="AW101" s="2">
        <f t="shared" si="95"/>
        <v>2.98333333333333</v>
      </c>
      <c r="AX101" s="1">
        <f t="shared" si="91"/>
        <v>846.650932481223</v>
      </c>
      <c r="AY101" s="1">
        <f>SUM(AX90:AX101)</f>
        <v>17776.0170919838</v>
      </c>
      <c r="AZ101" s="2">
        <f t="shared" si="96"/>
        <v>1.50833333333333</v>
      </c>
      <c r="BA101" s="1">
        <f t="shared" si="92"/>
        <v>428.055359718161</v>
      </c>
      <c r="BB101" s="1">
        <f>SUM(BA90:BA101)</f>
        <v>8987.31590404769</v>
      </c>
    </row>
    <row r="102" s="1" customFormat="1" spans="1:46">
      <c r="A102" s="13"/>
      <c r="B102" s="13"/>
      <c r="C102" s="16">
        <v>12</v>
      </c>
      <c r="D102" s="19">
        <v>-14.9342503308065</v>
      </c>
      <c r="E102" s="20">
        <f t="shared" si="93"/>
        <v>-3.48294313316667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03"/>
  <sheetViews>
    <sheetView workbookViewId="0">
      <selection activeCell="E14" sqref="E14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 customWidth="1"/>
    <col min="29" max="29" width="8.88888888888889" style="1"/>
    <col min="30" max="30" width="10.2222222222222" style="1" customWidth="1"/>
    <col min="31" max="31" width="8.88888888888889" style="1"/>
    <col min="32" max="32" width="23.1111111111111" style="1" customWidth="1"/>
    <col min="33" max="33" width="15.6666666666667" style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7">
        <v>495.4</v>
      </c>
      <c r="F2" s="3">
        <v>769.42</v>
      </c>
      <c r="G2" s="7">
        <f>(F2+F3+F4)/3</f>
        <v>1286.32083333333</v>
      </c>
      <c r="H2" s="3">
        <v>0.18</v>
      </c>
      <c r="I2" s="21">
        <f>(H2+H3+H4)/3</f>
        <v>0.173333333333333</v>
      </c>
      <c r="M2" s="2"/>
    </row>
    <row r="3" s="1" customFormat="1" spans="1:13">
      <c r="A3" s="4"/>
      <c r="B3" s="5" t="s">
        <v>14</v>
      </c>
      <c r="C3" s="3"/>
      <c r="D3" s="3"/>
      <c r="E3" s="9"/>
      <c r="F3" s="3">
        <v>1433.9025</v>
      </c>
      <c r="G3" s="9"/>
      <c r="H3" s="3">
        <v>0.24</v>
      </c>
      <c r="I3" s="21"/>
      <c r="M3" s="2"/>
    </row>
    <row r="4" s="1" customFormat="1" spans="1:13">
      <c r="A4" s="4"/>
      <c r="B4" s="5" t="s">
        <v>15</v>
      </c>
      <c r="C4" s="3"/>
      <c r="D4" s="3"/>
      <c r="E4" s="11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7">
        <v>495.6</v>
      </c>
      <c r="F5" s="3">
        <v>91.104</v>
      </c>
      <c r="G5" s="7">
        <f>(F5+F6)/2</f>
        <v>92.50925</v>
      </c>
      <c r="H5" s="3">
        <v>0.13</v>
      </c>
      <c r="I5" s="21">
        <f>(H5+H6)/2</f>
        <v>0.16</v>
      </c>
      <c r="M5" s="2"/>
    </row>
    <row r="6" s="1" customFormat="1" spans="1:13">
      <c r="A6" s="4"/>
      <c r="B6" s="5" t="s">
        <v>17</v>
      </c>
      <c r="C6" s="3"/>
      <c r="D6" s="3"/>
      <c r="E6" s="11"/>
      <c r="F6" s="3">
        <v>93.9145</v>
      </c>
      <c r="G6" s="11"/>
      <c r="H6" s="3">
        <v>0.19</v>
      </c>
      <c r="I6" s="21"/>
      <c r="M6" s="2"/>
    </row>
    <row r="7" s="1" customFormat="1" spans="1:13">
      <c r="A7" s="4" t="s">
        <v>5</v>
      </c>
      <c r="B7" s="5"/>
      <c r="C7" s="3"/>
      <c r="D7" s="3"/>
      <c r="E7" s="3">
        <v>2358.33</v>
      </c>
      <c r="F7" s="3">
        <v>122.786</v>
      </c>
      <c r="G7" s="3"/>
      <c r="H7" s="3">
        <v>0.29</v>
      </c>
      <c r="M7" s="2"/>
    </row>
    <row r="8" s="1" customFormat="1" spans="1:13">
      <c r="A8" s="4" t="s">
        <v>6</v>
      </c>
      <c r="B8" s="5"/>
      <c r="C8" s="3"/>
      <c r="D8" s="3"/>
      <c r="E8" s="3">
        <v>32.9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3">
        <v>11.1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3">
        <v>5.1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13" t="s">
        <v>18</v>
      </c>
      <c r="B14" s="13" t="s">
        <v>19</v>
      </c>
      <c r="C14" s="13">
        <v>308.16</v>
      </c>
      <c r="D14" s="13"/>
      <c r="E14" s="13"/>
      <c r="F14" s="13"/>
      <c r="G14" s="14" t="s">
        <v>20</v>
      </c>
      <c r="H14" s="14" t="s">
        <v>21</v>
      </c>
      <c r="I14" s="14">
        <f>AV38+AV54+AY70+AY86+AY102+BB102+AG70</f>
        <v>62241432.4422757</v>
      </c>
      <c r="J14" s="14" t="s">
        <v>22</v>
      </c>
      <c r="K14" s="14">
        <f>I14/(10000*1000)</f>
        <v>6.22414324422757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13" t="s">
        <v>24</v>
      </c>
      <c r="B15" s="13" t="s">
        <v>19</v>
      </c>
      <c r="C15" s="13"/>
      <c r="D15" s="13"/>
      <c r="E15" s="13"/>
      <c r="F15" s="13"/>
      <c r="G15" s="14"/>
      <c r="H15" s="14" t="s">
        <v>25</v>
      </c>
      <c r="I15" s="14">
        <v>61657155.9539371</v>
      </c>
      <c r="J15" s="14" t="s">
        <v>22</v>
      </c>
      <c r="K15" s="14">
        <f>I15/(10000*1000)</f>
        <v>6.16571559539371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13" t="s">
        <v>26</v>
      </c>
      <c r="B16" s="13" t="s">
        <v>27</v>
      </c>
      <c r="C16" s="13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13" t="s">
        <v>28</v>
      </c>
      <c r="B17" s="13" t="s">
        <v>29</v>
      </c>
      <c r="C17" s="13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13" t="s">
        <v>32</v>
      </c>
      <c r="B18" s="13" t="s">
        <v>33</v>
      </c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13" t="s">
        <v>35</v>
      </c>
      <c r="B19" s="13" t="s">
        <v>33</v>
      </c>
      <c r="C19" s="13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13" t="s">
        <v>38</v>
      </c>
      <c r="B20" s="13" t="s">
        <v>39</v>
      </c>
      <c r="C20" s="13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13" t="s">
        <v>40</v>
      </c>
      <c r="B21" s="13" t="s">
        <v>41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13" t="s">
        <v>42</v>
      </c>
      <c r="B22" s="13" t="s">
        <v>37</v>
      </c>
      <c r="C22" s="13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13" t="s">
        <v>43</v>
      </c>
      <c r="B23" s="13" t="s">
        <v>44</v>
      </c>
      <c r="C23" s="13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1286.32083333333</v>
      </c>
      <c r="C27" s="16" t="s">
        <v>72</v>
      </c>
      <c r="D27" s="17">
        <v>-18</v>
      </c>
      <c r="E27" s="16"/>
      <c r="F27" s="16"/>
      <c r="G27" s="13">
        <v>1</v>
      </c>
      <c r="H27" s="18">
        <f t="shared" ref="H27:H38" si="0">E28</f>
        <v>-18</v>
      </c>
      <c r="I27" s="18">
        <f t="shared" ref="I27:I38" si="1">H27+273.15</f>
        <v>255.15</v>
      </c>
      <c r="J27" s="18">
        <f t="shared" ref="J27:J38" si="2">EXP(($C$16*(I27-$C$14))/($C$17*I27*$C$14))</f>
        <v>0.00140952687723246</v>
      </c>
      <c r="K27" s="18">
        <f t="shared" ref="K27:K38" si="3">$B$27/12</f>
        <v>107.193402777778</v>
      </c>
      <c r="L27" s="18">
        <f t="shared" ref="L27:L38" si="4">K27*$B$28/100</f>
        <v>1.07193402777778</v>
      </c>
      <c r="M27" s="13" t="s">
        <v>73</v>
      </c>
      <c r="N27" s="13"/>
      <c r="O27" s="18">
        <f>L27</f>
        <v>1.07193402777778</v>
      </c>
      <c r="P27" s="18">
        <f t="shared" ref="P27:P38" si="5">O27*J27</f>
        <v>0.00151091982277282</v>
      </c>
      <c r="Q27" s="24">
        <f t="shared" ref="Q27:Q38" si="6">P27*$B$29</f>
        <v>0.000261892769280623</v>
      </c>
      <c r="R27" s="18">
        <f t="shared" ref="R27:R38" si="7">L27*$B$29</f>
        <v>0.185801898148148</v>
      </c>
      <c r="S27" s="25">
        <f t="shared" ref="S27:S38" si="8">Q27/R27</f>
        <v>0.00140952687723246</v>
      </c>
      <c r="T27" s="3">
        <v>0.01</v>
      </c>
      <c r="U27" s="26">
        <f t="shared" ref="U27:U38" si="9">S27*T27</f>
        <v>1.40952687723246e-5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0.0219140952687723</v>
      </c>
      <c r="AR27" s="29">
        <f t="shared" ref="AR27:AR38" si="15">$B$27/12</f>
        <v>107.193402777778</v>
      </c>
      <c r="AS27" s="1">
        <f t="shared" ref="AS27:AS38" si="16">$B$29</f>
        <v>0.173333333333333</v>
      </c>
      <c r="AT27" s="2">
        <f>$E$2/12</f>
        <v>41.2833333333333</v>
      </c>
      <c r="AU27" s="1">
        <f t="shared" ref="AU27:AU38" si="17">AT27*10000*AS27*0.67*AR27*AQ27</f>
        <v>112622.0039374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-20.5548691722581</v>
      </c>
      <c r="E28" s="20">
        <f t="shared" ref="E28:E39" si="18">D27</f>
        <v>-18</v>
      </c>
      <c r="F28" s="16" t="s">
        <v>73</v>
      </c>
      <c r="G28" s="13">
        <v>2</v>
      </c>
      <c r="H28" s="18">
        <f t="shared" si="0"/>
        <v>-20.5548691722581</v>
      </c>
      <c r="I28" s="18">
        <f t="shared" si="1"/>
        <v>252.595130827742</v>
      </c>
      <c r="J28" s="18">
        <f t="shared" si="2"/>
        <v>0.00095817477172669</v>
      </c>
      <c r="K28" s="18">
        <f t="shared" si="3"/>
        <v>107.193402777778</v>
      </c>
      <c r="L28" s="18">
        <f t="shared" si="4"/>
        <v>1.07193402777778</v>
      </c>
      <c r="M28" s="13" t="s">
        <v>73</v>
      </c>
      <c r="N28" s="13"/>
      <c r="O28" s="18">
        <f t="shared" ref="O28:O38" si="19">L28+O27-P27-N28</f>
        <v>2.14235713573278</v>
      </c>
      <c r="P28" s="18">
        <f t="shared" si="5"/>
        <v>0.0020527525594878</v>
      </c>
      <c r="Q28" s="24">
        <f t="shared" si="6"/>
        <v>0.000355810443644553</v>
      </c>
      <c r="R28" s="18">
        <f t="shared" si="7"/>
        <v>0.185801898148148</v>
      </c>
      <c r="S28" s="25">
        <f t="shared" si="8"/>
        <v>0.00191499897035955</v>
      </c>
      <c r="T28" s="3">
        <v>0.01</v>
      </c>
      <c r="U28" s="26">
        <f t="shared" si="9"/>
        <v>1.91499897035955e-5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0.0219191499897036</v>
      </c>
      <c r="AR28" s="29">
        <f t="shared" si="15"/>
        <v>107.193402777778</v>
      </c>
      <c r="AS28" s="1">
        <f t="shared" si="16"/>
        <v>0.173333333333333</v>
      </c>
      <c r="AT28" s="2">
        <f t="shared" ref="AT28:AT38" si="20">$E$2/12</f>
        <v>41.2833333333333</v>
      </c>
      <c r="AU28" s="1">
        <f t="shared" si="17"/>
        <v>112647.9814096</v>
      </c>
    </row>
    <row r="29" s="1" customFormat="1" spans="1:47">
      <c r="A29" s="13" t="s">
        <v>38</v>
      </c>
      <c r="B29" s="13">
        <f>I2</f>
        <v>0.173333333333333</v>
      </c>
      <c r="C29" s="16">
        <v>2</v>
      </c>
      <c r="D29" s="19">
        <v>-19.0904303685714</v>
      </c>
      <c r="E29" s="20">
        <f t="shared" si="18"/>
        <v>-20.5548691722581</v>
      </c>
      <c r="F29" s="16" t="s">
        <v>73</v>
      </c>
      <c r="G29" s="13">
        <v>3</v>
      </c>
      <c r="H29" s="18">
        <f t="shared" si="0"/>
        <v>-19.0904303685714</v>
      </c>
      <c r="I29" s="18">
        <f t="shared" si="1"/>
        <v>254.059569631429</v>
      </c>
      <c r="J29" s="18">
        <f t="shared" si="2"/>
        <v>0.00119657811731526</v>
      </c>
      <c r="K29" s="18">
        <f t="shared" si="3"/>
        <v>107.193402777778</v>
      </c>
      <c r="L29" s="18">
        <f t="shared" si="4"/>
        <v>1.07193402777778</v>
      </c>
      <c r="M29" s="13" t="s">
        <v>73</v>
      </c>
      <c r="N29" s="13"/>
      <c r="O29" s="18">
        <f t="shared" si="19"/>
        <v>3.21223841095107</v>
      </c>
      <c r="P29" s="18">
        <f t="shared" si="5"/>
        <v>0.0038436941901436</v>
      </c>
      <c r="Q29" s="24">
        <f t="shared" si="6"/>
        <v>0.000666240326291557</v>
      </c>
      <c r="R29" s="18">
        <f t="shared" si="7"/>
        <v>0.185801898148148</v>
      </c>
      <c r="S29" s="25">
        <f t="shared" si="8"/>
        <v>0.0035857562970661</v>
      </c>
      <c r="T29" s="3">
        <v>0.01</v>
      </c>
      <c r="U29" s="26">
        <f t="shared" si="9"/>
        <v>3.5857562970661e-5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0.0219358575629707</v>
      </c>
      <c r="AR29" s="29">
        <f t="shared" si="15"/>
        <v>107.193402777778</v>
      </c>
      <c r="AS29" s="1">
        <f t="shared" si="16"/>
        <v>0.173333333333333</v>
      </c>
      <c r="AT29" s="2">
        <f t="shared" si="20"/>
        <v>41.2833333333333</v>
      </c>
      <c r="AU29" s="1">
        <f t="shared" si="17"/>
        <v>112733.845797757</v>
      </c>
    </row>
    <row r="30" s="1" customFormat="1" spans="1:47">
      <c r="A30" s="13"/>
      <c r="B30" s="13"/>
      <c r="C30" s="16">
        <v>3</v>
      </c>
      <c r="D30" s="19">
        <v>-10.0765603154516</v>
      </c>
      <c r="E30" s="20">
        <f t="shared" si="18"/>
        <v>-19.0904303685714</v>
      </c>
      <c r="F30" s="16" t="s">
        <v>73</v>
      </c>
      <c r="G30" s="13">
        <v>4</v>
      </c>
      <c r="H30" s="18">
        <f t="shared" si="0"/>
        <v>-10.0765603154516</v>
      </c>
      <c r="I30" s="18">
        <f t="shared" si="1"/>
        <v>263.073439684548</v>
      </c>
      <c r="J30" s="18">
        <f t="shared" si="2"/>
        <v>0.0044487199023507</v>
      </c>
      <c r="K30" s="18">
        <f t="shared" si="3"/>
        <v>107.193402777778</v>
      </c>
      <c r="L30" s="18">
        <f t="shared" si="4"/>
        <v>1.07193402777778</v>
      </c>
      <c r="M30" s="13" t="s">
        <v>73</v>
      </c>
      <c r="N30" s="13"/>
      <c r="O30" s="18">
        <f t="shared" si="19"/>
        <v>4.28032874453871</v>
      </c>
      <c r="P30" s="18">
        <f t="shared" si="5"/>
        <v>0.0190419836744331</v>
      </c>
      <c r="Q30" s="24">
        <f t="shared" si="6"/>
        <v>0.00330061050356841</v>
      </c>
      <c r="R30" s="18">
        <f t="shared" si="7"/>
        <v>0.185801898148148</v>
      </c>
      <c r="S30" s="25">
        <f t="shared" si="8"/>
        <v>0.017764137699695</v>
      </c>
      <c r="T30" s="3">
        <v>0.01</v>
      </c>
      <c r="U30" s="26">
        <f t="shared" si="9"/>
        <v>0.00017764137699695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0.0220776413769969</v>
      </c>
      <c r="AR30" s="29">
        <f t="shared" si="15"/>
        <v>107.193402777778</v>
      </c>
      <c r="AS30" s="1">
        <f t="shared" si="16"/>
        <v>0.173333333333333</v>
      </c>
      <c r="AT30" s="2">
        <f t="shared" si="20"/>
        <v>41.2833333333333</v>
      </c>
      <c r="AU30" s="1">
        <f t="shared" si="17"/>
        <v>113462.508198175</v>
      </c>
    </row>
    <row r="31" s="1" customFormat="1" spans="1:47">
      <c r="A31" s="13"/>
      <c r="B31" s="13"/>
      <c r="C31" s="16">
        <v>4</v>
      </c>
      <c r="D31" s="19">
        <v>1.80755306343333</v>
      </c>
      <c r="E31" s="20">
        <f t="shared" si="18"/>
        <v>-10.0765603154516</v>
      </c>
      <c r="F31" s="16" t="s">
        <v>73</v>
      </c>
      <c r="G31" s="13">
        <v>5</v>
      </c>
      <c r="H31" s="18">
        <f t="shared" si="0"/>
        <v>1.80755306343333</v>
      </c>
      <c r="I31" s="18">
        <f t="shared" si="1"/>
        <v>274.957553063433</v>
      </c>
      <c r="J31" s="18">
        <f t="shared" si="2"/>
        <v>0.0220281539573408</v>
      </c>
      <c r="K31" s="18">
        <f t="shared" si="3"/>
        <v>107.193402777778</v>
      </c>
      <c r="L31" s="18">
        <f t="shared" si="4"/>
        <v>1.07193402777778</v>
      </c>
      <c r="M31" s="13" t="s">
        <v>75</v>
      </c>
      <c r="N31" s="18">
        <f>(O30-P30)*C22/100</f>
        <v>4.04822242282106</v>
      </c>
      <c r="O31" s="18">
        <f t="shared" si="19"/>
        <v>1.28499836582099</v>
      </c>
      <c r="P31" s="18">
        <f t="shared" si="5"/>
        <v>0.0283061418372361</v>
      </c>
      <c r="Q31" s="24">
        <f t="shared" si="6"/>
        <v>0.00490639791845427</v>
      </c>
      <c r="R31" s="18">
        <f t="shared" si="7"/>
        <v>0.185801898148148</v>
      </c>
      <c r="S31" s="25">
        <f t="shared" si="8"/>
        <v>0.026406608152852</v>
      </c>
      <c r="T31" s="3">
        <v>0.01</v>
      </c>
      <c r="U31" s="26">
        <f t="shared" si="9"/>
        <v>0.00026406608152852</v>
      </c>
      <c r="V31" s="25"/>
      <c r="W31" s="3"/>
      <c r="X31" s="26"/>
      <c r="Y31" s="28">
        <v>0.02</v>
      </c>
      <c r="Z31" s="3">
        <v>0.21</v>
      </c>
      <c r="AA31" s="27">
        <f t="shared" si="10"/>
        <v>0.0042</v>
      </c>
      <c r="AB31" s="3">
        <v>0.01</v>
      </c>
      <c r="AC31" s="3">
        <v>0.29</v>
      </c>
      <c r="AD31" s="27">
        <f t="shared" si="11"/>
        <v>0.0029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</v>
      </c>
      <c r="AO31" s="3">
        <v>0.38</v>
      </c>
      <c r="AP31" s="3">
        <f t="shared" si="13"/>
        <v>0.0038</v>
      </c>
      <c r="AQ31" s="1">
        <f t="shared" si="14"/>
        <v>0.0221640660815285</v>
      </c>
      <c r="AR31" s="29">
        <f t="shared" si="15"/>
        <v>107.193402777778</v>
      </c>
      <c r="AS31" s="1">
        <f t="shared" si="16"/>
        <v>0.173333333333333</v>
      </c>
      <c r="AT31" s="2">
        <f t="shared" si="20"/>
        <v>41.2833333333333</v>
      </c>
      <c r="AU31" s="1">
        <f t="shared" si="17"/>
        <v>113906.66632082</v>
      </c>
    </row>
    <row r="32" s="1" customFormat="1" spans="1:47">
      <c r="A32" s="13"/>
      <c r="B32" s="13"/>
      <c r="C32" s="16">
        <v>5</v>
      </c>
      <c r="D32" s="19">
        <v>13.9836091176129</v>
      </c>
      <c r="E32" s="20">
        <f t="shared" si="18"/>
        <v>1.80755306343333</v>
      </c>
      <c r="F32" s="16" t="s">
        <v>75</v>
      </c>
      <c r="G32" s="13">
        <v>6</v>
      </c>
      <c r="H32" s="18">
        <f t="shared" si="0"/>
        <v>13.9836091176129</v>
      </c>
      <c r="I32" s="18">
        <f t="shared" si="1"/>
        <v>287.133609117613</v>
      </c>
      <c r="J32" s="18">
        <f t="shared" si="2"/>
        <v>0.098887732081081</v>
      </c>
      <c r="K32" s="18">
        <f t="shared" si="3"/>
        <v>107.193402777778</v>
      </c>
      <c r="L32" s="18">
        <f t="shared" si="4"/>
        <v>1.07193402777778</v>
      </c>
      <c r="M32" s="13" t="s">
        <v>73</v>
      </c>
      <c r="N32" s="13"/>
      <c r="O32" s="18">
        <f t="shared" si="19"/>
        <v>2.32862625176153</v>
      </c>
      <c r="P32" s="18">
        <f t="shared" si="5"/>
        <v>0.230272568901166</v>
      </c>
      <c r="Q32" s="24">
        <f t="shared" si="6"/>
        <v>0.0399139119428688</v>
      </c>
      <c r="R32" s="18">
        <f t="shared" si="7"/>
        <v>0.185801898148148</v>
      </c>
      <c r="S32" s="25">
        <f t="shared" si="8"/>
        <v>0.214819721115248</v>
      </c>
      <c r="T32" s="3">
        <v>0.01</v>
      </c>
      <c r="U32" s="26">
        <f t="shared" si="9"/>
        <v>0.00214819721115248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0.0315981972111525</v>
      </c>
      <c r="AR32" s="29">
        <f t="shared" si="15"/>
        <v>107.193402777778</v>
      </c>
      <c r="AS32" s="1">
        <f t="shared" si="16"/>
        <v>0.173333333333333</v>
      </c>
      <c r="AT32" s="2">
        <f t="shared" si="20"/>
        <v>41.2833333333333</v>
      </c>
      <c r="AU32" s="1">
        <f t="shared" si="17"/>
        <v>162391.020349366</v>
      </c>
    </row>
    <row r="33" s="1" customFormat="1" spans="1:47">
      <c r="A33" s="13"/>
      <c r="B33" s="13"/>
      <c r="C33" s="16">
        <v>6</v>
      </c>
      <c r="D33" s="19">
        <v>22.5814231246667</v>
      </c>
      <c r="E33" s="20">
        <f t="shared" si="18"/>
        <v>13.9836091176129</v>
      </c>
      <c r="F33" s="16" t="s">
        <v>73</v>
      </c>
      <c r="G33" s="13">
        <v>7</v>
      </c>
      <c r="H33" s="18">
        <f t="shared" si="0"/>
        <v>22.5814231246667</v>
      </c>
      <c r="I33" s="18">
        <f t="shared" si="1"/>
        <v>295.731423124667</v>
      </c>
      <c r="J33" s="18">
        <f t="shared" si="2"/>
        <v>0.265034820922155</v>
      </c>
      <c r="K33" s="18">
        <f t="shared" si="3"/>
        <v>107.193402777778</v>
      </c>
      <c r="L33" s="18">
        <f t="shared" si="4"/>
        <v>1.07193402777778</v>
      </c>
      <c r="M33" s="13" t="s">
        <v>73</v>
      </c>
      <c r="N33" s="13"/>
      <c r="O33" s="18">
        <f t="shared" si="19"/>
        <v>3.17028771063814</v>
      </c>
      <c r="P33" s="18">
        <f t="shared" si="5"/>
        <v>0.840236635660689</v>
      </c>
      <c r="Q33" s="24">
        <f t="shared" si="6"/>
        <v>0.145641016847853</v>
      </c>
      <c r="R33" s="18">
        <f t="shared" si="7"/>
        <v>0.185801898148148</v>
      </c>
      <c r="S33" s="25">
        <f t="shared" si="8"/>
        <v>0.783851070949376</v>
      </c>
      <c r="T33" s="3">
        <v>0.01</v>
      </c>
      <c r="U33" s="26">
        <f t="shared" si="9"/>
        <v>0.00783851070949376</v>
      </c>
      <c r="V33" s="25"/>
      <c r="W33" s="3"/>
      <c r="X33" s="26"/>
      <c r="Y33" s="28">
        <v>0.04</v>
      </c>
      <c r="Z33" s="3">
        <v>0.21</v>
      </c>
      <c r="AA33" s="27">
        <f t="shared" si="10"/>
        <v>0.0084</v>
      </c>
      <c r="AB33" s="3">
        <v>0.015</v>
      </c>
      <c r="AC33" s="3">
        <v>0.29</v>
      </c>
      <c r="AD33" s="27">
        <f t="shared" si="11"/>
        <v>0.00435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0.0372885107094938</v>
      </c>
      <c r="AR33" s="29">
        <f t="shared" si="15"/>
        <v>107.193402777778</v>
      </c>
      <c r="AS33" s="1">
        <f t="shared" si="16"/>
        <v>0.173333333333333</v>
      </c>
      <c r="AT33" s="2">
        <f t="shared" si="20"/>
        <v>41.2833333333333</v>
      </c>
      <c r="AU33" s="1">
        <f t="shared" si="17"/>
        <v>191634.961354243</v>
      </c>
    </row>
    <row r="34" s="1" customFormat="1" spans="1:47">
      <c r="A34" s="13"/>
      <c r="B34" s="13"/>
      <c r="C34" s="16">
        <v>7</v>
      </c>
      <c r="D34" s="19">
        <v>21.1496638709677</v>
      </c>
      <c r="E34" s="20">
        <f t="shared" si="18"/>
        <v>22.5814231246667</v>
      </c>
      <c r="F34" s="16" t="s">
        <v>73</v>
      </c>
      <c r="G34" s="13">
        <v>8</v>
      </c>
      <c r="H34" s="18">
        <f t="shared" si="0"/>
        <v>21.1496638709677</v>
      </c>
      <c r="I34" s="18">
        <f t="shared" si="1"/>
        <v>294.299663870968</v>
      </c>
      <c r="J34" s="18">
        <f t="shared" si="2"/>
        <v>0.225807940857306</v>
      </c>
      <c r="K34" s="18">
        <f t="shared" si="3"/>
        <v>107.193402777778</v>
      </c>
      <c r="L34" s="18">
        <f t="shared" si="4"/>
        <v>1.07193402777778</v>
      </c>
      <c r="M34" s="13" t="s">
        <v>73</v>
      </c>
      <c r="N34" s="13"/>
      <c r="O34" s="18">
        <f t="shared" si="19"/>
        <v>3.40198510275523</v>
      </c>
      <c r="P34" s="18">
        <f t="shared" si="5"/>
        <v>0.76819525088039</v>
      </c>
      <c r="Q34" s="24">
        <f t="shared" si="6"/>
        <v>0.133153843485934</v>
      </c>
      <c r="R34" s="18">
        <f t="shared" si="7"/>
        <v>0.185801898148148</v>
      </c>
      <c r="S34" s="25">
        <f t="shared" si="8"/>
        <v>0.716644150641371</v>
      </c>
      <c r="T34" s="3">
        <v>0.01</v>
      </c>
      <c r="U34" s="26">
        <f t="shared" si="9"/>
        <v>0.00716644150641371</v>
      </c>
      <c r="V34" s="25"/>
      <c r="W34" s="3"/>
      <c r="X34" s="26"/>
      <c r="Y34" s="28">
        <v>0.04</v>
      </c>
      <c r="Z34" s="3">
        <v>0.21</v>
      </c>
      <c r="AA34" s="27">
        <f t="shared" si="10"/>
        <v>0.0084</v>
      </c>
      <c r="AB34" s="3">
        <v>0.015</v>
      </c>
      <c r="AC34" s="3">
        <v>0.29</v>
      </c>
      <c r="AD34" s="27">
        <f t="shared" si="11"/>
        <v>0.00435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0.0366164415064137</v>
      </c>
      <c r="AR34" s="29">
        <f t="shared" si="15"/>
        <v>107.193402777778</v>
      </c>
      <c r="AS34" s="1">
        <f t="shared" si="16"/>
        <v>0.173333333333333</v>
      </c>
      <c r="AT34" s="2">
        <f t="shared" si="20"/>
        <v>41.2833333333333</v>
      </c>
      <c r="AU34" s="1">
        <f t="shared" si="17"/>
        <v>188181.030014292</v>
      </c>
    </row>
    <row r="35" s="1" customFormat="1" spans="1:47">
      <c r="A35" s="13"/>
      <c r="B35" s="13"/>
      <c r="C35" s="16">
        <v>8</v>
      </c>
      <c r="D35" s="19">
        <v>19.3345867674194</v>
      </c>
      <c r="E35" s="20">
        <f t="shared" si="18"/>
        <v>21.1496638709677</v>
      </c>
      <c r="F35" s="16" t="s">
        <v>73</v>
      </c>
      <c r="G35" s="13">
        <v>9</v>
      </c>
      <c r="H35" s="18">
        <f t="shared" si="0"/>
        <v>19.3345867674194</v>
      </c>
      <c r="I35" s="18">
        <f t="shared" si="1"/>
        <v>292.484586767419</v>
      </c>
      <c r="J35" s="18">
        <f t="shared" si="2"/>
        <v>0.183896121647863</v>
      </c>
      <c r="K35" s="18">
        <f t="shared" si="3"/>
        <v>107.193402777778</v>
      </c>
      <c r="L35" s="18">
        <f t="shared" si="4"/>
        <v>1.07193402777778</v>
      </c>
      <c r="M35" s="13" t="s">
        <v>73</v>
      </c>
      <c r="N35" s="13"/>
      <c r="O35" s="18">
        <f t="shared" si="19"/>
        <v>3.70572387965262</v>
      </c>
      <c r="P35" s="18">
        <f t="shared" si="5"/>
        <v>0.681468249365989</v>
      </c>
      <c r="Q35" s="24">
        <f t="shared" si="6"/>
        <v>0.118121163223438</v>
      </c>
      <c r="R35" s="18">
        <f t="shared" si="7"/>
        <v>0.185801898148148</v>
      </c>
      <c r="S35" s="25">
        <f t="shared" si="8"/>
        <v>0.63573711786978</v>
      </c>
      <c r="T35" s="3">
        <v>0.01</v>
      </c>
      <c r="U35" s="26">
        <f t="shared" si="9"/>
        <v>0.0063573711786978</v>
      </c>
      <c r="V35" s="25"/>
      <c r="W35" s="3"/>
      <c r="X35" s="26"/>
      <c r="Y35" s="28">
        <v>0.02</v>
      </c>
      <c r="Z35" s="3">
        <v>0.21</v>
      </c>
      <c r="AA35" s="27">
        <f t="shared" si="10"/>
        <v>0.0042</v>
      </c>
      <c r="AB35" s="3">
        <v>0.01</v>
      </c>
      <c r="AC35" s="3">
        <v>0.29</v>
      </c>
      <c r="AD35" s="27">
        <f t="shared" si="11"/>
        <v>0.0029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</v>
      </c>
      <c r="AO35" s="3">
        <v>0.38</v>
      </c>
      <c r="AP35" s="3">
        <f t="shared" si="13"/>
        <v>0.0038</v>
      </c>
      <c r="AQ35" s="1">
        <f t="shared" si="14"/>
        <v>0.0282573711786978</v>
      </c>
      <c r="AR35" s="29">
        <f t="shared" si="15"/>
        <v>107.193402777778</v>
      </c>
      <c r="AS35" s="1">
        <f t="shared" si="16"/>
        <v>0.173333333333333</v>
      </c>
      <c r="AT35" s="2">
        <f t="shared" si="20"/>
        <v>41.2833333333333</v>
      </c>
      <c r="AU35" s="1">
        <f t="shared" si="17"/>
        <v>145221.681712903</v>
      </c>
    </row>
    <row r="36" s="1" customFormat="1" spans="1:47">
      <c r="A36" s="13"/>
      <c r="B36" s="13"/>
      <c r="C36" s="16">
        <v>9</v>
      </c>
      <c r="D36" s="19">
        <v>13.0541283052</v>
      </c>
      <c r="E36" s="20">
        <f t="shared" si="18"/>
        <v>19.3345867674194</v>
      </c>
      <c r="F36" s="16" t="s">
        <v>73</v>
      </c>
      <c r="G36" s="13">
        <v>10</v>
      </c>
      <c r="H36" s="18">
        <f t="shared" si="0"/>
        <v>13.0541283052</v>
      </c>
      <c r="I36" s="18">
        <f t="shared" si="1"/>
        <v>286.2041283052</v>
      </c>
      <c r="J36" s="18">
        <f t="shared" si="2"/>
        <v>0.0885757008467057</v>
      </c>
      <c r="K36" s="18">
        <f t="shared" si="3"/>
        <v>107.193402777778</v>
      </c>
      <c r="L36" s="18">
        <f t="shared" si="4"/>
        <v>1.07193402777778</v>
      </c>
      <c r="M36" s="13" t="s">
        <v>73</v>
      </c>
      <c r="N36" s="13"/>
      <c r="O36" s="18">
        <f t="shared" si="19"/>
        <v>4.09618965806441</v>
      </c>
      <c r="P36" s="18">
        <f t="shared" si="5"/>
        <v>0.362822869764083</v>
      </c>
      <c r="Q36" s="24">
        <f t="shared" si="6"/>
        <v>0.0628892974257744</v>
      </c>
      <c r="R36" s="18">
        <f t="shared" si="7"/>
        <v>0.185801898148148</v>
      </c>
      <c r="S36" s="25">
        <f t="shared" si="8"/>
        <v>0.338474999731326</v>
      </c>
      <c r="T36" s="3">
        <v>0.01</v>
      </c>
      <c r="U36" s="26">
        <f t="shared" si="9"/>
        <v>0.00338474999731326</v>
      </c>
      <c r="V36" s="25"/>
      <c r="W36" s="3"/>
      <c r="X36" s="26"/>
      <c r="Y36" s="28">
        <v>0.02</v>
      </c>
      <c r="Z36" s="3">
        <v>0.21</v>
      </c>
      <c r="AA36" s="27">
        <f t="shared" si="10"/>
        <v>0.0042</v>
      </c>
      <c r="AB36" s="3">
        <v>0.01</v>
      </c>
      <c r="AC36" s="3">
        <v>0.29</v>
      </c>
      <c r="AD36" s="27">
        <f t="shared" si="11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</v>
      </c>
      <c r="AO36" s="3">
        <v>0.38</v>
      </c>
      <c r="AP36" s="3">
        <f t="shared" si="13"/>
        <v>0.0038</v>
      </c>
      <c r="AQ36" s="1">
        <f t="shared" si="14"/>
        <v>0.0252847499973133</v>
      </c>
      <c r="AR36" s="29">
        <f t="shared" si="15"/>
        <v>107.193402777778</v>
      </c>
      <c r="AS36" s="1">
        <f t="shared" si="16"/>
        <v>0.173333333333333</v>
      </c>
      <c r="AT36" s="2">
        <f t="shared" si="20"/>
        <v>41.2833333333333</v>
      </c>
      <c r="AU36" s="1">
        <f t="shared" si="17"/>
        <v>129944.639686379</v>
      </c>
    </row>
    <row r="37" s="1" customFormat="1" spans="1:47">
      <c r="A37" s="13"/>
      <c r="B37" s="13"/>
      <c r="C37" s="16">
        <v>10</v>
      </c>
      <c r="D37" s="19">
        <v>3.27342921335484</v>
      </c>
      <c r="E37" s="20">
        <f t="shared" si="18"/>
        <v>13.0541283052</v>
      </c>
      <c r="F37" s="16" t="s">
        <v>73</v>
      </c>
      <c r="G37" s="13">
        <v>11</v>
      </c>
      <c r="H37" s="18">
        <f t="shared" si="0"/>
        <v>3.27342921335484</v>
      </c>
      <c r="I37" s="18">
        <f t="shared" si="1"/>
        <v>276.423429213355</v>
      </c>
      <c r="J37" s="18">
        <f t="shared" si="2"/>
        <v>0.0265787332403866</v>
      </c>
      <c r="K37" s="18">
        <f t="shared" si="3"/>
        <v>107.193402777778</v>
      </c>
      <c r="L37" s="18">
        <f t="shared" si="4"/>
        <v>1.07193402777778</v>
      </c>
      <c r="M37" s="13" t="s">
        <v>75</v>
      </c>
      <c r="N37" s="18">
        <f>(O36-P36)*C22/100</f>
        <v>3.54669844888531</v>
      </c>
      <c r="O37" s="18">
        <f t="shared" si="19"/>
        <v>1.25860236719279</v>
      </c>
      <c r="P37" s="18">
        <f t="shared" si="5"/>
        <v>0.0334520565733364</v>
      </c>
      <c r="Q37" s="24">
        <f t="shared" si="6"/>
        <v>0.00579835647271164</v>
      </c>
      <c r="R37" s="18">
        <f t="shared" si="7"/>
        <v>0.185801898148148</v>
      </c>
      <c r="S37" s="25">
        <f t="shared" si="8"/>
        <v>0.0312071971842201</v>
      </c>
      <c r="T37" s="3">
        <v>0.01</v>
      </c>
      <c r="U37" s="26">
        <f t="shared" si="9"/>
        <v>0.000312071971842201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0.0222120719718422</v>
      </c>
      <c r="AR37" s="29">
        <f t="shared" si="15"/>
        <v>107.193402777778</v>
      </c>
      <c r="AS37" s="1">
        <f t="shared" si="16"/>
        <v>0.173333333333333</v>
      </c>
      <c r="AT37" s="2">
        <f t="shared" si="20"/>
        <v>41.2833333333333</v>
      </c>
      <c r="AU37" s="1">
        <f t="shared" si="17"/>
        <v>114153.38057033</v>
      </c>
    </row>
    <row r="38" s="1" customFormat="1" spans="1:48">
      <c r="A38" s="13"/>
      <c r="B38" s="13"/>
      <c r="C38" s="16">
        <v>11</v>
      </c>
      <c r="D38" s="19">
        <v>-7.4618595734</v>
      </c>
      <c r="E38" s="20">
        <f t="shared" si="18"/>
        <v>3.27342921335484</v>
      </c>
      <c r="F38" s="16" t="s">
        <v>75</v>
      </c>
      <c r="G38" s="13">
        <v>12</v>
      </c>
      <c r="H38" s="18">
        <f t="shared" si="0"/>
        <v>-7.4618595734</v>
      </c>
      <c r="I38" s="18">
        <f t="shared" si="1"/>
        <v>265.6881404266</v>
      </c>
      <c r="J38" s="18">
        <f t="shared" si="2"/>
        <v>0.00640357984626881</v>
      </c>
      <c r="K38" s="18">
        <f t="shared" si="3"/>
        <v>107.193402777778</v>
      </c>
      <c r="L38" s="18">
        <f t="shared" si="4"/>
        <v>1.07193402777778</v>
      </c>
      <c r="M38" s="13" t="s">
        <v>73</v>
      </c>
      <c r="N38" s="13"/>
      <c r="O38" s="18">
        <f t="shared" si="19"/>
        <v>2.29708433839724</v>
      </c>
      <c r="P38" s="18">
        <f t="shared" si="5"/>
        <v>0.0147095629745403</v>
      </c>
      <c r="Q38" s="24">
        <f t="shared" si="6"/>
        <v>0.00254965758225365</v>
      </c>
      <c r="R38" s="18">
        <f t="shared" si="7"/>
        <v>0.185801898148148</v>
      </c>
      <c r="S38" s="25">
        <f t="shared" si="8"/>
        <v>0.0137224517492318</v>
      </c>
      <c r="T38" s="3">
        <v>0.01</v>
      </c>
      <c r="U38" s="26">
        <f t="shared" si="9"/>
        <v>0.000137224517492318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0.0220372245174923</v>
      </c>
      <c r="AR38" s="29">
        <f t="shared" si="15"/>
        <v>107.193402777778</v>
      </c>
      <c r="AS38" s="1">
        <f t="shared" si="16"/>
        <v>0.173333333333333</v>
      </c>
      <c r="AT38" s="2">
        <f t="shared" si="20"/>
        <v>41.2833333333333</v>
      </c>
      <c r="AU38" s="1">
        <f t="shared" si="17"/>
        <v>113254.795871727</v>
      </c>
      <c r="AV38" s="1">
        <f>SUM(AU27:AU38)</f>
        <v>1610154.51522299</v>
      </c>
    </row>
    <row r="39" s="1" customFormat="1" spans="1:46">
      <c r="A39" s="13"/>
      <c r="B39" s="13"/>
      <c r="C39" s="16">
        <v>12</v>
      </c>
      <c r="D39" s="19">
        <v>-20.1289320448387</v>
      </c>
      <c r="E39" s="20">
        <f t="shared" si="18"/>
        <v>-7.4618595734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9:46">
      <c r="S41" s="23" t="s">
        <v>45</v>
      </c>
      <c r="T41" s="23"/>
      <c r="U41" s="23"/>
      <c r="V41" s="23" t="s">
        <v>46</v>
      </c>
      <c r="W41" s="23"/>
      <c r="X41" s="23"/>
      <c r="Y41" s="23" t="s">
        <v>47</v>
      </c>
      <c r="Z41" s="23"/>
      <c r="AA41" s="23"/>
      <c r="AB41" s="23" t="s">
        <v>48</v>
      </c>
      <c r="AC41" s="23"/>
      <c r="AD41" s="23"/>
      <c r="AE41" s="23" t="s">
        <v>49</v>
      </c>
      <c r="AF41" s="23"/>
      <c r="AG41" s="23"/>
      <c r="AH41" s="23" t="s">
        <v>50</v>
      </c>
      <c r="AI41" s="23"/>
      <c r="AJ41" s="23"/>
      <c r="AK41" s="31" t="s">
        <v>51</v>
      </c>
      <c r="AL41" s="32"/>
      <c r="AM41" s="33"/>
      <c r="AN41" s="23" t="s">
        <v>52</v>
      </c>
      <c r="AO41" s="23"/>
      <c r="AP41" s="23"/>
      <c r="AT41" s="2"/>
    </row>
    <row r="42" s="1" customFormat="1" spans="1:47">
      <c r="A42" s="15" t="s">
        <v>4</v>
      </c>
      <c r="B42" s="15"/>
      <c r="C42" s="16" t="s">
        <v>53</v>
      </c>
      <c r="D42" s="16" t="s">
        <v>54</v>
      </c>
      <c r="E42" s="16" t="s">
        <v>55</v>
      </c>
      <c r="F42" s="16" t="s">
        <v>56</v>
      </c>
      <c r="G42" s="13" t="s">
        <v>53</v>
      </c>
      <c r="H42" s="13" t="s">
        <v>55</v>
      </c>
      <c r="I42" s="13" t="s">
        <v>57</v>
      </c>
      <c r="J42" s="13" t="s">
        <v>58</v>
      </c>
      <c r="K42" s="22" t="s">
        <v>59</v>
      </c>
      <c r="L42" s="22" t="s">
        <v>60</v>
      </c>
      <c r="M42" s="13" t="s">
        <v>61</v>
      </c>
      <c r="N42" s="22" t="s">
        <v>62</v>
      </c>
      <c r="O42" s="13" t="s">
        <v>63</v>
      </c>
      <c r="P42" s="13" t="s">
        <v>64</v>
      </c>
      <c r="Q42" s="22" t="s">
        <v>65</v>
      </c>
      <c r="R42" s="22" t="s">
        <v>66</v>
      </c>
      <c r="S42" s="4" t="s">
        <v>12</v>
      </c>
      <c r="T42" s="3" t="s">
        <v>13</v>
      </c>
      <c r="U42" s="3"/>
      <c r="V42" s="4" t="s">
        <v>12</v>
      </c>
      <c r="W42" s="3" t="s">
        <v>13</v>
      </c>
      <c r="X42" s="3"/>
      <c r="Y42" s="4" t="s">
        <v>12</v>
      </c>
      <c r="Z42" s="3" t="s">
        <v>13</v>
      </c>
      <c r="AA42" s="3"/>
      <c r="AB42" s="4" t="s">
        <v>12</v>
      </c>
      <c r="AC42" s="3" t="s">
        <v>13</v>
      </c>
      <c r="AD42" s="3"/>
      <c r="AE42" s="4" t="s">
        <v>12</v>
      </c>
      <c r="AF42" s="3" t="s">
        <v>13</v>
      </c>
      <c r="AG42" s="3"/>
      <c r="AH42" s="4" t="s">
        <v>12</v>
      </c>
      <c r="AI42" s="3" t="s">
        <v>13</v>
      </c>
      <c r="AJ42" s="3"/>
      <c r="AK42" s="4" t="s">
        <v>12</v>
      </c>
      <c r="AL42" s="3" t="s">
        <v>13</v>
      </c>
      <c r="AM42" s="3"/>
      <c r="AN42" s="34" t="s">
        <v>12</v>
      </c>
      <c r="AO42" s="34" t="s">
        <v>13</v>
      </c>
      <c r="AP42" s="34"/>
      <c r="AQ42" s="1" t="s">
        <v>67</v>
      </c>
      <c r="AR42" s="1" t="s">
        <v>68</v>
      </c>
      <c r="AS42" s="1" t="s">
        <v>38</v>
      </c>
      <c r="AT42" s="2" t="s">
        <v>69</v>
      </c>
      <c r="AU42" s="1" t="s">
        <v>70</v>
      </c>
    </row>
    <row r="43" s="1" customFormat="1" spans="1:47">
      <c r="A43" s="13" t="s">
        <v>71</v>
      </c>
      <c r="B43" s="13">
        <f>G5</f>
        <v>92.50925</v>
      </c>
      <c r="C43" s="16" t="s">
        <v>72</v>
      </c>
      <c r="D43" s="17">
        <v>-18</v>
      </c>
      <c r="E43" s="16"/>
      <c r="F43" s="16"/>
      <c r="G43" s="13">
        <v>1</v>
      </c>
      <c r="H43" s="18">
        <f t="shared" ref="H43:H54" si="21">E44</f>
        <v>-18</v>
      </c>
      <c r="I43" s="18">
        <f t="shared" ref="I43:I54" si="22">H43+273.15</f>
        <v>255.15</v>
      </c>
      <c r="J43" s="18">
        <f t="shared" ref="J43:J54" si="23">EXP(($C$16*(I43-$C$14))/($C$17*I43*$C$14))</f>
        <v>0.00140952687723246</v>
      </c>
      <c r="K43" s="18">
        <f t="shared" ref="K43:K54" si="24">$B$43/12</f>
        <v>7.70910416666667</v>
      </c>
      <c r="L43" s="18">
        <f t="shared" ref="L43:L54" si="25">K43*$B$44/100</f>
        <v>0.0770910416666667</v>
      </c>
      <c r="M43" s="13" t="s">
        <v>73</v>
      </c>
      <c r="N43" s="13"/>
      <c r="O43" s="18">
        <f>L43</f>
        <v>0.0770910416666667</v>
      </c>
      <c r="P43" s="18">
        <f t="shared" ref="P43:P54" si="26">O43*J43</f>
        <v>0.000108661895223014</v>
      </c>
      <c r="Q43" s="24">
        <f t="shared" ref="Q43:Q54" si="27">P43*$B$45</f>
        <v>1.73859032356823e-5</v>
      </c>
      <c r="R43" s="18">
        <f t="shared" ref="R43:R54" si="28">L43*$B$45</f>
        <v>0.0123345666666667</v>
      </c>
      <c r="S43" s="25">
        <f t="shared" ref="S43:S54" si="29">Q43/R43</f>
        <v>0.00140952687723246</v>
      </c>
      <c r="T43" s="3">
        <v>0.01</v>
      </c>
      <c r="U43" s="26">
        <f t="shared" ref="U43:U54" si="30">S43*T43</f>
        <v>1.40952687723246e-5</v>
      </c>
      <c r="V43" s="25"/>
      <c r="W43" s="3"/>
      <c r="X43" s="26"/>
      <c r="Y43" s="28">
        <v>0.02</v>
      </c>
      <c r="Z43" s="3">
        <v>0.49</v>
      </c>
      <c r="AA43" s="27">
        <f t="shared" ref="AA43:AA54" si="31">Y43*Z43</f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L43" s="27"/>
      <c r="AM43" s="27"/>
      <c r="AN43" s="3">
        <v>0.01</v>
      </c>
      <c r="AO43" s="3">
        <v>0.5</v>
      </c>
      <c r="AP43" s="3">
        <f t="shared" ref="AP43:AP54" si="32">AO43*AN43</f>
        <v>0.005</v>
      </c>
      <c r="AQ43" s="1">
        <f t="shared" ref="AQ43:AQ54" si="33">(AP43+AM43+AD43+AA43+U43+X43+AG43+AJ43)</f>
        <v>0.0148140952687723</v>
      </c>
      <c r="AR43" s="29">
        <f t="shared" ref="AR43:AR54" si="34">$B$43/12</f>
        <v>7.70910416666667</v>
      </c>
      <c r="AS43" s="1">
        <f t="shared" ref="AS43:AS54" si="35">$B$45</f>
        <v>0.16</v>
      </c>
      <c r="AT43" s="2">
        <f>$E$5/12</f>
        <v>41.3</v>
      </c>
      <c r="AU43" s="1">
        <f t="shared" ref="AU43:AU54" si="36">AT43*10000*AS43*0.67*AR43*AQ43</f>
        <v>5056.19580793768</v>
      </c>
    </row>
    <row r="44" s="1" customFormat="1" spans="1:47">
      <c r="A44" s="13" t="s">
        <v>74</v>
      </c>
      <c r="B44" s="13">
        <v>1</v>
      </c>
      <c r="C44" s="16">
        <v>1</v>
      </c>
      <c r="D44" s="19">
        <v>-20.5548691722581</v>
      </c>
      <c r="E44" s="20">
        <f t="shared" ref="E44:E55" si="37">D43</f>
        <v>-18</v>
      </c>
      <c r="F44" s="16" t="s">
        <v>73</v>
      </c>
      <c r="G44" s="13">
        <v>2</v>
      </c>
      <c r="H44" s="18">
        <f t="shared" si="21"/>
        <v>-20.5548691722581</v>
      </c>
      <c r="I44" s="18">
        <f t="shared" si="22"/>
        <v>252.595130827742</v>
      </c>
      <c r="J44" s="18">
        <f t="shared" si="23"/>
        <v>0.00095817477172669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ref="O44:O54" si="38">L44+O43-P43-N44</f>
        <v>0.15407342143811</v>
      </c>
      <c r="P44" s="18">
        <f t="shared" si="26"/>
        <v>0.000147629265415611</v>
      </c>
      <c r="Q44" s="24">
        <f t="shared" si="27"/>
        <v>2.36206824664978e-5</v>
      </c>
      <c r="R44" s="18">
        <f t="shared" si="28"/>
        <v>0.0123345666666667</v>
      </c>
      <c r="S44" s="25">
        <f t="shared" si="29"/>
        <v>0.00191499897035955</v>
      </c>
      <c r="T44" s="3">
        <v>0.01</v>
      </c>
      <c r="U44" s="26">
        <f t="shared" si="30"/>
        <v>1.91499897035955e-5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K44" s="27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0.0148191499897036</v>
      </c>
      <c r="AR44" s="29">
        <f t="shared" si="34"/>
        <v>7.70910416666667</v>
      </c>
      <c r="AS44" s="1">
        <f t="shared" si="35"/>
        <v>0.16</v>
      </c>
      <c r="AT44" s="2">
        <f t="shared" ref="AT44:AT54" si="39">$E$5/12</f>
        <v>41.3</v>
      </c>
      <c r="AU44" s="1">
        <f t="shared" si="36"/>
        <v>5057.92103369864</v>
      </c>
    </row>
    <row r="45" s="1" customFormat="1" spans="1:47">
      <c r="A45" s="13" t="s">
        <v>38</v>
      </c>
      <c r="B45" s="13">
        <f>I5</f>
        <v>0.16</v>
      </c>
      <c r="C45" s="16">
        <v>2</v>
      </c>
      <c r="D45" s="19">
        <v>-19.0904303685714</v>
      </c>
      <c r="E45" s="20">
        <f t="shared" si="37"/>
        <v>-20.5548691722581</v>
      </c>
      <c r="F45" s="16" t="s">
        <v>73</v>
      </c>
      <c r="G45" s="13">
        <v>3</v>
      </c>
      <c r="H45" s="18">
        <f t="shared" si="21"/>
        <v>-19.0904303685714</v>
      </c>
      <c r="I45" s="18">
        <f t="shared" si="22"/>
        <v>254.059569631429</v>
      </c>
      <c r="J45" s="18">
        <f t="shared" si="23"/>
        <v>0.00119657811731526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8"/>
        <v>0.231016833839361</v>
      </c>
      <c r="P45" s="18">
        <f t="shared" si="26"/>
        <v>0.000276429688103635</v>
      </c>
      <c r="Q45" s="24">
        <f t="shared" si="27"/>
        <v>4.42287500965816e-5</v>
      </c>
      <c r="R45" s="18">
        <f t="shared" si="28"/>
        <v>0.0123345666666667</v>
      </c>
      <c r="S45" s="25">
        <f t="shared" si="29"/>
        <v>0.0035857562970661</v>
      </c>
      <c r="T45" s="3">
        <v>0.01</v>
      </c>
      <c r="U45" s="26">
        <f t="shared" si="30"/>
        <v>3.5857562970661e-5</v>
      </c>
      <c r="V45" s="25"/>
      <c r="W45" s="3"/>
      <c r="X45" s="26"/>
      <c r="Y45" s="28">
        <v>0.02</v>
      </c>
      <c r="Z45" s="3">
        <v>0.49</v>
      </c>
      <c r="AA45" s="27">
        <f t="shared" si="31"/>
        <v>0.0098</v>
      </c>
      <c r="AB45" s="3"/>
      <c r="AC45" s="3"/>
      <c r="AD45" s="27"/>
      <c r="AE45" s="25"/>
      <c r="AF45" s="3"/>
      <c r="AG45" s="26"/>
      <c r="AH45" s="25"/>
      <c r="AI45" s="3"/>
      <c r="AJ45" s="26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0.0148358575629707</v>
      </c>
      <c r="AR45" s="29">
        <f t="shared" si="34"/>
        <v>7.70910416666667</v>
      </c>
      <c r="AS45" s="1">
        <f t="shared" si="35"/>
        <v>0.16</v>
      </c>
      <c r="AT45" s="2">
        <f t="shared" si="39"/>
        <v>41.3</v>
      </c>
      <c r="AU45" s="1">
        <f t="shared" si="36"/>
        <v>5063.62349209256</v>
      </c>
    </row>
    <row r="46" s="1" customFormat="1" spans="1:47">
      <c r="A46" s="13"/>
      <c r="B46" s="13"/>
      <c r="C46" s="16">
        <v>3</v>
      </c>
      <c r="D46" s="19">
        <v>-10.0765603154516</v>
      </c>
      <c r="E46" s="20">
        <f t="shared" si="37"/>
        <v>-19.0904303685714</v>
      </c>
      <c r="F46" s="16" t="s">
        <v>73</v>
      </c>
      <c r="G46" s="13">
        <v>4</v>
      </c>
      <c r="H46" s="18">
        <f t="shared" si="21"/>
        <v>-10.0765603154516</v>
      </c>
      <c r="I46" s="18">
        <f t="shared" si="22"/>
        <v>263.073439684548</v>
      </c>
      <c r="J46" s="18">
        <f t="shared" si="23"/>
        <v>0.0044487199023507</v>
      </c>
      <c r="K46" s="18">
        <f t="shared" si="24"/>
        <v>7.70910416666667</v>
      </c>
      <c r="L46" s="18">
        <f t="shared" si="25"/>
        <v>0.0770910416666667</v>
      </c>
      <c r="M46" s="13" t="s">
        <v>73</v>
      </c>
      <c r="N46" s="13"/>
      <c r="O46" s="18">
        <f t="shared" si="38"/>
        <v>0.307831445817924</v>
      </c>
      <c r="P46" s="18">
        <f t="shared" si="26"/>
        <v>0.00136945587957959</v>
      </c>
      <c r="Q46" s="24">
        <f t="shared" si="27"/>
        <v>0.000219112940732735</v>
      </c>
      <c r="R46" s="18">
        <f t="shared" si="28"/>
        <v>0.0123345666666667</v>
      </c>
      <c r="S46" s="25">
        <f t="shared" si="29"/>
        <v>0.017764137699695</v>
      </c>
      <c r="T46" s="3">
        <v>0.01</v>
      </c>
      <c r="U46" s="26">
        <f t="shared" si="30"/>
        <v>0.00017764137699695</v>
      </c>
      <c r="V46" s="25"/>
      <c r="W46" s="3"/>
      <c r="X46" s="26"/>
      <c r="Y46" s="28">
        <v>0.02</v>
      </c>
      <c r="Z46" s="3">
        <v>0.49</v>
      </c>
      <c r="AA46" s="27">
        <f t="shared" si="31"/>
        <v>0.0098</v>
      </c>
      <c r="AB46" s="3"/>
      <c r="AC46" s="3"/>
      <c r="AD46" s="27"/>
      <c r="AE46" s="25"/>
      <c r="AF46" s="3"/>
      <c r="AG46" s="26"/>
      <c r="AH46" s="25"/>
      <c r="AI46" s="3"/>
      <c r="AJ46" s="26"/>
      <c r="AK46" s="27"/>
      <c r="AL46" s="27"/>
      <c r="AM46" s="27"/>
      <c r="AN46" s="3">
        <v>0.01</v>
      </c>
      <c r="AO46" s="3">
        <v>0.5</v>
      </c>
      <c r="AP46" s="3">
        <f t="shared" si="32"/>
        <v>0.005</v>
      </c>
      <c r="AQ46" s="1">
        <f t="shared" si="33"/>
        <v>0.014977641376997</v>
      </c>
      <c r="AR46" s="29">
        <f t="shared" si="34"/>
        <v>7.70910416666667</v>
      </c>
      <c r="AS46" s="1">
        <f t="shared" si="35"/>
        <v>0.16</v>
      </c>
      <c r="AT46" s="2">
        <f t="shared" si="39"/>
        <v>41.3</v>
      </c>
      <c r="AU46" s="1">
        <f t="shared" si="36"/>
        <v>5112.01569648349</v>
      </c>
    </row>
    <row r="47" s="1" customFormat="1" spans="1:47">
      <c r="A47" s="13"/>
      <c r="B47" s="13"/>
      <c r="C47" s="16">
        <v>4</v>
      </c>
      <c r="D47" s="19">
        <v>1.80755306343333</v>
      </c>
      <c r="E47" s="20">
        <f t="shared" si="37"/>
        <v>-10.0765603154516</v>
      </c>
      <c r="F47" s="16" t="s">
        <v>73</v>
      </c>
      <c r="G47" s="13">
        <v>5</v>
      </c>
      <c r="H47" s="18">
        <f t="shared" si="21"/>
        <v>1.80755306343333</v>
      </c>
      <c r="I47" s="18">
        <f t="shared" si="22"/>
        <v>274.957553063433</v>
      </c>
      <c r="J47" s="18">
        <f t="shared" si="23"/>
        <v>0.0220281539573408</v>
      </c>
      <c r="K47" s="18">
        <f t="shared" si="24"/>
        <v>7.70910416666667</v>
      </c>
      <c r="L47" s="18">
        <f t="shared" si="25"/>
        <v>0.0770910416666667</v>
      </c>
      <c r="M47" s="13" t="s">
        <v>75</v>
      </c>
      <c r="N47" s="18">
        <f>(O46-P46)*$C$22/100</f>
        <v>0.291138890441428</v>
      </c>
      <c r="O47" s="18">
        <f t="shared" si="38"/>
        <v>0.0924141411635839</v>
      </c>
      <c r="P47" s="18">
        <f t="shared" si="26"/>
        <v>0.00203571292938685</v>
      </c>
      <c r="Q47" s="24">
        <f t="shared" si="27"/>
        <v>0.000325714068701896</v>
      </c>
      <c r="R47" s="18">
        <f t="shared" si="28"/>
        <v>0.0123345666666667</v>
      </c>
      <c r="S47" s="25">
        <f t="shared" si="29"/>
        <v>0.026406608152852</v>
      </c>
      <c r="T47" s="3">
        <v>0.01</v>
      </c>
      <c r="U47" s="26">
        <f t="shared" si="30"/>
        <v>0.00026406608152852</v>
      </c>
      <c r="V47" s="25"/>
      <c r="W47" s="3"/>
      <c r="X47" s="26"/>
      <c r="Y47" s="28">
        <v>0.02</v>
      </c>
      <c r="Z47" s="3">
        <v>0.49</v>
      </c>
      <c r="AA47" s="27">
        <f t="shared" si="31"/>
        <v>0.0098</v>
      </c>
      <c r="AB47" s="3"/>
      <c r="AC47" s="3"/>
      <c r="AD47" s="27"/>
      <c r="AE47" s="25"/>
      <c r="AF47" s="3"/>
      <c r="AG47" s="26"/>
      <c r="AH47" s="25"/>
      <c r="AI47" s="3"/>
      <c r="AJ47" s="26"/>
      <c r="AL47" s="27"/>
      <c r="AM47" s="27"/>
      <c r="AN47" s="3">
        <v>0.01</v>
      </c>
      <c r="AO47" s="3">
        <v>0.5</v>
      </c>
      <c r="AP47" s="3">
        <f t="shared" si="32"/>
        <v>0.005</v>
      </c>
      <c r="AQ47" s="1">
        <f t="shared" si="33"/>
        <v>0.0150640660815285</v>
      </c>
      <c r="AR47" s="29">
        <f t="shared" si="34"/>
        <v>7.70910416666667</v>
      </c>
      <c r="AS47" s="1">
        <f t="shared" si="35"/>
        <v>0.16</v>
      </c>
      <c r="AT47" s="2">
        <f t="shared" si="39"/>
        <v>41.3</v>
      </c>
      <c r="AU47" s="1">
        <f t="shared" si="36"/>
        <v>5141.51329460384</v>
      </c>
    </row>
    <row r="48" s="1" customFormat="1" spans="1:47">
      <c r="A48" s="13"/>
      <c r="B48" s="13"/>
      <c r="C48" s="16">
        <v>5</v>
      </c>
      <c r="D48" s="19">
        <v>13.9836091176129</v>
      </c>
      <c r="E48" s="20">
        <f t="shared" si="37"/>
        <v>1.80755306343333</v>
      </c>
      <c r="F48" s="16" t="s">
        <v>75</v>
      </c>
      <c r="G48" s="13">
        <v>6</v>
      </c>
      <c r="H48" s="18">
        <f t="shared" si="21"/>
        <v>13.9836091176129</v>
      </c>
      <c r="I48" s="18">
        <f t="shared" si="22"/>
        <v>287.133609117613</v>
      </c>
      <c r="J48" s="18">
        <f t="shared" si="23"/>
        <v>0.098887732081081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8"/>
        <v>0.167469469900864</v>
      </c>
      <c r="P48" s="18">
        <f t="shared" si="26"/>
        <v>0.0165606760713173</v>
      </c>
      <c r="Q48" s="24">
        <f t="shared" si="27"/>
        <v>0.00264970817141076</v>
      </c>
      <c r="R48" s="18">
        <f t="shared" si="28"/>
        <v>0.0123345666666667</v>
      </c>
      <c r="S48" s="25">
        <f t="shared" si="29"/>
        <v>0.214819721115248</v>
      </c>
      <c r="T48" s="3">
        <v>0.01</v>
      </c>
      <c r="U48" s="26">
        <f t="shared" si="30"/>
        <v>0.00214819721115248</v>
      </c>
      <c r="V48" s="25"/>
      <c r="W48" s="3"/>
      <c r="X48" s="26"/>
      <c r="Y48" s="28">
        <v>0.04</v>
      </c>
      <c r="Z48" s="3">
        <v>0.49</v>
      </c>
      <c r="AA48" s="27">
        <f t="shared" si="31"/>
        <v>0.0196</v>
      </c>
      <c r="AB48" s="3"/>
      <c r="AC48" s="3"/>
      <c r="AD48" s="27"/>
      <c r="AE48" s="25"/>
      <c r="AF48" s="3"/>
      <c r="AG48" s="26"/>
      <c r="AH48" s="25"/>
      <c r="AI48" s="3"/>
      <c r="AJ48" s="26"/>
      <c r="AK48" s="27"/>
      <c r="AL48" s="27"/>
      <c r="AM48" s="27"/>
      <c r="AN48" s="3">
        <v>0.015</v>
      </c>
      <c r="AO48" s="3">
        <v>0.5</v>
      </c>
      <c r="AP48" s="3">
        <f t="shared" si="32"/>
        <v>0.0075</v>
      </c>
      <c r="AQ48" s="1">
        <f t="shared" si="33"/>
        <v>0.0292481972111525</v>
      </c>
      <c r="AR48" s="29">
        <f t="shared" si="34"/>
        <v>7.70910416666667</v>
      </c>
      <c r="AS48" s="1">
        <f t="shared" si="35"/>
        <v>0.16</v>
      </c>
      <c r="AT48" s="2">
        <f t="shared" si="39"/>
        <v>41.3</v>
      </c>
      <c r="AU48" s="1">
        <f t="shared" si="36"/>
        <v>9982.69617183441</v>
      </c>
    </row>
    <row r="49" s="1" customFormat="1" spans="1:47">
      <c r="A49" s="13"/>
      <c r="B49" s="13"/>
      <c r="C49" s="16">
        <v>6</v>
      </c>
      <c r="D49" s="19">
        <v>22.5814231246667</v>
      </c>
      <c r="E49" s="20">
        <f t="shared" si="37"/>
        <v>13.9836091176129</v>
      </c>
      <c r="F49" s="16" t="s">
        <v>73</v>
      </c>
      <c r="G49" s="13">
        <v>7</v>
      </c>
      <c r="H49" s="18">
        <f t="shared" si="21"/>
        <v>22.5814231246667</v>
      </c>
      <c r="I49" s="18">
        <f t="shared" si="22"/>
        <v>295.731423124667</v>
      </c>
      <c r="J49" s="18">
        <f t="shared" si="23"/>
        <v>0.265034820922155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8"/>
        <v>0.227999835496213</v>
      </c>
      <c r="P49" s="18">
        <f t="shared" si="26"/>
        <v>0.0604278955710196</v>
      </c>
      <c r="Q49" s="24">
        <f t="shared" si="27"/>
        <v>0.00966846329136314</v>
      </c>
      <c r="R49" s="18">
        <f t="shared" si="28"/>
        <v>0.0123345666666667</v>
      </c>
      <c r="S49" s="25">
        <f t="shared" si="29"/>
        <v>0.783851070949376</v>
      </c>
      <c r="T49" s="3">
        <v>0.01</v>
      </c>
      <c r="U49" s="26">
        <f t="shared" si="30"/>
        <v>0.00783851070949376</v>
      </c>
      <c r="V49" s="25"/>
      <c r="W49" s="3"/>
      <c r="X49" s="26"/>
      <c r="Y49" s="28">
        <v>0.04</v>
      </c>
      <c r="Z49" s="3">
        <v>0.49</v>
      </c>
      <c r="AA49" s="27">
        <f t="shared" si="31"/>
        <v>0.0196</v>
      </c>
      <c r="AB49" s="3"/>
      <c r="AC49" s="3"/>
      <c r="AD49" s="27"/>
      <c r="AE49" s="25"/>
      <c r="AF49" s="3"/>
      <c r="AG49" s="26"/>
      <c r="AH49" s="25"/>
      <c r="AI49" s="3"/>
      <c r="AJ49" s="26"/>
      <c r="AL49" s="27"/>
      <c r="AM49" s="27"/>
      <c r="AN49" s="3">
        <v>0.015</v>
      </c>
      <c r="AO49" s="3">
        <v>0.5</v>
      </c>
      <c r="AP49" s="3">
        <f t="shared" si="32"/>
        <v>0.0075</v>
      </c>
      <c r="AQ49" s="1">
        <f t="shared" si="33"/>
        <v>0.0349385107094938</v>
      </c>
      <c r="AR49" s="29">
        <f t="shared" si="34"/>
        <v>7.70910416666667</v>
      </c>
      <c r="AS49" s="1">
        <f t="shared" si="35"/>
        <v>0.16</v>
      </c>
      <c r="AT49" s="2">
        <f t="shared" si="39"/>
        <v>41.3</v>
      </c>
      <c r="AU49" s="1">
        <f t="shared" si="36"/>
        <v>11924.8559010764</v>
      </c>
    </row>
    <row r="50" s="1" customFormat="1" spans="1:47">
      <c r="A50" s="13"/>
      <c r="B50" s="13"/>
      <c r="C50" s="16">
        <v>7</v>
      </c>
      <c r="D50" s="19">
        <v>21.1496638709677</v>
      </c>
      <c r="E50" s="20">
        <f t="shared" si="37"/>
        <v>22.5814231246667</v>
      </c>
      <c r="F50" s="16" t="s">
        <v>73</v>
      </c>
      <c r="G50" s="13">
        <v>8</v>
      </c>
      <c r="H50" s="18">
        <f t="shared" si="21"/>
        <v>21.1496638709677</v>
      </c>
      <c r="I50" s="18">
        <f t="shared" si="22"/>
        <v>294.299663870968</v>
      </c>
      <c r="J50" s="18">
        <f t="shared" si="23"/>
        <v>0.225807940857306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8"/>
        <v>0.24466298159186</v>
      </c>
      <c r="P50" s="18">
        <f t="shared" si="26"/>
        <v>0.0552468440772669</v>
      </c>
      <c r="Q50" s="24">
        <f t="shared" si="27"/>
        <v>0.0088394950523627</v>
      </c>
      <c r="R50" s="18">
        <f t="shared" si="28"/>
        <v>0.0123345666666667</v>
      </c>
      <c r="S50" s="25">
        <f t="shared" si="29"/>
        <v>0.716644150641371</v>
      </c>
      <c r="T50" s="3">
        <v>0.01</v>
      </c>
      <c r="U50" s="26">
        <f t="shared" si="30"/>
        <v>0.00716644150641371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K50" s="27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0.0342664415064137</v>
      </c>
      <c r="AR50" s="29">
        <f t="shared" si="34"/>
        <v>7.70910416666667</v>
      </c>
      <c r="AS50" s="1">
        <f t="shared" si="35"/>
        <v>0.16</v>
      </c>
      <c r="AT50" s="2">
        <f t="shared" si="39"/>
        <v>41.3</v>
      </c>
      <c r="AU50" s="1">
        <f t="shared" si="36"/>
        <v>11695.4720996626</v>
      </c>
    </row>
    <row r="51" s="1" customFormat="1" spans="1:47">
      <c r="A51" s="13"/>
      <c r="B51" s="13"/>
      <c r="C51" s="16">
        <v>8</v>
      </c>
      <c r="D51" s="19">
        <v>19.3345867674194</v>
      </c>
      <c r="E51" s="20">
        <f t="shared" si="37"/>
        <v>21.1496638709677</v>
      </c>
      <c r="F51" s="16" t="s">
        <v>73</v>
      </c>
      <c r="G51" s="13">
        <v>9</v>
      </c>
      <c r="H51" s="18">
        <f t="shared" si="21"/>
        <v>19.3345867674194</v>
      </c>
      <c r="I51" s="18">
        <f t="shared" si="22"/>
        <v>292.484586767419</v>
      </c>
      <c r="J51" s="18">
        <f t="shared" si="23"/>
        <v>0.183896121647863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8"/>
        <v>0.26650717918126</v>
      </c>
      <c r="P51" s="18">
        <f t="shared" si="26"/>
        <v>0.0490096366427458</v>
      </c>
      <c r="Q51" s="24">
        <f t="shared" si="27"/>
        <v>0.00784154186283933</v>
      </c>
      <c r="R51" s="18">
        <f t="shared" si="28"/>
        <v>0.0123345666666667</v>
      </c>
      <c r="S51" s="25">
        <f t="shared" si="29"/>
        <v>0.63573711786978</v>
      </c>
      <c r="T51" s="3">
        <v>0.01</v>
      </c>
      <c r="U51" s="26">
        <f t="shared" si="30"/>
        <v>0.0063573711786978</v>
      </c>
      <c r="V51" s="25"/>
      <c r="W51" s="3"/>
      <c r="X51" s="26"/>
      <c r="Y51" s="28">
        <v>0.02</v>
      </c>
      <c r="Z51" s="3">
        <v>0.49</v>
      </c>
      <c r="AA51" s="27">
        <f t="shared" si="31"/>
        <v>0.0098</v>
      </c>
      <c r="AB51" s="3"/>
      <c r="AC51" s="3"/>
      <c r="AD51" s="27"/>
      <c r="AE51" s="25"/>
      <c r="AF51" s="3"/>
      <c r="AG51" s="26"/>
      <c r="AH51" s="25"/>
      <c r="AI51" s="3"/>
      <c r="AJ51" s="26"/>
      <c r="AL51" s="27"/>
      <c r="AM51" s="27"/>
      <c r="AN51" s="3">
        <v>0.01</v>
      </c>
      <c r="AO51" s="3">
        <v>0.5</v>
      </c>
      <c r="AP51" s="3">
        <f t="shared" si="32"/>
        <v>0.005</v>
      </c>
      <c r="AQ51" s="1">
        <f t="shared" si="33"/>
        <v>0.0211573711786978</v>
      </c>
      <c r="AR51" s="29">
        <f t="shared" si="34"/>
        <v>7.70910416666667</v>
      </c>
      <c r="AS51" s="1">
        <f t="shared" si="35"/>
        <v>0.16</v>
      </c>
      <c r="AT51" s="2">
        <f t="shared" si="39"/>
        <v>41.3</v>
      </c>
      <c r="AU51" s="1">
        <f t="shared" si="36"/>
        <v>7221.2180035196</v>
      </c>
    </row>
    <row r="52" s="1" customFormat="1" spans="1:47">
      <c r="A52" s="13"/>
      <c r="B52" s="13"/>
      <c r="C52" s="16">
        <v>9</v>
      </c>
      <c r="D52" s="19">
        <v>13.0541283052</v>
      </c>
      <c r="E52" s="20">
        <f t="shared" si="37"/>
        <v>19.3345867674194</v>
      </c>
      <c r="F52" s="16" t="s">
        <v>73</v>
      </c>
      <c r="G52" s="13">
        <v>10</v>
      </c>
      <c r="H52" s="18">
        <f t="shared" si="21"/>
        <v>13.0541283052</v>
      </c>
      <c r="I52" s="18">
        <f t="shared" si="22"/>
        <v>286.2041283052</v>
      </c>
      <c r="J52" s="18">
        <f t="shared" si="23"/>
        <v>0.0885757008467057</v>
      </c>
      <c r="K52" s="18">
        <f t="shared" si="24"/>
        <v>7.70910416666667</v>
      </c>
      <c r="L52" s="18">
        <f t="shared" si="25"/>
        <v>0.0770910416666667</v>
      </c>
      <c r="M52" s="13" t="s">
        <v>73</v>
      </c>
      <c r="N52" s="13"/>
      <c r="O52" s="18">
        <f t="shared" si="38"/>
        <v>0.294588584205181</v>
      </c>
      <c r="P52" s="18">
        <f t="shared" si="26"/>
        <v>0.0260933903074127</v>
      </c>
      <c r="Q52" s="24">
        <f t="shared" si="27"/>
        <v>0.00417494244918603</v>
      </c>
      <c r="R52" s="18">
        <f t="shared" si="28"/>
        <v>0.0123345666666667</v>
      </c>
      <c r="S52" s="25">
        <f t="shared" si="29"/>
        <v>0.338474999731326</v>
      </c>
      <c r="T52" s="3">
        <v>0.01</v>
      </c>
      <c r="U52" s="26">
        <f t="shared" si="30"/>
        <v>0.00338474999731326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K52" s="27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0.0181847499973133</v>
      </c>
      <c r="AR52" s="29">
        <f t="shared" si="34"/>
        <v>7.70910416666667</v>
      </c>
      <c r="AS52" s="1">
        <f t="shared" si="35"/>
        <v>0.16</v>
      </c>
      <c r="AT52" s="2">
        <f t="shared" si="39"/>
        <v>41.3</v>
      </c>
      <c r="AU52" s="1">
        <f t="shared" si="36"/>
        <v>6206.6332797676</v>
      </c>
    </row>
    <row r="53" s="1" customFormat="1" spans="1:47">
      <c r="A53" s="13"/>
      <c r="B53" s="13"/>
      <c r="C53" s="16">
        <v>10</v>
      </c>
      <c r="D53" s="19">
        <v>3.27342921335484</v>
      </c>
      <c r="E53" s="20">
        <f t="shared" si="37"/>
        <v>13.0541283052</v>
      </c>
      <c r="F53" s="16" t="s">
        <v>73</v>
      </c>
      <c r="G53" s="13">
        <v>11</v>
      </c>
      <c r="H53" s="18">
        <f t="shared" si="21"/>
        <v>3.27342921335484</v>
      </c>
      <c r="I53" s="18">
        <f t="shared" si="22"/>
        <v>276.423429213355</v>
      </c>
      <c r="J53" s="18">
        <f t="shared" si="23"/>
        <v>0.0265787332403866</v>
      </c>
      <c r="K53" s="18">
        <f t="shared" si="24"/>
        <v>7.70910416666667</v>
      </c>
      <c r="L53" s="18">
        <f t="shared" si="25"/>
        <v>0.0770910416666667</v>
      </c>
      <c r="M53" s="13" t="s">
        <v>75</v>
      </c>
      <c r="N53" s="18">
        <f>(O52-P52)*$C$22/100</f>
        <v>0.25507043420288</v>
      </c>
      <c r="O53" s="18">
        <f t="shared" si="38"/>
        <v>0.0905158013615551</v>
      </c>
      <c r="P53" s="18">
        <f t="shared" si="26"/>
        <v>0.00240579533842859</v>
      </c>
      <c r="Q53" s="24">
        <f t="shared" si="27"/>
        <v>0.000384927254148575</v>
      </c>
      <c r="R53" s="18">
        <f t="shared" si="28"/>
        <v>0.0123345666666667</v>
      </c>
      <c r="S53" s="25">
        <f t="shared" si="29"/>
        <v>0.0312071971842201</v>
      </c>
      <c r="T53" s="3">
        <v>0.01</v>
      </c>
      <c r="U53" s="26">
        <f t="shared" si="30"/>
        <v>0.000312071971842201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0.0151120719718422</v>
      </c>
      <c r="AR53" s="29">
        <f t="shared" si="34"/>
        <v>7.70910416666667</v>
      </c>
      <c r="AS53" s="1">
        <f t="shared" si="35"/>
        <v>0.16</v>
      </c>
      <c r="AT53" s="2">
        <f t="shared" si="39"/>
        <v>41.3</v>
      </c>
      <c r="AU53" s="1">
        <f t="shared" si="36"/>
        <v>5157.89817514879</v>
      </c>
    </row>
    <row r="54" s="1" customFormat="1" spans="1:48">
      <c r="A54" s="13"/>
      <c r="B54" s="13"/>
      <c r="C54" s="16">
        <v>11</v>
      </c>
      <c r="D54" s="19">
        <v>-7.4618595734</v>
      </c>
      <c r="E54" s="20">
        <f t="shared" si="37"/>
        <v>3.27342921335484</v>
      </c>
      <c r="F54" s="16" t="s">
        <v>75</v>
      </c>
      <c r="G54" s="13">
        <v>12</v>
      </c>
      <c r="H54" s="18">
        <f t="shared" si="21"/>
        <v>-7.4618595734</v>
      </c>
      <c r="I54" s="18">
        <f t="shared" si="22"/>
        <v>265.6881404266</v>
      </c>
      <c r="J54" s="18">
        <f t="shared" si="23"/>
        <v>0.00640357984626881</v>
      </c>
      <c r="K54" s="18">
        <f t="shared" si="24"/>
        <v>7.70910416666667</v>
      </c>
      <c r="L54" s="18">
        <f t="shared" si="25"/>
        <v>0.0770910416666667</v>
      </c>
      <c r="M54" s="13" t="s">
        <v>73</v>
      </c>
      <c r="N54" s="13"/>
      <c r="O54" s="18">
        <f t="shared" si="38"/>
        <v>0.165201047689793</v>
      </c>
      <c r="P54" s="18">
        <f t="shared" si="26"/>
        <v>0.00105787809956885</v>
      </c>
      <c r="Q54" s="24">
        <f t="shared" si="27"/>
        <v>0.000169260495931016</v>
      </c>
      <c r="R54" s="18">
        <f t="shared" si="28"/>
        <v>0.0123345666666667</v>
      </c>
      <c r="S54" s="25">
        <f t="shared" si="29"/>
        <v>0.0137224517492318</v>
      </c>
      <c r="T54" s="3">
        <v>0.01</v>
      </c>
      <c r="U54" s="26">
        <f t="shared" si="30"/>
        <v>0.000137224517492318</v>
      </c>
      <c r="V54" s="25"/>
      <c r="W54" s="3"/>
      <c r="X54" s="26"/>
      <c r="Y54" s="28">
        <v>0.02</v>
      </c>
      <c r="Z54" s="3">
        <v>0.49</v>
      </c>
      <c r="AA54" s="27">
        <f t="shared" si="31"/>
        <v>0.0098</v>
      </c>
      <c r="AB54" s="3"/>
      <c r="AC54" s="3"/>
      <c r="AD54" s="27"/>
      <c r="AE54" s="25"/>
      <c r="AF54" s="3"/>
      <c r="AG54" s="26"/>
      <c r="AH54" s="25"/>
      <c r="AI54" s="3"/>
      <c r="AJ54" s="26"/>
      <c r="AK54" s="27"/>
      <c r="AL54" s="27"/>
      <c r="AM54" s="27"/>
      <c r="AN54" s="3">
        <v>0.01</v>
      </c>
      <c r="AO54" s="3">
        <v>0.5</v>
      </c>
      <c r="AP54" s="3">
        <f t="shared" si="32"/>
        <v>0.005</v>
      </c>
      <c r="AQ54" s="1">
        <f t="shared" si="33"/>
        <v>0.0149372245174923</v>
      </c>
      <c r="AR54" s="29">
        <f t="shared" si="34"/>
        <v>7.70910416666667</v>
      </c>
      <c r="AS54" s="1">
        <f t="shared" si="35"/>
        <v>0.16</v>
      </c>
      <c r="AT54" s="2">
        <f t="shared" si="39"/>
        <v>41.3</v>
      </c>
      <c r="AU54" s="1">
        <f t="shared" si="36"/>
        <v>5098.22102648241</v>
      </c>
      <c r="AV54" s="1">
        <f>SUM(AU43:AU54)</f>
        <v>82718.2639823081</v>
      </c>
    </row>
    <row r="55" s="1" customFormat="1" spans="1:46">
      <c r="A55" s="13"/>
      <c r="B55" s="13"/>
      <c r="C55" s="16">
        <v>12</v>
      </c>
      <c r="D55" s="19">
        <v>-20.1289320448387</v>
      </c>
      <c r="E55" s="20">
        <f t="shared" si="37"/>
        <v>-7.4618595734</v>
      </c>
      <c r="F55" s="16" t="s">
        <v>73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AT55" s="2"/>
    </row>
    <row r="56" s="1" customFormat="1" spans="46:46">
      <c r="AT56" s="2"/>
    </row>
    <row r="57" s="1" customFormat="1" spans="19:79">
      <c r="S57" s="23" t="s">
        <v>45</v>
      </c>
      <c r="T57" s="23"/>
      <c r="U57" s="23"/>
      <c r="V57" s="23" t="s">
        <v>46</v>
      </c>
      <c r="W57" s="23" t="s">
        <v>47</v>
      </c>
      <c r="X57" s="23" t="s">
        <v>48</v>
      </c>
      <c r="Y57" s="23" t="s">
        <v>49</v>
      </c>
      <c r="Z57" s="23" t="s">
        <v>50</v>
      </c>
      <c r="AA57" s="23" t="s">
        <v>51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</row>
    <row r="58" s="1" customFormat="1" spans="1:79">
      <c r="A58" s="15" t="s">
        <v>5</v>
      </c>
      <c r="B58" s="15"/>
      <c r="C58" s="16" t="s">
        <v>53</v>
      </c>
      <c r="D58" s="16" t="s">
        <v>54</v>
      </c>
      <c r="E58" s="16" t="s">
        <v>55</v>
      </c>
      <c r="F58" s="16" t="s">
        <v>56</v>
      </c>
      <c r="G58" s="13" t="s">
        <v>53</v>
      </c>
      <c r="H58" s="13" t="s">
        <v>55</v>
      </c>
      <c r="I58" s="13" t="s">
        <v>57</v>
      </c>
      <c r="J58" s="13" t="s">
        <v>58</v>
      </c>
      <c r="K58" s="22" t="s">
        <v>59</v>
      </c>
      <c r="L58" s="22" t="s">
        <v>60</v>
      </c>
      <c r="M58" s="13" t="s">
        <v>61</v>
      </c>
      <c r="N58" s="22" t="s">
        <v>62</v>
      </c>
      <c r="O58" s="13" t="s">
        <v>63</v>
      </c>
      <c r="P58" s="13" t="s">
        <v>64</v>
      </c>
      <c r="Q58" s="22" t="s">
        <v>65</v>
      </c>
      <c r="R58" s="22" t="s">
        <v>66</v>
      </c>
      <c r="S58" s="4" t="s">
        <v>12</v>
      </c>
      <c r="T58" s="3" t="s">
        <v>13</v>
      </c>
      <c r="U58" s="3"/>
      <c r="V58" s="3" t="s">
        <v>76</v>
      </c>
      <c r="W58" s="3" t="s">
        <v>76</v>
      </c>
      <c r="X58" s="3" t="s">
        <v>76</v>
      </c>
      <c r="Y58" s="3" t="s">
        <v>76</v>
      </c>
      <c r="Z58" s="3" t="s">
        <v>76</v>
      </c>
      <c r="AA58" s="3" t="s">
        <v>76</v>
      </c>
      <c r="AB58" s="2" t="s">
        <v>77</v>
      </c>
      <c r="AC58" s="1" t="s">
        <v>68</v>
      </c>
      <c r="AD58" s="1" t="s">
        <v>38</v>
      </c>
      <c r="AE58" s="1" t="s">
        <v>69</v>
      </c>
      <c r="AF58" s="1" t="s">
        <v>70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</row>
    <row r="59" s="1" customFormat="1" spans="1:79">
      <c r="A59" s="13" t="s">
        <v>71</v>
      </c>
      <c r="B59" s="13">
        <f>F7</f>
        <v>122.786</v>
      </c>
      <c r="C59" s="16" t="s">
        <v>72</v>
      </c>
      <c r="D59" s="17">
        <v>-18</v>
      </c>
      <c r="E59" s="16"/>
      <c r="F59" s="16"/>
      <c r="G59" s="13">
        <v>1</v>
      </c>
      <c r="H59" s="18">
        <f t="shared" ref="H59:H70" si="40">E60</f>
        <v>-18</v>
      </c>
      <c r="I59" s="18">
        <f t="shared" ref="I59:I70" si="41">H59+273.15</f>
        <v>255.15</v>
      </c>
      <c r="J59" s="18">
        <f t="shared" ref="J59:J70" si="42">EXP(($C$16*(I59-$C$14))/($C$17*I59*$C$14))</f>
        <v>0.00140952687723246</v>
      </c>
      <c r="K59" s="18">
        <f t="shared" ref="K59:K70" si="43">$B$59/12</f>
        <v>10.2321666666667</v>
      </c>
      <c r="L59" s="18">
        <f t="shared" ref="L59:L70" si="44">K59*$B$60/100</f>
        <v>2.762685</v>
      </c>
      <c r="M59" s="13" t="s">
        <v>73</v>
      </c>
      <c r="N59" s="13"/>
      <c r="O59" s="18">
        <f>L59</f>
        <v>2.762685</v>
      </c>
      <c r="P59" s="18">
        <f t="shared" ref="P59:P70" si="45">O59*J59</f>
        <v>0.00389407876082695</v>
      </c>
      <c r="Q59" s="24">
        <f t="shared" ref="Q59:Q70" si="46">P59*$B$61</f>
        <v>0.00112928284063982</v>
      </c>
      <c r="R59" s="18">
        <f t="shared" ref="R59:R70" si="47">L59*$B$61</f>
        <v>0.80117865</v>
      </c>
      <c r="S59" s="25">
        <f t="shared" ref="S59:S70" si="48">Q59/R59</f>
        <v>0.00140952687723246</v>
      </c>
      <c r="T59" s="3">
        <v>0.27</v>
      </c>
      <c r="U59" s="26">
        <f t="shared" ref="U59:U70" si="49">S59*T59</f>
        <v>0.000380572256852763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ref="AB59:AB70" si="50">U59*0.67*AD59+(V59+W59+X59+Y59+Z59+AA59)/1000</f>
        <v>0.226473945189507</v>
      </c>
      <c r="AC59" s="29">
        <f t="shared" ref="AC59:AC70" si="51">$B$59/12</f>
        <v>10.2321666666667</v>
      </c>
      <c r="AD59" s="1">
        <f t="shared" ref="AD59:AD70" si="52">$B$61</f>
        <v>0.29</v>
      </c>
      <c r="AE59" s="30">
        <f t="shared" ref="AE59:AE70" si="53">$E$7/12</f>
        <v>196.5275</v>
      </c>
      <c r="AF59" s="1">
        <f t="shared" ref="AF59:AF70" si="54">AE59*10000*AC59*AB59</f>
        <v>4554169.39809089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</row>
    <row r="60" s="1" customFormat="1" spans="1:79">
      <c r="A60" s="13" t="s">
        <v>74</v>
      </c>
      <c r="B60" s="13">
        <v>27</v>
      </c>
      <c r="C60" s="16">
        <v>1</v>
      </c>
      <c r="D60" s="19">
        <v>-20.5548691722581</v>
      </c>
      <c r="E60" s="20">
        <f t="shared" ref="E60:E71" si="55">D59</f>
        <v>-18</v>
      </c>
      <c r="F60" s="16" t="s">
        <v>73</v>
      </c>
      <c r="G60" s="13">
        <v>2</v>
      </c>
      <c r="H60" s="18">
        <f t="shared" si="40"/>
        <v>-20.5548691722581</v>
      </c>
      <c r="I60" s="18">
        <f t="shared" si="41"/>
        <v>252.595130827742</v>
      </c>
      <c r="J60" s="18">
        <f t="shared" si="42"/>
        <v>0.00095817477172669</v>
      </c>
      <c r="K60" s="18">
        <f t="shared" si="43"/>
        <v>10.2321666666667</v>
      </c>
      <c r="L60" s="18">
        <f t="shared" si="44"/>
        <v>2.762685</v>
      </c>
      <c r="M60" s="13" t="s">
        <v>73</v>
      </c>
      <c r="N60" s="13"/>
      <c r="O60" s="18">
        <f t="shared" ref="O60:O70" si="56">L60+O59-P59-N60</f>
        <v>5.52147592123917</v>
      </c>
      <c r="P60" s="18">
        <f t="shared" si="45"/>
        <v>0.00529053893042776</v>
      </c>
      <c r="Q60" s="24">
        <f t="shared" si="46"/>
        <v>0.00153425628982405</v>
      </c>
      <c r="R60" s="18">
        <f t="shared" si="47"/>
        <v>0.80117865</v>
      </c>
      <c r="S60" s="25">
        <f t="shared" si="48"/>
        <v>0.00191499897035955</v>
      </c>
      <c r="T60" s="3">
        <v>0.27</v>
      </c>
      <c r="U60" s="26">
        <f t="shared" si="49"/>
        <v>0.000517049721997077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0.226500462760984</v>
      </c>
      <c r="AC60" s="29">
        <f t="shared" si="51"/>
        <v>10.2321666666667</v>
      </c>
      <c r="AD60" s="1">
        <f t="shared" si="52"/>
        <v>0.29</v>
      </c>
      <c r="AE60" s="30">
        <f t="shared" si="53"/>
        <v>196.5275</v>
      </c>
      <c r="AF60" s="1">
        <f t="shared" si="54"/>
        <v>4554702.64050177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</row>
    <row r="61" s="1" customFormat="1" spans="1:79">
      <c r="A61" s="13" t="s">
        <v>38</v>
      </c>
      <c r="B61" s="13">
        <f>H7</f>
        <v>0.29</v>
      </c>
      <c r="C61" s="16">
        <v>2</v>
      </c>
      <c r="D61" s="19">
        <v>-19.0904303685714</v>
      </c>
      <c r="E61" s="20">
        <f t="shared" si="55"/>
        <v>-20.5548691722581</v>
      </c>
      <c r="F61" s="16" t="s">
        <v>73</v>
      </c>
      <c r="G61" s="13">
        <v>3</v>
      </c>
      <c r="H61" s="18">
        <f t="shared" si="40"/>
        <v>-19.0904303685714</v>
      </c>
      <c r="I61" s="18">
        <f t="shared" si="41"/>
        <v>254.059569631429</v>
      </c>
      <c r="J61" s="18">
        <f t="shared" si="42"/>
        <v>0.00119657811731526</v>
      </c>
      <c r="K61" s="18">
        <f t="shared" si="43"/>
        <v>10.2321666666667</v>
      </c>
      <c r="L61" s="18">
        <f t="shared" si="44"/>
        <v>2.762685</v>
      </c>
      <c r="M61" s="13" t="s">
        <v>73</v>
      </c>
      <c r="N61" s="13"/>
      <c r="O61" s="18">
        <f t="shared" si="56"/>
        <v>8.27887038230874</v>
      </c>
      <c r="P61" s="18">
        <f t="shared" si="45"/>
        <v>0.00990631513556003</v>
      </c>
      <c r="Q61" s="24">
        <f t="shared" si="46"/>
        <v>0.00287283138931241</v>
      </c>
      <c r="R61" s="18">
        <f t="shared" si="47"/>
        <v>0.80117865</v>
      </c>
      <c r="S61" s="25">
        <f t="shared" si="48"/>
        <v>0.00358575629706609</v>
      </c>
      <c r="T61" s="3">
        <v>0.27</v>
      </c>
      <c r="U61" s="26">
        <f t="shared" si="49"/>
        <v>0.000968154200207844</v>
      </c>
      <c r="V61" s="3">
        <v>180.9</v>
      </c>
      <c r="W61" s="27">
        <v>6</v>
      </c>
      <c r="X61" s="27">
        <v>3</v>
      </c>
      <c r="Y61" s="27">
        <v>0.3</v>
      </c>
      <c r="Z61" s="27">
        <v>6</v>
      </c>
      <c r="AA61" s="3">
        <v>30.2</v>
      </c>
      <c r="AB61" s="2">
        <f t="shared" si="50"/>
        <v>0.2265881123611</v>
      </c>
      <c r="AC61" s="29">
        <f t="shared" si="51"/>
        <v>10.2321666666667</v>
      </c>
      <c r="AD61" s="1">
        <f t="shared" si="52"/>
        <v>0.29</v>
      </c>
      <c r="AE61" s="30">
        <f t="shared" si="53"/>
        <v>196.5275</v>
      </c>
      <c r="AF61" s="1">
        <f t="shared" si="54"/>
        <v>4556465.18818146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</row>
    <row r="62" s="1" customFormat="1" spans="1:79">
      <c r="A62" s="13"/>
      <c r="B62" s="13"/>
      <c r="C62" s="16">
        <v>3</v>
      </c>
      <c r="D62" s="19">
        <v>-10.0765603154516</v>
      </c>
      <c r="E62" s="20">
        <f t="shared" si="55"/>
        <v>-19.0904303685714</v>
      </c>
      <c r="F62" s="16" t="s">
        <v>73</v>
      </c>
      <c r="G62" s="13">
        <v>4</v>
      </c>
      <c r="H62" s="18">
        <f t="shared" si="40"/>
        <v>-10.0765603154516</v>
      </c>
      <c r="I62" s="18">
        <f t="shared" si="41"/>
        <v>263.073439684548</v>
      </c>
      <c r="J62" s="18">
        <f t="shared" si="42"/>
        <v>0.0044487199023507</v>
      </c>
      <c r="K62" s="18">
        <f t="shared" si="43"/>
        <v>10.2321666666667</v>
      </c>
      <c r="L62" s="18">
        <f t="shared" si="44"/>
        <v>2.762685</v>
      </c>
      <c r="M62" s="13" t="s">
        <v>73</v>
      </c>
      <c r="N62" s="13"/>
      <c r="O62" s="18">
        <f t="shared" si="56"/>
        <v>11.0316490671732</v>
      </c>
      <c r="P62" s="18">
        <f t="shared" si="45"/>
        <v>0.0490767167608818</v>
      </c>
      <c r="Q62" s="24">
        <f t="shared" si="46"/>
        <v>0.0142322478606557</v>
      </c>
      <c r="R62" s="18">
        <f t="shared" si="47"/>
        <v>0.80117865</v>
      </c>
      <c r="S62" s="25">
        <f t="shared" si="48"/>
        <v>0.017764137699695</v>
      </c>
      <c r="T62" s="3">
        <v>0.27</v>
      </c>
      <c r="U62" s="26">
        <f t="shared" si="49"/>
        <v>0.00479631717891764</v>
      </c>
      <c r="V62" s="3">
        <v>180.9</v>
      </c>
      <c r="W62" s="27">
        <v>6</v>
      </c>
      <c r="X62" s="27">
        <v>3</v>
      </c>
      <c r="Y62" s="27">
        <v>0.3</v>
      </c>
      <c r="Z62" s="27">
        <v>6</v>
      </c>
      <c r="AA62" s="3">
        <v>30.2</v>
      </c>
      <c r="AB62" s="2">
        <f t="shared" si="50"/>
        <v>0.227331924427864</v>
      </c>
      <c r="AC62" s="29">
        <f t="shared" si="51"/>
        <v>10.2321666666667</v>
      </c>
      <c r="AD62" s="1">
        <f t="shared" si="52"/>
        <v>0.29</v>
      </c>
      <c r="AE62" s="30">
        <f t="shared" si="53"/>
        <v>196.5275</v>
      </c>
      <c r="AF62" s="1">
        <f t="shared" si="54"/>
        <v>4571422.5209093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</row>
    <row r="63" s="1" customFormat="1" spans="1:79">
      <c r="A63" s="13"/>
      <c r="B63" s="13"/>
      <c r="C63" s="16">
        <v>4</v>
      </c>
      <c r="D63" s="19">
        <v>1.80755306343333</v>
      </c>
      <c r="E63" s="20">
        <f t="shared" si="55"/>
        <v>-10.0765603154516</v>
      </c>
      <c r="F63" s="16" t="s">
        <v>73</v>
      </c>
      <c r="G63" s="13">
        <v>5</v>
      </c>
      <c r="H63" s="18">
        <f t="shared" si="40"/>
        <v>1.80755306343333</v>
      </c>
      <c r="I63" s="18">
        <f t="shared" si="41"/>
        <v>274.957553063433</v>
      </c>
      <c r="J63" s="18">
        <f t="shared" si="42"/>
        <v>0.0220281539573408</v>
      </c>
      <c r="K63" s="18">
        <f t="shared" si="43"/>
        <v>10.2321666666667</v>
      </c>
      <c r="L63" s="18">
        <f t="shared" si="44"/>
        <v>2.762685</v>
      </c>
      <c r="M63" s="13" t="s">
        <v>75</v>
      </c>
      <c r="N63" s="18">
        <f>(O62-P62)*$C$22/100</f>
        <v>10.4334437328917</v>
      </c>
      <c r="O63" s="18">
        <f t="shared" si="56"/>
        <v>3.31181361752061</v>
      </c>
      <c r="P63" s="18">
        <f t="shared" si="45"/>
        <v>0.072953140244762</v>
      </c>
      <c r="Q63" s="24">
        <f t="shared" si="46"/>
        <v>0.021156410670981</v>
      </c>
      <c r="R63" s="18">
        <f t="shared" si="47"/>
        <v>0.80117865</v>
      </c>
      <c r="S63" s="25">
        <f t="shared" si="48"/>
        <v>0.026406608152852</v>
      </c>
      <c r="T63" s="3">
        <v>0.27</v>
      </c>
      <c r="U63" s="26">
        <f t="shared" si="49"/>
        <v>0.00712978420127005</v>
      </c>
      <c r="V63" s="3">
        <v>180.9</v>
      </c>
      <c r="W63" s="27">
        <v>6</v>
      </c>
      <c r="X63" s="27">
        <v>3</v>
      </c>
      <c r="Y63" s="27">
        <v>0.3</v>
      </c>
      <c r="Z63" s="27">
        <v>6</v>
      </c>
      <c r="AA63" s="3">
        <v>30.2</v>
      </c>
      <c r="AB63" s="2">
        <f t="shared" si="50"/>
        <v>0.227785317070307</v>
      </c>
      <c r="AC63" s="29">
        <f t="shared" si="51"/>
        <v>10.2321666666667</v>
      </c>
      <c r="AD63" s="1">
        <f t="shared" si="52"/>
        <v>0.29</v>
      </c>
      <c r="AE63" s="30">
        <f t="shared" si="53"/>
        <v>196.5275</v>
      </c>
      <c r="AF63" s="1">
        <f t="shared" si="54"/>
        <v>4580539.80323423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</row>
    <row r="64" s="1" customFormat="1" spans="1:79">
      <c r="A64" s="13"/>
      <c r="B64" s="13"/>
      <c r="C64" s="16">
        <v>5</v>
      </c>
      <c r="D64" s="19">
        <v>13.9836091176129</v>
      </c>
      <c r="E64" s="20">
        <f t="shared" si="55"/>
        <v>1.80755306343333</v>
      </c>
      <c r="F64" s="16" t="s">
        <v>75</v>
      </c>
      <c r="G64" s="13">
        <v>6</v>
      </c>
      <c r="H64" s="18">
        <f t="shared" si="40"/>
        <v>13.9836091176129</v>
      </c>
      <c r="I64" s="18">
        <f t="shared" si="41"/>
        <v>287.133609117613</v>
      </c>
      <c r="J64" s="18">
        <f t="shared" si="42"/>
        <v>0.098887732081081</v>
      </c>
      <c r="K64" s="18">
        <f t="shared" si="43"/>
        <v>10.2321666666667</v>
      </c>
      <c r="L64" s="18">
        <f t="shared" si="44"/>
        <v>2.762685</v>
      </c>
      <c r="M64" s="13" t="s">
        <v>73</v>
      </c>
      <c r="N64" s="13"/>
      <c r="O64" s="18">
        <f t="shared" si="56"/>
        <v>6.00154547727585</v>
      </c>
      <c r="P64" s="18">
        <f t="shared" si="45"/>
        <v>0.593479221229278</v>
      </c>
      <c r="Q64" s="24">
        <f t="shared" si="46"/>
        <v>0.172108974156491</v>
      </c>
      <c r="R64" s="18">
        <f t="shared" si="47"/>
        <v>0.80117865</v>
      </c>
      <c r="S64" s="25">
        <f t="shared" si="48"/>
        <v>0.214819721115248</v>
      </c>
      <c r="T64" s="3">
        <v>0.27</v>
      </c>
      <c r="U64" s="26">
        <f t="shared" si="49"/>
        <v>0.0580013247011169</v>
      </c>
      <c r="V64" s="3">
        <v>220.1</v>
      </c>
      <c r="W64" s="27">
        <v>12.1</v>
      </c>
      <c r="X64" s="27">
        <v>4.5</v>
      </c>
      <c r="Y64" s="27">
        <v>1.5</v>
      </c>
      <c r="Z64" s="27">
        <v>6.8</v>
      </c>
      <c r="AA64" s="3">
        <v>30.2</v>
      </c>
      <c r="AB64" s="2">
        <f t="shared" si="50"/>
        <v>0.286469657389427</v>
      </c>
      <c r="AC64" s="29">
        <f t="shared" si="51"/>
        <v>10.2321666666667</v>
      </c>
      <c r="AD64" s="1">
        <f t="shared" si="52"/>
        <v>0.29</v>
      </c>
      <c r="AE64" s="30">
        <f t="shared" si="53"/>
        <v>196.5275</v>
      </c>
      <c r="AF64" s="1">
        <f t="shared" si="54"/>
        <v>5760624.45537757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</row>
    <row r="65" s="1" customFormat="1" spans="1:79">
      <c r="A65" s="13"/>
      <c r="B65" s="13"/>
      <c r="C65" s="16">
        <v>6</v>
      </c>
      <c r="D65" s="19">
        <v>22.5814231246667</v>
      </c>
      <c r="E65" s="20">
        <f t="shared" si="55"/>
        <v>13.9836091176129</v>
      </c>
      <c r="F65" s="16" t="s">
        <v>73</v>
      </c>
      <c r="G65" s="13">
        <v>7</v>
      </c>
      <c r="H65" s="18">
        <f t="shared" si="40"/>
        <v>22.5814231246667</v>
      </c>
      <c r="I65" s="18">
        <f t="shared" si="41"/>
        <v>295.731423124667</v>
      </c>
      <c r="J65" s="18">
        <f t="shared" si="42"/>
        <v>0.265034820922155</v>
      </c>
      <c r="K65" s="18">
        <f t="shared" si="43"/>
        <v>10.2321666666667</v>
      </c>
      <c r="L65" s="18">
        <f t="shared" si="44"/>
        <v>2.762685</v>
      </c>
      <c r="M65" s="13" t="s">
        <v>73</v>
      </c>
      <c r="N65" s="13"/>
      <c r="O65" s="18">
        <f t="shared" si="56"/>
        <v>8.17075125604658</v>
      </c>
      <c r="P65" s="18">
        <f t="shared" si="45"/>
        <v>2.16553359594578</v>
      </c>
      <c r="Q65" s="24">
        <f t="shared" si="46"/>
        <v>0.628004742824276</v>
      </c>
      <c r="R65" s="18">
        <f t="shared" si="47"/>
        <v>0.80117865</v>
      </c>
      <c r="S65" s="25">
        <f t="shared" si="48"/>
        <v>0.783851070949377</v>
      </c>
      <c r="T65" s="3">
        <v>0.27</v>
      </c>
      <c r="U65" s="26">
        <f t="shared" si="49"/>
        <v>0.211639789156332</v>
      </c>
      <c r="V65" s="3">
        <v>220.1</v>
      </c>
      <c r="W65" s="27">
        <v>12.1</v>
      </c>
      <c r="X65" s="27">
        <v>4.5</v>
      </c>
      <c r="Y65" s="27">
        <v>1.5</v>
      </c>
      <c r="Z65" s="27">
        <v>6.8</v>
      </c>
      <c r="AA65" s="3">
        <v>30.2</v>
      </c>
      <c r="AB65" s="2">
        <f t="shared" si="50"/>
        <v>0.316321611033075</v>
      </c>
      <c r="AC65" s="29">
        <f t="shared" si="51"/>
        <v>10.2321666666667</v>
      </c>
      <c r="AD65" s="1">
        <f t="shared" si="52"/>
        <v>0.29</v>
      </c>
      <c r="AE65" s="30">
        <f t="shared" si="53"/>
        <v>196.5275</v>
      </c>
      <c r="AF65" s="1">
        <f t="shared" si="54"/>
        <v>6360918.02841252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</row>
    <row r="66" s="1" customFormat="1" spans="1:79">
      <c r="A66" s="13"/>
      <c r="B66" s="13"/>
      <c r="C66" s="16">
        <v>7</v>
      </c>
      <c r="D66" s="19">
        <v>21.1496638709677</v>
      </c>
      <c r="E66" s="20">
        <f t="shared" si="55"/>
        <v>22.5814231246667</v>
      </c>
      <c r="F66" s="16" t="s">
        <v>73</v>
      </c>
      <c r="G66" s="13">
        <v>8</v>
      </c>
      <c r="H66" s="18">
        <f t="shared" si="40"/>
        <v>21.1496638709677</v>
      </c>
      <c r="I66" s="18">
        <f t="shared" si="41"/>
        <v>294.299663870968</v>
      </c>
      <c r="J66" s="18">
        <f t="shared" si="42"/>
        <v>0.225807940857306</v>
      </c>
      <c r="K66" s="18">
        <f t="shared" si="43"/>
        <v>10.2321666666667</v>
      </c>
      <c r="L66" s="18">
        <f t="shared" si="44"/>
        <v>2.762685</v>
      </c>
      <c r="M66" s="13" t="s">
        <v>73</v>
      </c>
      <c r="N66" s="13"/>
      <c r="O66" s="18">
        <f t="shared" si="56"/>
        <v>8.76790266010079</v>
      </c>
      <c r="P66" s="18">
        <f t="shared" si="45"/>
        <v>1.97986204531466</v>
      </c>
      <c r="Q66" s="24">
        <f t="shared" si="46"/>
        <v>0.574159993141251</v>
      </c>
      <c r="R66" s="18">
        <f t="shared" si="47"/>
        <v>0.80117865</v>
      </c>
      <c r="S66" s="25">
        <f t="shared" si="48"/>
        <v>0.716644150641372</v>
      </c>
      <c r="T66" s="3">
        <v>0.27</v>
      </c>
      <c r="U66" s="26">
        <f t="shared" si="49"/>
        <v>0.193493920673171</v>
      </c>
      <c r="V66" s="3">
        <v>220.1</v>
      </c>
      <c r="W66" s="27">
        <v>12.1</v>
      </c>
      <c r="X66" s="27">
        <v>4.5</v>
      </c>
      <c r="Y66" s="27">
        <v>1.5</v>
      </c>
      <c r="Z66" s="27">
        <v>6.8</v>
      </c>
      <c r="AA66" s="3">
        <v>30.2</v>
      </c>
      <c r="AB66" s="2">
        <f t="shared" si="50"/>
        <v>0.312795868786797</v>
      </c>
      <c r="AC66" s="29">
        <f t="shared" si="51"/>
        <v>10.2321666666667</v>
      </c>
      <c r="AD66" s="1">
        <f t="shared" si="52"/>
        <v>0.29</v>
      </c>
      <c r="AE66" s="30">
        <f t="shared" si="53"/>
        <v>196.5275</v>
      </c>
      <c r="AF66" s="1">
        <f t="shared" si="54"/>
        <v>6290018.8023222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</row>
    <row r="67" s="1" customFormat="1" spans="1:79">
      <c r="A67" s="13"/>
      <c r="B67" s="13"/>
      <c r="C67" s="16">
        <v>8</v>
      </c>
      <c r="D67" s="19">
        <v>19.3345867674194</v>
      </c>
      <c r="E67" s="20">
        <f t="shared" si="55"/>
        <v>21.1496638709677</v>
      </c>
      <c r="F67" s="16" t="s">
        <v>73</v>
      </c>
      <c r="G67" s="13">
        <v>9</v>
      </c>
      <c r="H67" s="18">
        <f t="shared" si="40"/>
        <v>19.3345867674194</v>
      </c>
      <c r="I67" s="18">
        <f t="shared" si="41"/>
        <v>292.484586767419</v>
      </c>
      <c r="J67" s="18">
        <f t="shared" si="42"/>
        <v>0.183896121647863</v>
      </c>
      <c r="K67" s="18">
        <f t="shared" si="43"/>
        <v>10.2321666666667</v>
      </c>
      <c r="L67" s="18">
        <f t="shared" si="44"/>
        <v>2.762685</v>
      </c>
      <c r="M67" s="13" t="s">
        <v>73</v>
      </c>
      <c r="N67" s="13"/>
      <c r="O67" s="18">
        <f t="shared" si="56"/>
        <v>9.55072561478613</v>
      </c>
      <c r="P67" s="18">
        <f t="shared" si="45"/>
        <v>1.75634139948208</v>
      </c>
      <c r="Q67" s="24">
        <f t="shared" si="46"/>
        <v>0.509339005849802</v>
      </c>
      <c r="R67" s="18">
        <f t="shared" si="47"/>
        <v>0.80117865</v>
      </c>
      <c r="S67" s="25">
        <f t="shared" si="48"/>
        <v>0.635737117869781</v>
      </c>
      <c r="T67" s="3">
        <v>0.27</v>
      </c>
      <c r="U67" s="26">
        <f t="shared" si="49"/>
        <v>0.171649021824841</v>
      </c>
      <c r="V67" s="3">
        <v>180.9</v>
      </c>
      <c r="W67" s="27">
        <v>6</v>
      </c>
      <c r="X67" s="27">
        <v>3</v>
      </c>
      <c r="Y67" s="27">
        <v>0.3</v>
      </c>
      <c r="Z67" s="27">
        <v>6</v>
      </c>
      <c r="AA67" s="3">
        <v>30.2</v>
      </c>
      <c r="AB67" s="2">
        <f t="shared" si="50"/>
        <v>0.259751404940567</v>
      </c>
      <c r="AC67" s="29">
        <f t="shared" si="51"/>
        <v>10.2321666666667</v>
      </c>
      <c r="AD67" s="1">
        <f t="shared" si="52"/>
        <v>0.29</v>
      </c>
      <c r="AE67" s="30">
        <f t="shared" si="53"/>
        <v>196.5275</v>
      </c>
      <c r="AF67" s="1">
        <f t="shared" si="54"/>
        <v>5223346.54656007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</row>
    <row r="68" s="1" customFormat="1" spans="1:79">
      <c r="A68" s="13"/>
      <c r="B68" s="13"/>
      <c r="C68" s="16">
        <v>9</v>
      </c>
      <c r="D68" s="19">
        <v>13.0541283052</v>
      </c>
      <c r="E68" s="20">
        <f t="shared" si="55"/>
        <v>19.3345867674194</v>
      </c>
      <c r="F68" s="16" t="s">
        <v>73</v>
      </c>
      <c r="G68" s="13">
        <v>10</v>
      </c>
      <c r="H68" s="18">
        <f t="shared" si="40"/>
        <v>13.0541283052</v>
      </c>
      <c r="I68" s="18">
        <f t="shared" si="41"/>
        <v>286.2041283052</v>
      </c>
      <c r="J68" s="18">
        <f t="shared" si="42"/>
        <v>0.0885757008467057</v>
      </c>
      <c r="K68" s="18">
        <f t="shared" si="43"/>
        <v>10.2321666666667</v>
      </c>
      <c r="L68" s="18">
        <f t="shared" si="44"/>
        <v>2.762685</v>
      </c>
      <c r="M68" s="13" t="s">
        <v>73</v>
      </c>
      <c r="N68" s="13"/>
      <c r="O68" s="18">
        <f t="shared" si="56"/>
        <v>10.5570692153041</v>
      </c>
      <c r="P68" s="18">
        <f t="shared" si="45"/>
        <v>0.935099804632739</v>
      </c>
      <c r="Q68" s="24">
        <f t="shared" si="46"/>
        <v>0.271178943343494</v>
      </c>
      <c r="R68" s="18">
        <f t="shared" si="47"/>
        <v>0.80117865</v>
      </c>
      <c r="S68" s="25">
        <f t="shared" si="48"/>
        <v>0.338474999731326</v>
      </c>
      <c r="T68" s="3">
        <v>0.27</v>
      </c>
      <c r="U68" s="26">
        <f t="shared" si="49"/>
        <v>0.091388249927458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0.244156736960905</v>
      </c>
      <c r="AC68" s="29">
        <f t="shared" si="51"/>
        <v>10.2321666666667</v>
      </c>
      <c r="AD68" s="1">
        <f t="shared" si="52"/>
        <v>0.29</v>
      </c>
      <c r="AE68" s="30">
        <f t="shared" si="53"/>
        <v>196.5275</v>
      </c>
      <c r="AF68" s="1">
        <f t="shared" si="54"/>
        <v>4909753.03527587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</row>
    <row r="69" s="1" customFormat="1" spans="1:79">
      <c r="A69" s="13"/>
      <c r="B69" s="13"/>
      <c r="C69" s="16">
        <v>10</v>
      </c>
      <c r="D69" s="19">
        <v>3.27342921335484</v>
      </c>
      <c r="E69" s="20">
        <f t="shared" si="55"/>
        <v>13.0541283052</v>
      </c>
      <c r="F69" s="16" t="s">
        <v>73</v>
      </c>
      <c r="G69" s="13">
        <v>11</v>
      </c>
      <c r="H69" s="18">
        <f t="shared" si="40"/>
        <v>3.27342921335484</v>
      </c>
      <c r="I69" s="18">
        <f t="shared" si="41"/>
        <v>276.423429213355</v>
      </c>
      <c r="J69" s="18">
        <f t="shared" si="42"/>
        <v>0.0265787332403866</v>
      </c>
      <c r="K69" s="18">
        <f t="shared" si="43"/>
        <v>10.2321666666667</v>
      </c>
      <c r="L69" s="18">
        <f t="shared" si="44"/>
        <v>2.762685</v>
      </c>
      <c r="M69" s="13" t="s">
        <v>75</v>
      </c>
      <c r="N69" s="18">
        <f>(O68-P68)*$C$22/100</f>
        <v>9.14087094013776</v>
      </c>
      <c r="O69" s="18">
        <f t="shared" si="56"/>
        <v>3.24378347053356</v>
      </c>
      <c r="P69" s="18">
        <f t="shared" si="45"/>
        <v>0.086215655552887</v>
      </c>
      <c r="Q69" s="24">
        <f t="shared" si="46"/>
        <v>0.0250025401103372</v>
      </c>
      <c r="R69" s="18">
        <f t="shared" si="47"/>
        <v>0.80117865</v>
      </c>
      <c r="S69" s="25">
        <f t="shared" si="48"/>
        <v>0.0312071971842201</v>
      </c>
      <c r="T69" s="3">
        <v>0.27</v>
      </c>
      <c r="U69" s="26">
        <f t="shared" si="49"/>
        <v>0.00842594323973942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0.228037160771481</v>
      </c>
      <c r="AC69" s="29">
        <f t="shared" si="51"/>
        <v>10.2321666666667</v>
      </c>
      <c r="AD69" s="1">
        <f t="shared" si="52"/>
        <v>0.29</v>
      </c>
      <c r="AE69" s="30">
        <f t="shared" si="53"/>
        <v>196.5275</v>
      </c>
      <c r="AF69" s="1">
        <f t="shared" si="54"/>
        <v>4585604.13359696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</row>
    <row r="70" s="1" customFormat="1" spans="1:79">
      <c r="A70" s="13"/>
      <c r="B70" s="13"/>
      <c r="C70" s="16">
        <v>11</v>
      </c>
      <c r="D70" s="19">
        <v>-7.4618595734</v>
      </c>
      <c r="E70" s="20">
        <f t="shared" si="55"/>
        <v>3.27342921335484</v>
      </c>
      <c r="F70" s="16" t="s">
        <v>75</v>
      </c>
      <c r="G70" s="13">
        <v>12</v>
      </c>
      <c r="H70" s="18">
        <f t="shared" si="40"/>
        <v>-7.4618595734</v>
      </c>
      <c r="I70" s="18">
        <f t="shared" si="41"/>
        <v>265.6881404266</v>
      </c>
      <c r="J70" s="18">
        <f t="shared" si="42"/>
        <v>0.00640357984626881</v>
      </c>
      <c r="K70" s="18">
        <f t="shared" si="43"/>
        <v>10.2321666666667</v>
      </c>
      <c r="L70" s="18">
        <f t="shared" si="44"/>
        <v>2.762685</v>
      </c>
      <c r="M70" s="13" t="s">
        <v>73</v>
      </c>
      <c r="N70" s="13"/>
      <c r="O70" s="18">
        <f t="shared" si="56"/>
        <v>5.92025281498068</v>
      </c>
      <c r="P70" s="18">
        <f t="shared" si="45"/>
        <v>0.0379108116108264</v>
      </c>
      <c r="Q70" s="24">
        <f t="shared" si="46"/>
        <v>0.0109941353671397</v>
      </c>
      <c r="R70" s="18">
        <f t="shared" si="47"/>
        <v>0.80117865</v>
      </c>
      <c r="S70" s="25">
        <f t="shared" si="48"/>
        <v>0.0137224517492318</v>
      </c>
      <c r="T70" s="3">
        <v>0.27</v>
      </c>
      <c r="U70" s="26">
        <f t="shared" si="49"/>
        <v>0.00370506197229259</v>
      </c>
      <c r="V70" s="3">
        <v>180.9</v>
      </c>
      <c r="W70" s="27">
        <v>6</v>
      </c>
      <c r="X70" s="27">
        <v>3</v>
      </c>
      <c r="Y70" s="27">
        <v>0.3</v>
      </c>
      <c r="Z70" s="27">
        <v>6</v>
      </c>
      <c r="AA70" s="3">
        <v>30.2</v>
      </c>
      <c r="AB70" s="2">
        <f t="shared" si="50"/>
        <v>0.227119893541216</v>
      </c>
      <c r="AC70" s="29">
        <f t="shared" si="51"/>
        <v>10.2321666666667</v>
      </c>
      <c r="AD70" s="1">
        <f t="shared" si="52"/>
        <v>0.29</v>
      </c>
      <c r="AE70" s="30">
        <f t="shared" si="53"/>
        <v>196.5275</v>
      </c>
      <c r="AF70" s="1">
        <f t="shared" si="54"/>
        <v>4567158.78728373</v>
      </c>
      <c r="AG70" s="1">
        <f>SUM(AF59:AF70)</f>
        <v>60514723.3397466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</row>
    <row r="71" s="1" customFormat="1" spans="1:46">
      <c r="A71" s="13"/>
      <c r="B71" s="13"/>
      <c r="C71" s="16">
        <v>12</v>
      </c>
      <c r="D71" s="19">
        <v>-20.1289320448387</v>
      </c>
      <c r="E71" s="20">
        <f t="shared" si="55"/>
        <v>-7.4618595734</v>
      </c>
      <c r="F71" s="16" t="s">
        <v>73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AT71" s="2"/>
    </row>
    <row r="72" s="1" customFormat="1" spans="46:46">
      <c r="AT72" s="2"/>
    </row>
    <row r="73" s="1" customFormat="1" spans="19:46">
      <c r="S73" s="23" t="s">
        <v>45</v>
      </c>
      <c r="T73" s="23"/>
      <c r="U73" s="23"/>
      <c r="V73" s="23" t="s">
        <v>46</v>
      </c>
      <c r="W73" s="23"/>
      <c r="X73" s="23"/>
      <c r="Y73" s="23" t="s">
        <v>47</v>
      </c>
      <c r="Z73" s="23"/>
      <c r="AA73" s="23"/>
      <c r="AB73" s="23" t="s">
        <v>48</v>
      </c>
      <c r="AC73" s="23"/>
      <c r="AD73" s="23"/>
      <c r="AE73" s="23" t="s">
        <v>49</v>
      </c>
      <c r="AF73" s="23"/>
      <c r="AG73" s="23"/>
      <c r="AH73" s="23" t="s">
        <v>50</v>
      </c>
      <c r="AI73" s="23"/>
      <c r="AJ73" s="23"/>
      <c r="AK73" s="31" t="s">
        <v>78</v>
      </c>
      <c r="AL73" s="32"/>
      <c r="AM73" s="33"/>
      <c r="AN73" s="32" t="s">
        <v>79</v>
      </c>
      <c r="AO73" s="32"/>
      <c r="AP73" s="33"/>
      <c r="AQ73" s="23" t="s">
        <v>52</v>
      </c>
      <c r="AR73" s="23"/>
      <c r="AS73" s="23"/>
      <c r="AT73" s="2"/>
    </row>
    <row r="74" s="1" customFormat="1" spans="1:50">
      <c r="A74" s="15" t="s">
        <v>6</v>
      </c>
      <c r="B74" s="15"/>
      <c r="C74" s="16" t="s">
        <v>53</v>
      </c>
      <c r="D74" s="16" t="s">
        <v>54</v>
      </c>
      <c r="E74" s="16" t="s">
        <v>55</v>
      </c>
      <c r="F74" s="16" t="s">
        <v>56</v>
      </c>
      <c r="G74" s="13" t="s">
        <v>53</v>
      </c>
      <c r="H74" s="13" t="s">
        <v>55</v>
      </c>
      <c r="I74" s="13" t="s">
        <v>57</v>
      </c>
      <c r="J74" s="13" t="s">
        <v>58</v>
      </c>
      <c r="K74" s="22" t="s">
        <v>59</v>
      </c>
      <c r="L74" s="22" t="s">
        <v>60</v>
      </c>
      <c r="M74" s="13" t="s">
        <v>61</v>
      </c>
      <c r="N74" s="22" t="s">
        <v>62</v>
      </c>
      <c r="O74" s="13" t="s">
        <v>63</v>
      </c>
      <c r="P74" s="13" t="s">
        <v>64</v>
      </c>
      <c r="Q74" s="22" t="s">
        <v>65</v>
      </c>
      <c r="R74" s="22" t="s">
        <v>66</v>
      </c>
      <c r="S74" s="4" t="s">
        <v>12</v>
      </c>
      <c r="T74" s="3" t="s">
        <v>13</v>
      </c>
      <c r="U74" s="3"/>
      <c r="V74" s="4" t="s">
        <v>12</v>
      </c>
      <c r="W74" s="3" t="s">
        <v>13</v>
      </c>
      <c r="X74" s="3"/>
      <c r="Y74" s="4" t="s">
        <v>12</v>
      </c>
      <c r="Z74" s="3" t="s">
        <v>13</v>
      </c>
      <c r="AA74" s="3"/>
      <c r="AB74" s="4" t="s">
        <v>12</v>
      </c>
      <c r="AC74" s="3" t="s">
        <v>13</v>
      </c>
      <c r="AD74" s="3"/>
      <c r="AE74" s="4" t="s">
        <v>12</v>
      </c>
      <c r="AF74" s="3" t="s">
        <v>13</v>
      </c>
      <c r="AG74" s="3"/>
      <c r="AH74" s="4" t="s">
        <v>12</v>
      </c>
      <c r="AI74" s="3" t="s">
        <v>13</v>
      </c>
      <c r="AJ74" s="3"/>
      <c r="AK74" s="4" t="s">
        <v>12</v>
      </c>
      <c r="AL74" s="3" t="s">
        <v>13</v>
      </c>
      <c r="AM74" s="3"/>
      <c r="AN74" s="4" t="s">
        <v>12</v>
      </c>
      <c r="AO74" s="3" t="s">
        <v>13</v>
      </c>
      <c r="AP74" s="3"/>
      <c r="AQ74" s="34" t="s">
        <v>12</v>
      </c>
      <c r="AR74" s="34" t="s">
        <v>13</v>
      </c>
      <c r="AS74" s="34"/>
      <c r="AT74" s="2" t="s">
        <v>67</v>
      </c>
      <c r="AU74" s="1" t="s">
        <v>68</v>
      </c>
      <c r="AV74" s="1" t="s">
        <v>38</v>
      </c>
      <c r="AW74" s="1" t="s">
        <v>69</v>
      </c>
      <c r="AX74" s="1" t="s">
        <v>70</v>
      </c>
    </row>
    <row r="75" s="1" customFormat="1" spans="1:50">
      <c r="A75" s="13" t="s">
        <v>71</v>
      </c>
      <c r="B75" s="13">
        <f>F8</f>
        <v>625.464</v>
      </c>
      <c r="C75" s="16" t="s">
        <v>72</v>
      </c>
      <c r="D75" s="17">
        <v>-18</v>
      </c>
      <c r="E75" s="16"/>
      <c r="F75" s="16"/>
      <c r="G75" s="13">
        <v>1</v>
      </c>
      <c r="H75" s="18">
        <f t="shared" ref="H75:H86" si="57">E76</f>
        <v>-18</v>
      </c>
      <c r="I75" s="18">
        <f t="shared" ref="I75:I86" si="58">H75+273.15</f>
        <v>255.15</v>
      </c>
      <c r="J75" s="18">
        <f t="shared" ref="J75:J86" si="59">EXP(($C$16*(I75-$C$14))/($C$17*I75*$C$14))</f>
        <v>0.00140952687723246</v>
      </c>
      <c r="K75" s="18">
        <f t="shared" ref="K75:K86" si="60">$B$75/12</f>
        <v>52.122</v>
      </c>
      <c r="L75" s="18">
        <f t="shared" ref="L75:L86" si="61">K75*$B$76/100</f>
        <v>0.52122</v>
      </c>
      <c r="M75" s="13" t="s">
        <v>73</v>
      </c>
      <c r="N75" s="13"/>
      <c r="O75" s="18">
        <f>L75</f>
        <v>0.52122</v>
      </c>
      <c r="P75" s="18">
        <f t="shared" ref="P75:P86" si="62">O75*J75</f>
        <v>0.000734673598951101</v>
      </c>
      <c r="Q75" s="24">
        <f t="shared" ref="Q75:Q86" si="63">P75*$B$77</f>
        <v>0.000191015135727286</v>
      </c>
      <c r="R75" s="18">
        <f t="shared" ref="R75:R86" si="64">L75*$B$77</f>
        <v>0.1355172</v>
      </c>
      <c r="S75" s="25">
        <f t="shared" ref="S75:S86" si="65">Q75/R75</f>
        <v>0.00140952687723246</v>
      </c>
      <c r="T75" s="3">
        <v>0.01</v>
      </c>
      <c r="U75" s="26">
        <f t="shared" ref="U75:U86" si="66">S75*T75</f>
        <v>1.40952687723246e-5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ref="AG75:AG86" si="67">AF75*AE75</f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ref="AS75:AS86" si="68">AR75*AQ75</f>
        <v>0.005</v>
      </c>
      <c r="AT75" s="2">
        <f t="shared" ref="AT75:AT86" si="69">(AS75+AM75+AD75+AA75+U75+X75+AG75+AJ75+AP75)</f>
        <v>0.00550409526877232</v>
      </c>
      <c r="AU75" s="29">
        <f t="shared" ref="AU75:AU86" si="70">$B$75/12</f>
        <v>52.122</v>
      </c>
      <c r="AV75" s="1">
        <f t="shared" ref="AV75:AV86" si="71">$B$77</f>
        <v>0.26</v>
      </c>
      <c r="AW75" s="2">
        <f>$E$8/12</f>
        <v>2.74166666666667</v>
      </c>
      <c r="AX75" s="1">
        <f t="shared" ref="AX75:AX86" si="72">AW75*10000*AV75*0.67*AU75*AT75</f>
        <v>1370.15536898103</v>
      </c>
    </row>
    <row r="76" s="1" customFormat="1" spans="1:50">
      <c r="A76" s="13" t="s">
        <v>74</v>
      </c>
      <c r="B76" s="13">
        <v>1</v>
      </c>
      <c r="C76" s="16">
        <v>1</v>
      </c>
      <c r="D76" s="19">
        <v>-20.5548691722581</v>
      </c>
      <c r="E76" s="20">
        <f t="shared" ref="E76:E87" si="73">D75</f>
        <v>-18</v>
      </c>
      <c r="F76" s="16" t="s">
        <v>73</v>
      </c>
      <c r="G76" s="13">
        <v>2</v>
      </c>
      <c r="H76" s="18">
        <f t="shared" si="57"/>
        <v>-20.5548691722581</v>
      </c>
      <c r="I76" s="18">
        <f t="shared" si="58"/>
        <v>252.595130827742</v>
      </c>
      <c r="J76" s="18">
        <f t="shared" si="59"/>
        <v>0.00095817477172669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ref="O76:O86" si="74">L76+O75-P75-N76</f>
        <v>1.04170532640105</v>
      </c>
      <c r="P76" s="18">
        <f t="shared" si="62"/>
        <v>0.000998135763330802</v>
      </c>
      <c r="Q76" s="24">
        <f t="shared" si="63"/>
        <v>0.000259515298466009</v>
      </c>
      <c r="R76" s="18">
        <f t="shared" si="64"/>
        <v>0.1355172</v>
      </c>
      <c r="S76" s="25">
        <f t="shared" si="65"/>
        <v>0.00191499897035955</v>
      </c>
      <c r="T76" s="3">
        <v>0.01</v>
      </c>
      <c r="U76" s="26">
        <f t="shared" si="66"/>
        <v>1.91499897035955e-5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0.0055091499897036</v>
      </c>
      <c r="AU76" s="29">
        <f t="shared" si="70"/>
        <v>52.122</v>
      </c>
      <c r="AV76" s="1">
        <f t="shared" si="71"/>
        <v>0.26</v>
      </c>
      <c r="AW76" s="2">
        <f t="shared" ref="AW76:AW86" si="75">$E$8/12</f>
        <v>2.74166666666667</v>
      </c>
      <c r="AX76" s="1">
        <f t="shared" si="72"/>
        <v>1371.41365988707</v>
      </c>
    </row>
    <row r="77" s="1" customFormat="1" spans="1:50">
      <c r="A77" s="13" t="s">
        <v>38</v>
      </c>
      <c r="B77" s="13">
        <f>H8</f>
        <v>0.26</v>
      </c>
      <c r="C77" s="16">
        <v>2</v>
      </c>
      <c r="D77" s="19">
        <v>-19.0904303685714</v>
      </c>
      <c r="E77" s="20">
        <f t="shared" si="73"/>
        <v>-20.5548691722581</v>
      </c>
      <c r="F77" s="16" t="s">
        <v>73</v>
      </c>
      <c r="G77" s="13">
        <v>3</v>
      </c>
      <c r="H77" s="18">
        <f t="shared" si="57"/>
        <v>-19.0904303685714</v>
      </c>
      <c r="I77" s="18">
        <f t="shared" si="58"/>
        <v>254.059569631429</v>
      </c>
      <c r="J77" s="18">
        <f t="shared" si="59"/>
        <v>0.00119657811731526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4"/>
        <v>1.56192719063772</v>
      </c>
      <c r="P77" s="18">
        <f t="shared" si="62"/>
        <v>0.00186896789715679</v>
      </c>
      <c r="Q77" s="24">
        <f t="shared" si="63"/>
        <v>0.000485931653260765</v>
      </c>
      <c r="R77" s="18">
        <f t="shared" si="64"/>
        <v>0.1355172</v>
      </c>
      <c r="S77" s="25">
        <f t="shared" si="65"/>
        <v>0.00358575629706609</v>
      </c>
      <c r="T77" s="3">
        <v>0.01</v>
      </c>
      <c r="U77" s="26">
        <f t="shared" si="66"/>
        <v>3.58575629706609e-5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0.00552585756297066</v>
      </c>
      <c r="AU77" s="29">
        <f t="shared" si="70"/>
        <v>52.122</v>
      </c>
      <c r="AV77" s="1">
        <f t="shared" si="71"/>
        <v>0.26</v>
      </c>
      <c r="AW77" s="2">
        <f t="shared" si="75"/>
        <v>2.74166666666667</v>
      </c>
      <c r="AX77" s="1">
        <f t="shared" si="72"/>
        <v>1375.57273964436</v>
      </c>
    </row>
    <row r="78" s="1" customFormat="1" spans="1:50">
      <c r="A78" s="13"/>
      <c r="B78" s="13"/>
      <c r="C78" s="16">
        <v>3</v>
      </c>
      <c r="D78" s="19">
        <v>-10.0765603154516</v>
      </c>
      <c r="E78" s="20">
        <f t="shared" si="73"/>
        <v>-19.0904303685714</v>
      </c>
      <c r="F78" s="16" t="s">
        <v>73</v>
      </c>
      <c r="G78" s="13">
        <v>4</v>
      </c>
      <c r="H78" s="18">
        <f t="shared" si="57"/>
        <v>-10.0765603154516</v>
      </c>
      <c r="I78" s="18">
        <f t="shared" si="58"/>
        <v>263.073439684548</v>
      </c>
      <c r="J78" s="18">
        <f t="shared" si="59"/>
        <v>0.0044487199023507</v>
      </c>
      <c r="K78" s="18">
        <f t="shared" si="60"/>
        <v>52.122</v>
      </c>
      <c r="L78" s="18">
        <f t="shared" si="61"/>
        <v>0.52122</v>
      </c>
      <c r="M78" s="13" t="s">
        <v>73</v>
      </c>
      <c r="N78" s="13"/>
      <c r="O78" s="18">
        <f t="shared" si="74"/>
        <v>2.08127822274056</v>
      </c>
      <c r="P78" s="18">
        <f t="shared" si="62"/>
        <v>0.00925902385183502</v>
      </c>
      <c r="Q78" s="24">
        <f t="shared" si="63"/>
        <v>0.00240734620147711</v>
      </c>
      <c r="R78" s="18">
        <f t="shared" si="64"/>
        <v>0.1355172</v>
      </c>
      <c r="S78" s="25">
        <f t="shared" si="65"/>
        <v>0.017764137699695</v>
      </c>
      <c r="T78" s="3">
        <v>0.01</v>
      </c>
      <c r="U78" s="26">
        <f t="shared" si="66"/>
        <v>0.00017764137699695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0.001</v>
      </c>
      <c r="AF78" s="3">
        <v>0.49</v>
      </c>
      <c r="AG78" s="26">
        <f t="shared" si="67"/>
        <v>0.00049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</v>
      </c>
      <c r="AR78" s="3">
        <v>0.5</v>
      </c>
      <c r="AS78" s="3">
        <f t="shared" si="68"/>
        <v>0.005</v>
      </c>
      <c r="AT78" s="2">
        <f t="shared" si="69"/>
        <v>0.00566764137699695</v>
      </c>
      <c r="AU78" s="29">
        <f t="shared" si="70"/>
        <v>52.122</v>
      </c>
      <c r="AV78" s="1">
        <f t="shared" si="71"/>
        <v>0.26</v>
      </c>
      <c r="AW78" s="2">
        <f t="shared" si="75"/>
        <v>2.74166666666667</v>
      </c>
      <c r="AX78" s="1">
        <f t="shared" si="72"/>
        <v>1410.8675237163</v>
      </c>
    </row>
    <row r="79" s="1" customFormat="1" spans="1:50">
      <c r="A79" s="13"/>
      <c r="B79" s="13"/>
      <c r="C79" s="16">
        <v>4</v>
      </c>
      <c r="D79" s="19">
        <v>1.80755306343333</v>
      </c>
      <c r="E79" s="20">
        <f t="shared" si="73"/>
        <v>-10.0765603154516</v>
      </c>
      <c r="F79" s="16" t="s">
        <v>73</v>
      </c>
      <c r="G79" s="13">
        <v>5</v>
      </c>
      <c r="H79" s="18">
        <f t="shared" si="57"/>
        <v>1.80755306343333</v>
      </c>
      <c r="I79" s="18">
        <f t="shared" si="58"/>
        <v>274.957553063433</v>
      </c>
      <c r="J79" s="18">
        <f t="shared" si="59"/>
        <v>0.0220281539573408</v>
      </c>
      <c r="K79" s="18">
        <f t="shared" si="60"/>
        <v>52.122</v>
      </c>
      <c r="L79" s="18">
        <f t="shared" si="61"/>
        <v>0.52122</v>
      </c>
      <c r="M79" s="13" t="s">
        <v>75</v>
      </c>
      <c r="N79" s="18">
        <f>(O78-P78)*$C$22/100</f>
        <v>1.96841823894429</v>
      </c>
      <c r="O79" s="18">
        <f t="shared" si="74"/>
        <v>0.624820959944437</v>
      </c>
      <c r="P79" s="18">
        <f t="shared" si="62"/>
        <v>0.0137636523014295</v>
      </c>
      <c r="Q79" s="24">
        <f t="shared" si="63"/>
        <v>0.00357854959837168</v>
      </c>
      <c r="R79" s="18">
        <f t="shared" si="64"/>
        <v>0.1355172</v>
      </c>
      <c r="S79" s="25">
        <f t="shared" si="65"/>
        <v>0.026406608152852</v>
      </c>
      <c r="T79" s="3">
        <v>0.01</v>
      </c>
      <c r="U79" s="26">
        <f t="shared" si="66"/>
        <v>0.00026406608152852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0.001</v>
      </c>
      <c r="AF79" s="3">
        <v>0.49</v>
      </c>
      <c r="AG79" s="26">
        <f t="shared" si="67"/>
        <v>0.00049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</v>
      </c>
      <c r="AR79" s="3">
        <v>0.5</v>
      </c>
      <c r="AS79" s="3">
        <f t="shared" si="68"/>
        <v>0.005</v>
      </c>
      <c r="AT79" s="2">
        <f t="shared" si="69"/>
        <v>0.00575406608152852</v>
      </c>
      <c r="AU79" s="29">
        <f t="shared" si="70"/>
        <v>52.122</v>
      </c>
      <c r="AV79" s="1">
        <f t="shared" si="71"/>
        <v>0.26</v>
      </c>
      <c r="AW79" s="2">
        <f t="shared" si="75"/>
        <v>2.74166666666667</v>
      </c>
      <c r="AX79" s="1">
        <f t="shared" si="72"/>
        <v>1432.38155411442</v>
      </c>
    </row>
    <row r="80" s="1" customFormat="1" spans="1:50">
      <c r="A80" s="13"/>
      <c r="B80" s="13"/>
      <c r="C80" s="16">
        <v>5</v>
      </c>
      <c r="D80" s="19">
        <v>13.9836091176129</v>
      </c>
      <c r="E80" s="20">
        <f t="shared" si="73"/>
        <v>1.80755306343333</v>
      </c>
      <c r="F80" s="16" t="s">
        <v>75</v>
      </c>
      <c r="G80" s="13">
        <v>6</v>
      </c>
      <c r="H80" s="18">
        <f t="shared" si="57"/>
        <v>13.9836091176129</v>
      </c>
      <c r="I80" s="18">
        <f t="shared" si="58"/>
        <v>287.133609117613</v>
      </c>
      <c r="J80" s="18">
        <f t="shared" si="59"/>
        <v>0.098887732081081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4"/>
        <v>1.13227730764301</v>
      </c>
      <c r="P80" s="18">
        <f t="shared" si="62"/>
        <v>0.111968335039689</v>
      </c>
      <c r="Q80" s="24">
        <f t="shared" si="63"/>
        <v>0.0291117671103192</v>
      </c>
      <c r="R80" s="18">
        <f t="shared" si="64"/>
        <v>0.1355172</v>
      </c>
      <c r="S80" s="25">
        <f t="shared" si="65"/>
        <v>0.214819721115248</v>
      </c>
      <c r="T80" s="3">
        <v>0.01</v>
      </c>
      <c r="U80" s="26">
        <f t="shared" si="66"/>
        <v>0.00214819721115248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8"/>
        <v>0.0075</v>
      </c>
      <c r="AT80" s="2">
        <f t="shared" si="69"/>
        <v>0.0120981972111525</v>
      </c>
      <c r="AU80" s="29">
        <f t="shared" si="70"/>
        <v>52.122</v>
      </c>
      <c r="AV80" s="1">
        <f t="shared" si="71"/>
        <v>0.26</v>
      </c>
      <c r="AW80" s="2">
        <f t="shared" si="75"/>
        <v>2.74166666666667</v>
      </c>
      <c r="AX80" s="1">
        <f t="shared" si="72"/>
        <v>3011.65024484564</v>
      </c>
    </row>
    <row r="81" s="1" customFormat="1" spans="1:50">
      <c r="A81" s="13"/>
      <c r="B81" s="13"/>
      <c r="C81" s="16">
        <v>6</v>
      </c>
      <c r="D81" s="19">
        <v>22.5814231246667</v>
      </c>
      <c r="E81" s="20">
        <f t="shared" si="73"/>
        <v>13.9836091176129</v>
      </c>
      <c r="F81" s="16" t="s">
        <v>73</v>
      </c>
      <c r="G81" s="13">
        <v>7</v>
      </c>
      <c r="H81" s="18">
        <f t="shared" si="57"/>
        <v>22.5814231246667</v>
      </c>
      <c r="I81" s="18">
        <f t="shared" si="58"/>
        <v>295.731423124667</v>
      </c>
      <c r="J81" s="18">
        <f t="shared" si="59"/>
        <v>0.265034820922155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4"/>
        <v>1.54152897260332</v>
      </c>
      <c r="P81" s="18">
        <f t="shared" si="62"/>
        <v>0.408558855200234</v>
      </c>
      <c r="Q81" s="24">
        <f t="shared" si="63"/>
        <v>0.106225302352061</v>
      </c>
      <c r="R81" s="18">
        <f t="shared" si="64"/>
        <v>0.1355172</v>
      </c>
      <c r="S81" s="25">
        <f t="shared" si="65"/>
        <v>0.783851070949377</v>
      </c>
      <c r="T81" s="3">
        <v>0.01</v>
      </c>
      <c r="U81" s="26">
        <f t="shared" si="66"/>
        <v>0.00783851070949377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0.015</v>
      </c>
      <c r="AR81" s="3">
        <v>0.5</v>
      </c>
      <c r="AS81" s="3">
        <f t="shared" si="68"/>
        <v>0.0075</v>
      </c>
      <c r="AT81" s="2">
        <f t="shared" si="69"/>
        <v>0.0177885107094938</v>
      </c>
      <c r="AU81" s="29">
        <f t="shared" si="70"/>
        <v>52.122</v>
      </c>
      <c r="AV81" s="1">
        <f t="shared" si="71"/>
        <v>0.26</v>
      </c>
      <c r="AW81" s="2">
        <f t="shared" si="75"/>
        <v>2.74166666666667</v>
      </c>
      <c r="AX81" s="1">
        <f t="shared" si="72"/>
        <v>4428.16162595707</v>
      </c>
    </row>
    <row r="82" s="1" customFormat="1" spans="1:50">
      <c r="A82" s="13"/>
      <c r="B82" s="13"/>
      <c r="C82" s="16">
        <v>7</v>
      </c>
      <c r="D82" s="19">
        <v>21.1496638709677</v>
      </c>
      <c r="E82" s="20">
        <f t="shared" si="73"/>
        <v>22.5814231246667</v>
      </c>
      <c r="F82" s="16" t="s">
        <v>73</v>
      </c>
      <c r="G82" s="13">
        <v>8</v>
      </c>
      <c r="H82" s="18">
        <f t="shared" si="57"/>
        <v>21.1496638709677</v>
      </c>
      <c r="I82" s="18">
        <f t="shared" si="58"/>
        <v>294.299663870968</v>
      </c>
      <c r="J82" s="18">
        <f t="shared" si="59"/>
        <v>0.225807940857306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4"/>
        <v>1.65419011740308</v>
      </c>
      <c r="P82" s="18">
        <f t="shared" si="62"/>
        <v>0.373529264197296</v>
      </c>
      <c r="Q82" s="24">
        <f t="shared" si="63"/>
        <v>0.097117608691297</v>
      </c>
      <c r="R82" s="18">
        <f t="shared" si="64"/>
        <v>0.1355172</v>
      </c>
      <c r="S82" s="25">
        <f t="shared" si="65"/>
        <v>0.716644150641373</v>
      </c>
      <c r="T82" s="3">
        <v>0.01</v>
      </c>
      <c r="U82" s="26">
        <f t="shared" si="66"/>
        <v>0.00716644150641373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0.0171164415064137</v>
      </c>
      <c r="AU82" s="29">
        <f t="shared" si="70"/>
        <v>52.122</v>
      </c>
      <c r="AV82" s="1">
        <f t="shared" si="71"/>
        <v>0.26</v>
      </c>
      <c r="AW82" s="2">
        <f t="shared" si="75"/>
        <v>2.74166666666667</v>
      </c>
      <c r="AX82" s="1">
        <f t="shared" si="72"/>
        <v>4260.86088315355</v>
      </c>
    </row>
    <row r="83" s="1" customFormat="1" spans="1:50">
      <c r="A83" s="13"/>
      <c r="B83" s="13"/>
      <c r="C83" s="16">
        <v>8</v>
      </c>
      <c r="D83" s="19">
        <v>19.3345867674194</v>
      </c>
      <c r="E83" s="20">
        <f t="shared" si="73"/>
        <v>21.1496638709677</v>
      </c>
      <c r="F83" s="16" t="s">
        <v>73</v>
      </c>
      <c r="G83" s="13">
        <v>9</v>
      </c>
      <c r="H83" s="18">
        <f t="shared" si="57"/>
        <v>19.3345867674194</v>
      </c>
      <c r="I83" s="18">
        <f t="shared" si="58"/>
        <v>292.484586767419</v>
      </c>
      <c r="J83" s="18">
        <f t="shared" si="59"/>
        <v>0.183896121647863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4"/>
        <v>1.80188085320579</v>
      </c>
      <c r="P83" s="18">
        <f t="shared" si="62"/>
        <v>0.331358900576087</v>
      </c>
      <c r="Q83" s="24">
        <f t="shared" si="63"/>
        <v>0.0861533141497827</v>
      </c>
      <c r="R83" s="18">
        <f t="shared" si="64"/>
        <v>0.1355172</v>
      </c>
      <c r="S83" s="25">
        <f t="shared" si="65"/>
        <v>0.635737117869781</v>
      </c>
      <c r="T83" s="3">
        <v>0.01</v>
      </c>
      <c r="U83" s="26">
        <f t="shared" si="66"/>
        <v>0.00635737117869781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0.001</v>
      </c>
      <c r="AF83" s="3">
        <v>0.49</v>
      </c>
      <c r="AG83" s="26">
        <f t="shared" si="67"/>
        <v>0.00049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</v>
      </c>
      <c r="AR83" s="3">
        <v>0.5</v>
      </c>
      <c r="AS83" s="3">
        <f t="shared" si="68"/>
        <v>0.005</v>
      </c>
      <c r="AT83" s="2">
        <f t="shared" si="69"/>
        <v>0.0118473711786978</v>
      </c>
      <c r="AU83" s="29">
        <f t="shared" si="70"/>
        <v>52.122</v>
      </c>
      <c r="AV83" s="1">
        <f t="shared" si="71"/>
        <v>0.26</v>
      </c>
      <c r="AW83" s="2">
        <f t="shared" si="75"/>
        <v>2.74166666666667</v>
      </c>
      <c r="AX83" s="1">
        <f t="shared" si="72"/>
        <v>2949.21116662005</v>
      </c>
    </row>
    <row r="84" s="1" customFormat="1" spans="1:50">
      <c r="A84" s="13"/>
      <c r="B84" s="13"/>
      <c r="C84" s="16">
        <v>9</v>
      </c>
      <c r="D84" s="19">
        <v>13.0541283052</v>
      </c>
      <c r="E84" s="20">
        <f t="shared" si="73"/>
        <v>19.3345867674194</v>
      </c>
      <c r="F84" s="16" t="s">
        <v>73</v>
      </c>
      <c r="G84" s="13">
        <v>10</v>
      </c>
      <c r="H84" s="18">
        <f t="shared" si="57"/>
        <v>13.0541283052</v>
      </c>
      <c r="I84" s="18">
        <f t="shared" si="58"/>
        <v>286.2041283052</v>
      </c>
      <c r="J84" s="18">
        <f t="shared" si="59"/>
        <v>0.0885757008467057</v>
      </c>
      <c r="K84" s="18">
        <f t="shared" si="60"/>
        <v>52.122</v>
      </c>
      <c r="L84" s="18">
        <f t="shared" si="61"/>
        <v>0.52122</v>
      </c>
      <c r="M84" s="13" t="s">
        <v>73</v>
      </c>
      <c r="N84" s="13"/>
      <c r="O84" s="18">
        <f t="shared" si="74"/>
        <v>1.9917419526297</v>
      </c>
      <c r="P84" s="18">
        <f t="shared" si="62"/>
        <v>0.176419939359962</v>
      </c>
      <c r="Q84" s="24">
        <f t="shared" si="63"/>
        <v>0.0458691842335901</v>
      </c>
      <c r="R84" s="18">
        <f t="shared" si="64"/>
        <v>0.1355172</v>
      </c>
      <c r="S84" s="25">
        <f t="shared" si="65"/>
        <v>0.338474999731326</v>
      </c>
      <c r="T84" s="3">
        <v>0.01</v>
      </c>
      <c r="U84" s="26">
        <f t="shared" si="66"/>
        <v>0.00338474999731326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0.00887474999731326</v>
      </c>
      <c r="AU84" s="29">
        <f t="shared" si="70"/>
        <v>52.122</v>
      </c>
      <c r="AV84" s="1">
        <f t="shared" si="71"/>
        <v>0.26</v>
      </c>
      <c r="AW84" s="2">
        <f t="shared" si="75"/>
        <v>2.74166666666667</v>
      </c>
      <c r="AX84" s="1">
        <f t="shared" si="72"/>
        <v>2209.22527016785</v>
      </c>
    </row>
    <row r="85" s="1" customFormat="1" spans="1:50">
      <c r="A85" s="13"/>
      <c r="B85" s="13"/>
      <c r="C85" s="16">
        <v>10</v>
      </c>
      <c r="D85" s="19">
        <v>3.27342921335484</v>
      </c>
      <c r="E85" s="20">
        <f t="shared" si="73"/>
        <v>13.0541283052</v>
      </c>
      <c r="F85" s="16" t="s">
        <v>73</v>
      </c>
      <c r="G85" s="13">
        <v>11</v>
      </c>
      <c r="H85" s="18">
        <f t="shared" si="57"/>
        <v>3.27342921335484</v>
      </c>
      <c r="I85" s="18">
        <f t="shared" si="58"/>
        <v>276.423429213355</v>
      </c>
      <c r="J85" s="18">
        <f t="shared" si="59"/>
        <v>0.0265787332403866</v>
      </c>
      <c r="K85" s="18">
        <f t="shared" si="60"/>
        <v>52.122</v>
      </c>
      <c r="L85" s="18">
        <f t="shared" si="61"/>
        <v>0.52122</v>
      </c>
      <c r="M85" s="13" t="s">
        <v>75</v>
      </c>
      <c r="N85" s="18">
        <f>(O84-P84)*$C$22/100</f>
        <v>1.72455591260625</v>
      </c>
      <c r="O85" s="18">
        <f t="shared" si="74"/>
        <v>0.611986100663487</v>
      </c>
      <c r="P85" s="18">
        <f t="shared" si="62"/>
        <v>0.0162658153163592</v>
      </c>
      <c r="Q85" s="24">
        <f t="shared" si="63"/>
        <v>0.00422911198225339</v>
      </c>
      <c r="R85" s="18">
        <f t="shared" si="64"/>
        <v>0.1355172</v>
      </c>
      <c r="S85" s="25">
        <f t="shared" si="65"/>
        <v>0.0312071971842201</v>
      </c>
      <c r="T85" s="3">
        <v>0.01</v>
      </c>
      <c r="U85" s="26">
        <f t="shared" si="66"/>
        <v>0.000312071971842201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0.0058020719718422</v>
      </c>
      <c r="AU85" s="29">
        <f t="shared" si="70"/>
        <v>52.122</v>
      </c>
      <c r="AV85" s="1">
        <f t="shared" si="71"/>
        <v>0.26</v>
      </c>
      <c r="AW85" s="2">
        <f t="shared" si="75"/>
        <v>2.74166666666667</v>
      </c>
      <c r="AX85" s="1">
        <f t="shared" si="72"/>
        <v>1444.33184297101</v>
      </c>
    </row>
    <row r="86" s="1" customFormat="1" spans="1:51">
      <c r="A86" s="13"/>
      <c r="B86" s="13"/>
      <c r="C86" s="16">
        <v>11</v>
      </c>
      <c r="D86" s="19">
        <v>-7.4618595734</v>
      </c>
      <c r="E86" s="20">
        <f t="shared" si="73"/>
        <v>3.27342921335484</v>
      </c>
      <c r="F86" s="16" t="s">
        <v>75</v>
      </c>
      <c r="G86" s="13">
        <v>12</v>
      </c>
      <c r="H86" s="18">
        <f t="shared" si="57"/>
        <v>-7.4618595734</v>
      </c>
      <c r="I86" s="18">
        <f t="shared" si="58"/>
        <v>265.6881404266</v>
      </c>
      <c r="J86" s="18">
        <f t="shared" si="59"/>
        <v>0.00640357984626881</v>
      </c>
      <c r="K86" s="18">
        <f t="shared" si="60"/>
        <v>52.122</v>
      </c>
      <c r="L86" s="18">
        <f t="shared" si="61"/>
        <v>0.52122</v>
      </c>
      <c r="M86" s="13" t="s">
        <v>73</v>
      </c>
      <c r="N86" s="13"/>
      <c r="O86" s="18">
        <f t="shared" si="74"/>
        <v>1.11694028534713</v>
      </c>
      <c r="P86" s="18">
        <f t="shared" si="62"/>
        <v>0.0071524163007346</v>
      </c>
      <c r="Q86" s="24">
        <f t="shared" si="63"/>
        <v>0.001859628238191</v>
      </c>
      <c r="R86" s="18">
        <f t="shared" si="64"/>
        <v>0.1355172</v>
      </c>
      <c r="S86" s="25">
        <f t="shared" si="65"/>
        <v>0.0137224517492318</v>
      </c>
      <c r="T86" s="3">
        <v>0.01</v>
      </c>
      <c r="U86" s="26">
        <f t="shared" si="66"/>
        <v>0.000137224517492318</v>
      </c>
      <c r="V86" s="25"/>
      <c r="W86" s="3"/>
      <c r="X86" s="3"/>
      <c r="Y86" s="28"/>
      <c r="Z86" s="3"/>
      <c r="AA86" s="27"/>
      <c r="AB86" s="3"/>
      <c r="AC86" s="3"/>
      <c r="AD86" s="27"/>
      <c r="AE86" s="25">
        <v>0.001</v>
      </c>
      <c r="AF86" s="3">
        <v>0.49</v>
      </c>
      <c r="AG86" s="26">
        <f t="shared" si="67"/>
        <v>0.00049</v>
      </c>
      <c r="AH86" s="35"/>
      <c r="AI86" s="3"/>
      <c r="AJ86" s="26"/>
      <c r="AK86" s="36"/>
      <c r="AL86" s="27"/>
      <c r="AM86" s="27"/>
      <c r="AN86" s="36"/>
      <c r="AO86" s="27"/>
      <c r="AP86" s="26"/>
      <c r="AQ86" s="3">
        <v>0.01</v>
      </c>
      <c r="AR86" s="3">
        <v>0.5</v>
      </c>
      <c r="AS86" s="3">
        <f t="shared" si="68"/>
        <v>0.005</v>
      </c>
      <c r="AT86" s="2">
        <f t="shared" si="69"/>
        <v>0.00562722451749232</v>
      </c>
      <c r="AU86" s="29">
        <f t="shared" si="70"/>
        <v>52.122</v>
      </c>
      <c r="AV86" s="1">
        <f t="shared" si="71"/>
        <v>0.26</v>
      </c>
      <c r="AW86" s="2">
        <f t="shared" si="75"/>
        <v>2.74166666666667</v>
      </c>
      <c r="AX86" s="1">
        <f t="shared" si="72"/>
        <v>1400.80640116237</v>
      </c>
      <c r="AY86" s="1">
        <f>SUM(AX75:AX86)</f>
        <v>26664.6382812207</v>
      </c>
    </row>
    <row r="87" s="1" customFormat="1" spans="1:46">
      <c r="A87" s="13"/>
      <c r="B87" s="13"/>
      <c r="C87" s="16">
        <v>12</v>
      </c>
      <c r="D87" s="19">
        <v>-20.1289320448387</v>
      </c>
      <c r="E87" s="20">
        <f t="shared" si="73"/>
        <v>-7.4618595734</v>
      </c>
      <c r="F87" s="16" t="s">
        <v>73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AT87" s="2"/>
    </row>
    <row r="88" s="1" customFormat="1" spans="46:46">
      <c r="AT88" s="2"/>
    </row>
    <row r="89" s="1" customFormat="1" spans="19:46">
      <c r="S89" s="23" t="s">
        <v>45</v>
      </c>
      <c r="T89" s="23"/>
      <c r="U89" s="23"/>
      <c r="V89" s="23" t="s">
        <v>46</v>
      </c>
      <c r="W89" s="23"/>
      <c r="X89" s="23"/>
      <c r="Y89" s="23" t="s">
        <v>47</v>
      </c>
      <c r="Z89" s="23"/>
      <c r="AA89" s="23"/>
      <c r="AB89" s="23" t="s">
        <v>48</v>
      </c>
      <c r="AC89" s="23"/>
      <c r="AD89" s="23"/>
      <c r="AE89" s="23" t="s">
        <v>49</v>
      </c>
      <c r="AF89" s="23"/>
      <c r="AG89" s="23"/>
      <c r="AH89" s="23" t="s">
        <v>50</v>
      </c>
      <c r="AI89" s="23"/>
      <c r="AJ89" s="23"/>
      <c r="AK89" s="31" t="s">
        <v>78</v>
      </c>
      <c r="AL89" s="32"/>
      <c r="AM89" s="33"/>
      <c r="AN89" s="32" t="s">
        <v>79</v>
      </c>
      <c r="AO89" s="32"/>
      <c r="AP89" s="33"/>
      <c r="AQ89" s="23" t="s">
        <v>52</v>
      </c>
      <c r="AR89" s="23"/>
      <c r="AS89" s="23"/>
      <c r="AT89" s="2"/>
    </row>
    <row r="90" s="1" customFormat="1" spans="1:53">
      <c r="A90" s="15" t="s">
        <v>80</v>
      </c>
      <c r="B90" s="15"/>
      <c r="C90" s="16" t="s">
        <v>53</v>
      </c>
      <c r="D90" s="16" t="s">
        <v>54</v>
      </c>
      <c r="E90" s="16" t="s">
        <v>55</v>
      </c>
      <c r="F90" s="16" t="s">
        <v>56</v>
      </c>
      <c r="G90" s="13" t="s">
        <v>53</v>
      </c>
      <c r="H90" s="13" t="s">
        <v>55</v>
      </c>
      <c r="I90" s="13" t="s">
        <v>57</v>
      </c>
      <c r="J90" s="13" t="s">
        <v>58</v>
      </c>
      <c r="K90" s="22" t="s">
        <v>59</v>
      </c>
      <c r="L90" s="22" t="s">
        <v>60</v>
      </c>
      <c r="M90" s="13" t="s">
        <v>61</v>
      </c>
      <c r="N90" s="22" t="s">
        <v>62</v>
      </c>
      <c r="O90" s="13" t="s">
        <v>63</v>
      </c>
      <c r="P90" s="13" t="s">
        <v>64</v>
      </c>
      <c r="Q90" s="22" t="s">
        <v>65</v>
      </c>
      <c r="R90" s="22" t="s">
        <v>66</v>
      </c>
      <c r="S90" s="4" t="s">
        <v>12</v>
      </c>
      <c r="T90" s="3" t="s">
        <v>13</v>
      </c>
      <c r="U90" s="3"/>
      <c r="V90" s="4" t="s">
        <v>12</v>
      </c>
      <c r="W90" s="3" t="s">
        <v>13</v>
      </c>
      <c r="X90" s="3"/>
      <c r="Y90" s="4" t="s">
        <v>12</v>
      </c>
      <c r="Z90" s="3" t="s">
        <v>13</v>
      </c>
      <c r="AA90" s="3"/>
      <c r="AB90" s="4" t="s">
        <v>12</v>
      </c>
      <c r="AC90" s="3" t="s">
        <v>13</v>
      </c>
      <c r="AD90" s="3"/>
      <c r="AE90" s="4" t="s">
        <v>12</v>
      </c>
      <c r="AF90" s="3" t="s">
        <v>13</v>
      </c>
      <c r="AG90" s="3"/>
      <c r="AH90" s="4" t="s">
        <v>12</v>
      </c>
      <c r="AI90" s="3" t="s">
        <v>13</v>
      </c>
      <c r="AJ90" s="3"/>
      <c r="AK90" s="4" t="s">
        <v>12</v>
      </c>
      <c r="AL90" s="3" t="s">
        <v>13</v>
      </c>
      <c r="AM90" s="3"/>
      <c r="AN90" s="4" t="s">
        <v>12</v>
      </c>
      <c r="AO90" s="3" t="s">
        <v>13</v>
      </c>
      <c r="AP90" s="3"/>
      <c r="AQ90" s="34" t="s">
        <v>12</v>
      </c>
      <c r="AR90" s="34" t="s">
        <v>13</v>
      </c>
      <c r="AS90" s="34"/>
      <c r="AT90" s="2" t="s">
        <v>67</v>
      </c>
      <c r="AU90" s="1" t="s">
        <v>68</v>
      </c>
      <c r="AV90" s="1" t="s">
        <v>38</v>
      </c>
      <c r="AW90" s="1" t="s">
        <v>81</v>
      </c>
      <c r="AX90" s="1" t="s">
        <v>82</v>
      </c>
      <c r="AZ90" s="1" t="s">
        <v>83</v>
      </c>
      <c r="BA90" s="1" t="s">
        <v>84</v>
      </c>
    </row>
    <row r="91" s="1" customFormat="1" spans="1:53">
      <c r="A91" s="13" t="s">
        <v>71</v>
      </c>
      <c r="B91" s="13">
        <f>F9</f>
        <v>341.64</v>
      </c>
      <c r="C91" s="16" t="s">
        <v>72</v>
      </c>
      <c r="D91" s="17">
        <v>-18</v>
      </c>
      <c r="E91" s="16"/>
      <c r="F91" s="16"/>
      <c r="G91" s="13">
        <v>1</v>
      </c>
      <c r="H91" s="18">
        <f t="shared" ref="H91:H102" si="76">E92</f>
        <v>-18</v>
      </c>
      <c r="I91" s="18">
        <f t="shared" ref="I91:I102" si="77">H91+273.15</f>
        <v>255.15</v>
      </c>
      <c r="J91" s="18">
        <f t="shared" ref="J91:J102" si="78">EXP(($C$16*(I91-$C$14))/($C$17*I91*$C$14))</f>
        <v>0.00140952687723246</v>
      </c>
      <c r="K91" s="18">
        <f t="shared" ref="K91:K102" si="79">$B$91/12</f>
        <v>28.47</v>
      </c>
      <c r="L91" s="18">
        <f t="shared" ref="L91:L102" si="80">K91*$B$76/100</f>
        <v>0.2847</v>
      </c>
      <c r="M91" s="13" t="s">
        <v>73</v>
      </c>
      <c r="N91" s="13"/>
      <c r="O91" s="18">
        <f>L91</f>
        <v>0.2847</v>
      </c>
      <c r="P91" s="18">
        <f t="shared" ref="P91:P102" si="81">O91*J91</f>
        <v>0.00040129230194808</v>
      </c>
      <c r="Q91" s="24">
        <f t="shared" ref="Q91:Q102" si="82">P91*$B$77</f>
        <v>0.000104335998506501</v>
      </c>
      <c r="R91" s="18">
        <f t="shared" ref="R91:R102" si="83">L91*$B$77</f>
        <v>0.074022</v>
      </c>
      <c r="S91" s="25">
        <f t="shared" ref="S91:S102" si="84">Q91/R91</f>
        <v>0.00140952687723246</v>
      </c>
      <c r="T91" s="3">
        <v>0.01</v>
      </c>
      <c r="U91" s="26">
        <f t="shared" ref="U91:U102" si="85">S91*T91</f>
        <v>1.40952687723246e-5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ref="AG91:AG102" si="86">AF91*AE91</f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ref="AS91:AS102" si="87">AR91*AQ91</f>
        <v>0.005</v>
      </c>
      <c r="AT91" s="2">
        <f t="shared" ref="AT91:AT102" si="88">(AS91+AM91+AD91+AA91+U91+X91+AG91+AJ91+AP91)</f>
        <v>0.00550409526877232</v>
      </c>
      <c r="AU91" s="29">
        <f t="shared" ref="AU91:AU102" si="89">$B$91/12</f>
        <v>28.47</v>
      </c>
      <c r="AV91" s="1">
        <f t="shared" ref="AV91:AV102" si="90">$B$77</f>
        <v>0.26</v>
      </c>
      <c r="AW91" s="2">
        <f>$E$9/12</f>
        <v>0.925</v>
      </c>
      <c r="AX91" s="1">
        <f t="shared" ref="AX91:AX102" si="91">AW91*10000*AV91*0.67*AU91*AT91</f>
        <v>252.501110755744</v>
      </c>
      <c r="AZ91" s="2">
        <f>$E$10/12</f>
        <v>0.425</v>
      </c>
      <c r="BA91" s="1">
        <f t="shared" ref="BA91:BA102" si="92">AZ91*10000*AV91*0.67*AU91*AT91</f>
        <v>116.014023860747</v>
      </c>
    </row>
    <row r="92" s="1" customFormat="1" spans="1:53">
      <c r="A92" s="13" t="s">
        <v>74</v>
      </c>
      <c r="B92" s="13">
        <v>1</v>
      </c>
      <c r="C92" s="16">
        <v>1</v>
      </c>
      <c r="D92" s="19">
        <v>-20.5548691722581</v>
      </c>
      <c r="E92" s="20">
        <f t="shared" ref="E92:E103" si="93">D91</f>
        <v>-18</v>
      </c>
      <c r="F92" s="16" t="s">
        <v>73</v>
      </c>
      <c r="G92" s="13">
        <v>2</v>
      </c>
      <c r="H92" s="18">
        <f t="shared" si="76"/>
        <v>-20.5548691722581</v>
      </c>
      <c r="I92" s="18">
        <f t="shared" si="77"/>
        <v>252.595130827742</v>
      </c>
      <c r="J92" s="18">
        <f t="shared" si="78"/>
        <v>0.00095817477172669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ref="O92:O102" si="94">L92+O91-P91-N92</f>
        <v>0.568998707698052</v>
      </c>
      <c r="P92" s="18">
        <f t="shared" si="81"/>
        <v>0.000545200206861363</v>
      </c>
      <c r="Q92" s="24">
        <f t="shared" si="82"/>
        <v>0.000141752053783954</v>
      </c>
      <c r="R92" s="18">
        <f t="shared" si="83"/>
        <v>0.074022</v>
      </c>
      <c r="S92" s="25">
        <f t="shared" si="84"/>
        <v>0.00191499897035955</v>
      </c>
      <c r="T92" s="3">
        <v>0.01</v>
      </c>
      <c r="U92" s="26">
        <f t="shared" si="85"/>
        <v>1.91499897035955e-5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0.0055091499897036</v>
      </c>
      <c r="AU92" s="29">
        <f t="shared" si="89"/>
        <v>28.47</v>
      </c>
      <c r="AV92" s="1">
        <f t="shared" si="90"/>
        <v>0.26</v>
      </c>
      <c r="AW92" s="2">
        <f t="shared" ref="AW92:AW102" si="95">$E$9/12</f>
        <v>0.925</v>
      </c>
      <c r="AX92" s="1">
        <f t="shared" si="91"/>
        <v>252.732996758326</v>
      </c>
      <c r="AZ92" s="2">
        <f t="shared" ref="AZ92:AZ102" si="96">$E$10/12</f>
        <v>0.425</v>
      </c>
      <c r="BA92" s="1">
        <f t="shared" si="92"/>
        <v>116.12056607815</v>
      </c>
    </row>
    <row r="93" s="1" customFormat="1" spans="1:53">
      <c r="A93" s="13" t="s">
        <v>38</v>
      </c>
      <c r="B93" s="13">
        <f>H9</f>
        <v>0.26</v>
      </c>
      <c r="C93" s="16">
        <v>2</v>
      </c>
      <c r="D93" s="19">
        <v>-19.0904303685714</v>
      </c>
      <c r="E93" s="20">
        <f t="shared" si="93"/>
        <v>-20.5548691722581</v>
      </c>
      <c r="F93" s="16" t="s">
        <v>73</v>
      </c>
      <c r="G93" s="13">
        <v>3</v>
      </c>
      <c r="H93" s="18">
        <f t="shared" si="76"/>
        <v>-19.0904303685714</v>
      </c>
      <c r="I93" s="18">
        <f t="shared" si="77"/>
        <v>254.059569631429</v>
      </c>
      <c r="J93" s="18">
        <f t="shared" si="78"/>
        <v>0.00119657811731526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4"/>
        <v>0.853153507491191</v>
      </c>
      <c r="P93" s="18">
        <f t="shared" si="81"/>
        <v>0.00102086481777472</v>
      </c>
      <c r="Q93" s="24">
        <f t="shared" si="82"/>
        <v>0.000265424852621426</v>
      </c>
      <c r="R93" s="18">
        <f t="shared" si="83"/>
        <v>0.074022</v>
      </c>
      <c r="S93" s="25">
        <f t="shared" si="84"/>
        <v>0.00358575629706609</v>
      </c>
      <c r="T93" s="3">
        <v>0.01</v>
      </c>
      <c r="U93" s="26">
        <f t="shared" si="85"/>
        <v>3.58575629706609e-5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0.00552585756297066</v>
      </c>
      <c r="AU93" s="29">
        <f t="shared" si="89"/>
        <v>28.47</v>
      </c>
      <c r="AV93" s="1">
        <f t="shared" si="90"/>
        <v>0.26</v>
      </c>
      <c r="AW93" s="2">
        <f t="shared" si="95"/>
        <v>0.925</v>
      </c>
      <c r="AX93" s="1">
        <f t="shared" si="91"/>
        <v>253.499458929121</v>
      </c>
      <c r="AZ93" s="2">
        <f t="shared" si="96"/>
        <v>0.425</v>
      </c>
      <c r="BA93" s="1">
        <f t="shared" si="92"/>
        <v>116.47272437284</v>
      </c>
    </row>
    <row r="94" s="1" customFormat="1" spans="1:53">
      <c r="A94" s="13"/>
      <c r="B94" s="13"/>
      <c r="C94" s="16">
        <v>3</v>
      </c>
      <c r="D94" s="19">
        <v>-10.0765603154516</v>
      </c>
      <c r="E94" s="20">
        <f t="shared" si="93"/>
        <v>-19.0904303685714</v>
      </c>
      <c r="F94" s="16" t="s">
        <v>73</v>
      </c>
      <c r="G94" s="13">
        <v>4</v>
      </c>
      <c r="H94" s="18">
        <f t="shared" si="76"/>
        <v>-10.0765603154516</v>
      </c>
      <c r="I94" s="18">
        <f t="shared" si="77"/>
        <v>263.073439684548</v>
      </c>
      <c r="J94" s="18">
        <f t="shared" si="78"/>
        <v>0.0044487199023507</v>
      </c>
      <c r="K94" s="18">
        <f t="shared" si="79"/>
        <v>28.47</v>
      </c>
      <c r="L94" s="18">
        <f t="shared" si="80"/>
        <v>0.2847</v>
      </c>
      <c r="M94" s="13" t="s">
        <v>73</v>
      </c>
      <c r="N94" s="13"/>
      <c r="O94" s="18">
        <f t="shared" si="94"/>
        <v>1.13683264267342</v>
      </c>
      <c r="P94" s="18">
        <f t="shared" si="81"/>
        <v>0.00505745000310316</v>
      </c>
      <c r="Q94" s="24">
        <f t="shared" si="82"/>
        <v>0.00131493700080682</v>
      </c>
      <c r="R94" s="18">
        <f t="shared" si="83"/>
        <v>0.074022</v>
      </c>
      <c r="S94" s="25">
        <f t="shared" si="84"/>
        <v>0.017764137699695</v>
      </c>
      <c r="T94" s="3">
        <v>0.01</v>
      </c>
      <c r="U94" s="26">
        <f t="shared" si="85"/>
        <v>0.00017764137699695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0.001</v>
      </c>
      <c r="AF94" s="3">
        <v>0.49</v>
      </c>
      <c r="AG94" s="26">
        <f t="shared" si="86"/>
        <v>0.00049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</v>
      </c>
      <c r="AR94" s="3">
        <v>0.5</v>
      </c>
      <c r="AS94" s="3">
        <f t="shared" si="87"/>
        <v>0.005</v>
      </c>
      <c r="AT94" s="2">
        <f t="shared" si="88"/>
        <v>0.00566764137699695</v>
      </c>
      <c r="AU94" s="29">
        <f t="shared" si="89"/>
        <v>28.47</v>
      </c>
      <c r="AV94" s="1">
        <f t="shared" si="90"/>
        <v>0.26</v>
      </c>
      <c r="AW94" s="2">
        <f t="shared" si="95"/>
        <v>0.925</v>
      </c>
      <c r="AX94" s="1">
        <f t="shared" si="91"/>
        <v>260.0038104675</v>
      </c>
      <c r="AZ94" s="2">
        <f t="shared" si="96"/>
        <v>0.425</v>
      </c>
      <c r="BA94" s="1">
        <f t="shared" si="92"/>
        <v>119.461210214797</v>
      </c>
    </row>
    <row r="95" s="1" customFormat="1" spans="1:53">
      <c r="A95" s="13"/>
      <c r="B95" s="13"/>
      <c r="C95" s="16">
        <v>4</v>
      </c>
      <c r="D95" s="19">
        <v>1.80755306343333</v>
      </c>
      <c r="E95" s="20">
        <f t="shared" si="93"/>
        <v>-10.0765603154516</v>
      </c>
      <c r="F95" s="16" t="s">
        <v>73</v>
      </c>
      <c r="G95" s="13">
        <v>5</v>
      </c>
      <c r="H95" s="18">
        <f t="shared" si="76"/>
        <v>1.80755306343333</v>
      </c>
      <c r="I95" s="18">
        <f t="shared" si="77"/>
        <v>274.957553063433</v>
      </c>
      <c r="J95" s="18">
        <f t="shared" si="78"/>
        <v>0.0220281539573408</v>
      </c>
      <c r="K95" s="18">
        <f t="shared" si="79"/>
        <v>28.47</v>
      </c>
      <c r="L95" s="18">
        <f t="shared" si="80"/>
        <v>0.2847</v>
      </c>
      <c r="M95" s="13" t="s">
        <v>75</v>
      </c>
      <c r="N95" s="18">
        <f>(O94-P94)*$C$22/100</f>
        <v>1.0751864330368</v>
      </c>
      <c r="O95" s="18">
        <f t="shared" si="94"/>
        <v>0.341288759633516</v>
      </c>
      <c r="P95" s="18">
        <f t="shared" si="81"/>
        <v>0.00751796134111697</v>
      </c>
      <c r="Q95" s="24">
        <f t="shared" si="82"/>
        <v>0.00195466994869041</v>
      </c>
      <c r="R95" s="18">
        <f t="shared" si="83"/>
        <v>0.074022</v>
      </c>
      <c r="S95" s="25">
        <f t="shared" si="84"/>
        <v>0.026406608152852</v>
      </c>
      <c r="T95" s="3">
        <v>0.01</v>
      </c>
      <c r="U95" s="26">
        <f t="shared" si="85"/>
        <v>0.00026406608152852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0.001</v>
      </c>
      <c r="AF95" s="3">
        <v>0.49</v>
      </c>
      <c r="AG95" s="26">
        <f t="shared" si="86"/>
        <v>0.00049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</v>
      </c>
      <c r="AR95" s="3">
        <v>0.5</v>
      </c>
      <c r="AS95" s="3">
        <f t="shared" si="87"/>
        <v>0.005</v>
      </c>
      <c r="AT95" s="2">
        <f t="shared" si="88"/>
        <v>0.00575406608152852</v>
      </c>
      <c r="AU95" s="29">
        <f t="shared" si="89"/>
        <v>28.47</v>
      </c>
      <c r="AV95" s="1">
        <f t="shared" si="90"/>
        <v>0.26</v>
      </c>
      <c r="AW95" s="2">
        <f t="shared" si="95"/>
        <v>0.925</v>
      </c>
      <c r="AX95" s="1">
        <f t="shared" si="91"/>
        <v>263.968555412009</v>
      </c>
      <c r="AZ95" s="2">
        <f t="shared" si="96"/>
        <v>0.425</v>
      </c>
      <c r="BA95" s="1">
        <f t="shared" si="92"/>
        <v>121.282849783896</v>
      </c>
    </row>
    <row r="96" s="1" customFormat="1" spans="1:53">
      <c r="A96" s="13"/>
      <c r="B96" s="13"/>
      <c r="C96" s="16">
        <v>5</v>
      </c>
      <c r="D96" s="19">
        <v>13.9836091176129</v>
      </c>
      <c r="E96" s="20">
        <f t="shared" si="93"/>
        <v>1.80755306343333</v>
      </c>
      <c r="F96" s="16" t="s">
        <v>75</v>
      </c>
      <c r="G96" s="13">
        <v>6</v>
      </c>
      <c r="H96" s="18">
        <f t="shared" si="76"/>
        <v>13.9836091176129</v>
      </c>
      <c r="I96" s="18">
        <f t="shared" si="77"/>
        <v>287.133609117613</v>
      </c>
      <c r="J96" s="18">
        <f t="shared" si="78"/>
        <v>0.098887732081081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4"/>
        <v>0.618470798292399</v>
      </c>
      <c r="P96" s="18">
        <f t="shared" si="81"/>
        <v>0.061159174601511</v>
      </c>
      <c r="Q96" s="24">
        <f t="shared" si="82"/>
        <v>0.0159013853963929</v>
      </c>
      <c r="R96" s="18">
        <f t="shared" si="83"/>
        <v>0.074022</v>
      </c>
      <c r="S96" s="25">
        <f t="shared" si="84"/>
        <v>0.214819721115248</v>
      </c>
      <c r="T96" s="3">
        <v>0.01</v>
      </c>
      <c r="U96" s="26">
        <f t="shared" si="85"/>
        <v>0.00214819721115248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0.005</v>
      </c>
      <c r="AF96" s="3">
        <v>0.49</v>
      </c>
      <c r="AG96" s="26">
        <f t="shared" si="86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7"/>
        <v>0.0075</v>
      </c>
      <c r="AT96" s="2">
        <f t="shared" si="88"/>
        <v>0.0120981972111525</v>
      </c>
      <c r="AU96" s="29">
        <f t="shared" si="89"/>
        <v>28.47</v>
      </c>
      <c r="AV96" s="1">
        <f t="shared" si="90"/>
        <v>0.26</v>
      </c>
      <c r="AW96" s="2">
        <f t="shared" si="95"/>
        <v>0.925</v>
      </c>
      <c r="AX96" s="1">
        <f t="shared" si="91"/>
        <v>555.006424269145</v>
      </c>
      <c r="AZ96" s="2">
        <f t="shared" si="96"/>
        <v>0.425</v>
      </c>
      <c r="BA96" s="1">
        <f t="shared" si="92"/>
        <v>255.002951691229</v>
      </c>
    </row>
    <row r="97" s="1" customFormat="1" spans="1:53">
      <c r="A97" s="13"/>
      <c r="B97" s="13"/>
      <c r="C97" s="16">
        <v>6</v>
      </c>
      <c r="D97" s="19">
        <v>22.5814231246667</v>
      </c>
      <c r="E97" s="20">
        <f t="shared" si="93"/>
        <v>13.9836091176129</v>
      </c>
      <c r="F97" s="16" t="s">
        <v>73</v>
      </c>
      <c r="G97" s="13">
        <v>7</v>
      </c>
      <c r="H97" s="18">
        <f t="shared" si="76"/>
        <v>22.5814231246667</v>
      </c>
      <c r="I97" s="18">
        <f t="shared" si="77"/>
        <v>295.731423124667</v>
      </c>
      <c r="J97" s="18">
        <f t="shared" si="78"/>
        <v>0.265034820922155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4"/>
        <v>0.842011623690888</v>
      </c>
      <c r="P97" s="18">
        <f t="shared" si="81"/>
        <v>0.223162399899288</v>
      </c>
      <c r="Q97" s="24">
        <f t="shared" si="82"/>
        <v>0.0580222239738148</v>
      </c>
      <c r="R97" s="18">
        <f t="shared" si="83"/>
        <v>0.074022</v>
      </c>
      <c r="S97" s="25">
        <f t="shared" si="84"/>
        <v>0.783851070949377</v>
      </c>
      <c r="T97" s="3">
        <v>0.01</v>
      </c>
      <c r="U97" s="26">
        <f t="shared" si="85"/>
        <v>0.00783851070949377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0.005</v>
      </c>
      <c r="AF97" s="3">
        <v>0.49</v>
      </c>
      <c r="AG97" s="26">
        <f t="shared" si="86"/>
        <v>0.00245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0.015</v>
      </c>
      <c r="AR97" s="3">
        <v>0.5</v>
      </c>
      <c r="AS97" s="3">
        <f t="shared" si="87"/>
        <v>0.0075</v>
      </c>
      <c r="AT97" s="2">
        <f t="shared" si="88"/>
        <v>0.0177885107094938</v>
      </c>
      <c r="AU97" s="29">
        <f t="shared" si="89"/>
        <v>28.47</v>
      </c>
      <c r="AV97" s="1">
        <f t="shared" si="90"/>
        <v>0.26</v>
      </c>
      <c r="AW97" s="2">
        <f t="shared" si="95"/>
        <v>0.925</v>
      </c>
      <c r="AX97" s="1">
        <f t="shared" si="91"/>
        <v>816.050321352717</v>
      </c>
      <c r="AZ97" s="2">
        <f t="shared" si="96"/>
        <v>0.425</v>
      </c>
      <c r="BA97" s="1">
        <f t="shared" si="92"/>
        <v>374.942039540438</v>
      </c>
    </row>
    <row r="98" s="1" customFormat="1" spans="1:53">
      <c r="A98" s="13"/>
      <c r="B98" s="13"/>
      <c r="C98" s="16">
        <v>7</v>
      </c>
      <c r="D98" s="19">
        <v>21.1496638709677</v>
      </c>
      <c r="E98" s="20">
        <f t="shared" si="93"/>
        <v>22.5814231246667</v>
      </c>
      <c r="F98" s="16" t="s">
        <v>73</v>
      </c>
      <c r="G98" s="13">
        <v>8</v>
      </c>
      <c r="H98" s="18">
        <f t="shared" si="76"/>
        <v>21.1496638709677</v>
      </c>
      <c r="I98" s="18">
        <f t="shared" si="77"/>
        <v>294.299663870968</v>
      </c>
      <c r="J98" s="18">
        <f t="shared" si="78"/>
        <v>0.225807940857306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4"/>
        <v>0.9035492237916</v>
      </c>
      <c r="P98" s="18">
        <f t="shared" si="81"/>
        <v>0.204028589687599</v>
      </c>
      <c r="Q98" s="24">
        <f t="shared" si="82"/>
        <v>0.0530474333187757</v>
      </c>
      <c r="R98" s="18">
        <f t="shared" si="83"/>
        <v>0.074022</v>
      </c>
      <c r="S98" s="25">
        <f t="shared" si="84"/>
        <v>0.716644150641372</v>
      </c>
      <c r="T98" s="3">
        <v>0.01</v>
      </c>
      <c r="U98" s="26">
        <f t="shared" si="85"/>
        <v>0.00716644150641372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0.0171164415064137</v>
      </c>
      <c r="AU98" s="29">
        <f t="shared" si="89"/>
        <v>28.47</v>
      </c>
      <c r="AV98" s="1">
        <f t="shared" si="90"/>
        <v>0.26</v>
      </c>
      <c r="AW98" s="2">
        <f t="shared" si="95"/>
        <v>0.925</v>
      </c>
      <c r="AX98" s="1">
        <f t="shared" si="91"/>
        <v>785.219056268112</v>
      </c>
      <c r="AZ98" s="2">
        <f t="shared" si="96"/>
        <v>0.425</v>
      </c>
      <c r="BA98" s="1">
        <f t="shared" si="92"/>
        <v>360.776323150214</v>
      </c>
    </row>
    <row r="99" s="1" customFormat="1" spans="1:53">
      <c r="A99" s="13"/>
      <c r="B99" s="13"/>
      <c r="C99" s="16">
        <v>8</v>
      </c>
      <c r="D99" s="19">
        <v>19.3345867674194</v>
      </c>
      <c r="E99" s="20">
        <f t="shared" si="93"/>
        <v>21.1496638709677</v>
      </c>
      <c r="F99" s="16" t="s">
        <v>73</v>
      </c>
      <c r="G99" s="13">
        <v>9</v>
      </c>
      <c r="H99" s="18">
        <f t="shared" si="76"/>
        <v>19.3345867674194</v>
      </c>
      <c r="I99" s="18">
        <f t="shared" si="77"/>
        <v>292.484586767419</v>
      </c>
      <c r="J99" s="18">
        <f t="shared" si="78"/>
        <v>0.183896121647863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4"/>
        <v>0.984220634104001</v>
      </c>
      <c r="P99" s="18">
        <f t="shared" si="81"/>
        <v>0.180994357457527</v>
      </c>
      <c r="Q99" s="24">
        <f t="shared" si="82"/>
        <v>0.0470585329389569</v>
      </c>
      <c r="R99" s="18">
        <f t="shared" si="83"/>
        <v>0.074022</v>
      </c>
      <c r="S99" s="25">
        <f t="shared" si="84"/>
        <v>0.635737117869781</v>
      </c>
      <c r="T99" s="3">
        <v>0.01</v>
      </c>
      <c r="U99" s="26">
        <f t="shared" si="85"/>
        <v>0.00635737117869781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0.001</v>
      </c>
      <c r="AF99" s="3">
        <v>0.49</v>
      </c>
      <c r="AG99" s="26">
        <f t="shared" si="86"/>
        <v>0.00049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</v>
      </c>
      <c r="AR99" s="3">
        <v>0.5</v>
      </c>
      <c r="AS99" s="3">
        <f t="shared" si="87"/>
        <v>0.005</v>
      </c>
      <c r="AT99" s="2">
        <f t="shared" si="88"/>
        <v>0.0118473711786978</v>
      </c>
      <c r="AU99" s="29">
        <f t="shared" si="89"/>
        <v>28.47</v>
      </c>
      <c r="AV99" s="1">
        <f t="shared" si="90"/>
        <v>0.26</v>
      </c>
      <c r="AW99" s="2">
        <f t="shared" si="95"/>
        <v>0.925</v>
      </c>
      <c r="AX99" s="1">
        <f t="shared" si="91"/>
        <v>543.499746294186</v>
      </c>
      <c r="AZ99" s="2">
        <f t="shared" si="96"/>
        <v>0.425</v>
      </c>
      <c r="BA99" s="1">
        <f t="shared" si="92"/>
        <v>249.71609964868</v>
      </c>
    </row>
    <row r="100" s="1" customFormat="1" spans="1:53">
      <c r="A100" s="13"/>
      <c r="B100" s="13"/>
      <c r="C100" s="16">
        <v>9</v>
      </c>
      <c r="D100" s="19">
        <v>13.0541283052</v>
      </c>
      <c r="E100" s="20">
        <f t="shared" si="93"/>
        <v>19.3345867674194</v>
      </c>
      <c r="F100" s="16" t="s">
        <v>73</v>
      </c>
      <c r="G100" s="13">
        <v>10</v>
      </c>
      <c r="H100" s="18">
        <f t="shared" si="76"/>
        <v>13.0541283052</v>
      </c>
      <c r="I100" s="18">
        <f t="shared" si="77"/>
        <v>286.2041283052</v>
      </c>
      <c r="J100" s="18">
        <f t="shared" si="78"/>
        <v>0.0885757008467057</v>
      </c>
      <c r="K100" s="18">
        <f t="shared" si="79"/>
        <v>28.47</v>
      </c>
      <c r="L100" s="18">
        <f t="shared" si="80"/>
        <v>0.2847</v>
      </c>
      <c r="M100" s="13" t="s">
        <v>73</v>
      </c>
      <c r="N100" s="13"/>
      <c r="O100" s="18">
        <f t="shared" si="94"/>
        <v>1.08792627664647</v>
      </c>
      <c r="P100" s="18">
        <f t="shared" si="81"/>
        <v>0.0963638324235085</v>
      </c>
      <c r="Q100" s="24">
        <f t="shared" si="82"/>
        <v>0.0250545964301122</v>
      </c>
      <c r="R100" s="18">
        <f t="shared" si="83"/>
        <v>0.074022</v>
      </c>
      <c r="S100" s="25">
        <f t="shared" si="84"/>
        <v>0.338474999731326</v>
      </c>
      <c r="T100" s="3">
        <v>0.01</v>
      </c>
      <c r="U100" s="26">
        <f t="shared" si="85"/>
        <v>0.00338474999731326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0.00887474999731326</v>
      </c>
      <c r="AU100" s="29">
        <f t="shared" si="89"/>
        <v>28.47</v>
      </c>
      <c r="AV100" s="1">
        <f t="shared" si="90"/>
        <v>0.26</v>
      </c>
      <c r="AW100" s="2">
        <f t="shared" si="95"/>
        <v>0.925</v>
      </c>
      <c r="AX100" s="1">
        <f t="shared" si="91"/>
        <v>407.13034978062</v>
      </c>
      <c r="AZ100" s="2">
        <f t="shared" si="96"/>
        <v>0.425</v>
      </c>
      <c r="BA100" s="1">
        <f t="shared" si="92"/>
        <v>187.059890439745</v>
      </c>
    </row>
    <row r="101" s="1" customFormat="1" spans="1:53">
      <c r="A101" s="13"/>
      <c r="B101" s="13"/>
      <c r="C101" s="16">
        <v>10</v>
      </c>
      <c r="D101" s="19">
        <v>3.27342921335484</v>
      </c>
      <c r="E101" s="20">
        <f t="shared" si="93"/>
        <v>13.0541283052</v>
      </c>
      <c r="F101" s="16" t="s">
        <v>73</v>
      </c>
      <c r="G101" s="13">
        <v>11</v>
      </c>
      <c r="H101" s="18">
        <f t="shared" si="76"/>
        <v>3.27342921335484</v>
      </c>
      <c r="I101" s="18">
        <f t="shared" si="77"/>
        <v>276.423429213355</v>
      </c>
      <c r="J101" s="18">
        <f t="shared" si="78"/>
        <v>0.0265787332403866</v>
      </c>
      <c r="K101" s="18">
        <f t="shared" si="79"/>
        <v>28.47</v>
      </c>
      <c r="L101" s="18">
        <f t="shared" si="80"/>
        <v>0.2847</v>
      </c>
      <c r="M101" s="13" t="s">
        <v>75</v>
      </c>
      <c r="N101" s="18">
        <f>(O100-P100)*$C$22/100</f>
        <v>0.941984322011818</v>
      </c>
      <c r="O101" s="18">
        <f t="shared" si="94"/>
        <v>0.334278122211148</v>
      </c>
      <c r="P101" s="18">
        <f t="shared" si="81"/>
        <v>0.00888468903834746</v>
      </c>
      <c r="Q101" s="24">
        <f t="shared" si="82"/>
        <v>0.00231001914997034</v>
      </c>
      <c r="R101" s="18">
        <f t="shared" si="83"/>
        <v>0.074022</v>
      </c>
      <c r="S101" s="25">
        <f t="shared" si="84"/>
        <v>0.0312071971842201</v>
      </c>
      <c r="T101" s="3">
        <v>0.01</v>
      </c>
      <c r="U101" s="26">
        <f t="shared" si="85"/>
        <v>0.000312071971842201</v>
      </c>
      <c r="V101" s="25"/>
      <c r="W101" s="3"/>
      <c r="X101" s="3"/>
      <c r="Y101" s="28"/>
      <c r="Z101" s="3"/>
      <c r="AA101" s="27"/>
      <c r="AB101" s="3"/>
      <c r="AC101" s="3"/>
      <c r="AD101" s="27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0.0058020719718422</v>
      </c>
      <c r="AU101" s="29">
        <f t="shared" si="89"/>
        <v>28.47</v>
      </c>
      <c r="AV101" s="1">
        <f t="shared" si="90"/>
        <v>0.26</v>
      </c>
      <c r="AW101" s="2">
        <f t="shared" si="95"/>
        <v>0.925</v>
      </c>
      <c r="AX101" s="1">
        <f t="shared" si="91"/>
        <v>266.170832086941</v>
      </c>
      <c r="AZ101" s="2">
        <f t="shared" si="96"/>
        <v>0.425</v>
      </c>
      <c r="BA101" s="1">
        <f t="shared" si="92"/>
        <v>122.294706634541</v>
      </c>
    </row>
    <row r="102" s="1" customFormat="1" spans="1:54">
      <c r="A102" s="13"/>
      <c r="B102" s="13"/>
      <c r="C102" s="16">
        <v>11</v>
      </c>
      <c r="D102" s="19">
        <v>-7.4618595734</v>
      </c>
      <c r="E102" s="20">
        <f t="shared" si="93"/>
        <v>3.27342921335484</v>
      </c>
      <c r="F102" s="16" t="s">
        <v>75</v>
      </c>
      <c r="G102" s="13">
        <v>12</v>
      </c>
      <c r="H102" s="18">
        <f t="shared" si="76"/>
        <v>-7.4618595734</v>
      </c>
      <c r="I102" s="18">
        <f t="shared" si="77"/>
        <v>265.6881404266</v>
      </c>
      <c r="J102" s="18">
        <f t="shared" si="78"/>
        <v>0.00640357984626881</v>
      </c>
      <c r="K102" s="18">
        <f t="shared" si="79"/>
        <v>28.47</v>
      </c>
      <c r="L102" s="18">
        <f t="shared" si="80"/>
        <v>0.2847</v>
      </c>
      <c r="M102" s="13" t="s">
        <v>73</v>
      </c>
      <c r="N102" s="13"/>
      <c r="O102" s="18">
        <f t="shared" si="94"/>
        <v>0.610093433172801</v>
      </c>
      <c r="P102" s="18">
        <f t="shared" si="81"/>
        <v>0.00390678201300629</v>
      </c>
      <c r="Q102" s="24">
        <f t="shared" si="82"/>
        <v>0.00101576332338164</v>
      </c>
      <c r="R102" s="18">
        <f t="shared" si="83"/>
        <v>0.074022</v>
      </c>
      <c r="S102" s="25">
        <f t="shared" si="84"/>
        <v>0.0137224517492318</v>
      </c>
      <c r="T102" s="3">
        <v>0.01</v>
      </c>
      <c r="U102" s="26">
        <f t="shared" si="85"/>
        <v>0.000137224517492318</v>
      </c>
      <c r="V102" s="25"/>
      <c r="W102" s="3"/>
      <c r="X102" s="3"/>
      <c r="Y102" s="28"/>
      <c r="Z102" s="3"/>
      <c r="AA102" s="27"/>
      <c r="AB102" s="3"/>
      <c r="AC102" s="3"/>
      <c r="AD102" s="27"/>
      <c r="AE102" s="25">
        <v>0.001</v>
      </c>
      <c r="AF102" s="3">
        <v>0.49</v>
      </c>
      <c r="AG102" s="26">
        <f t="shared" si="86"/>
        <v>0.00049</v>
      </c>
      <c r="AH102" s="35"/>
      <c r="AI102" s="3"/>
      <c r="AJ102" s="26"/>
      <c r="AK102" s="36"/>
      <c r="AL102" s="27"/>
      <c r="AM102" s="27"/>
      <c r="AN102" s="36"/>
      <c r="AO102" s="27"/>
      <c r="AP102" s="26"/>
      <c r="AQ102" s="3">
        <v>0.01</v>
      </c>
      <c r="AR102" s="3">
        <v>0.5</v>
      </c>
      <c r="AS102" s="3">
        <f t="shared" si="87"/>
        <v>0.005</v>
      </c>
      <c r="AT102" s="2">
        <f t="shared" si="88"/>
        <v>0.00562722451749232</v>
      </c>
      <c r="AU102" s="29">
        <f t="shared" si="89"/>
        <v>28.47</v>
      </c>
      <c r="AV102" s="1">
        <f t="shared" si="90"/>
        <v>0.26</v>
      </c>
      <c r="AW102" s="2">
        <f t="shared" si="95"/>
        <v>0.925</v>
      </c>
      <c r="AX102" s="1">
        <f t="shared" si="91"/>
        <v>258.149681601658</v>
      </c>
      <c r="AY102" s="1">
        <f>SUM(AX91:AX102)</f>
        <v>4913.93234397608</v>
      </c>
      <c r="AZ102" s="2">
        <f t="shared" si="96"/>
        <v>0.425</v>
      </c>
      <c r="BA102" s="1">
        <f t="shared" si="92"/>
        <v>118.609313168329</v>
      </c>
      <c r="BB102" s="1">
        <f>SUM(BA91:BA102)</f>
        <v>2257.7526985836</v>
      </c>
    </row>
    <row r="103" s="1" customFormat="1" spans="1:46">
      <c r="A103" s="13"/>
      <c r="B103" s="13"/>
      <c r="C103" s="16">
        <v>12</v>
      </c>
      <c r="D103" s="19">
        <v>-20.1289320448387</v>
      </c>
      <c r="E103" s="20">
        <f t="shared" si="93"/>
        <v>-7.4618595734</v>
      </c>
      <c r="F103" s="16" t="s">
        <v>73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AT103" s="2"/>
    </row>
  </sheetData>
  <mergeCells count="62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S41:U41"/>
    <mergeCell ref="V41:X41"/>
    <mergeCell ref="Y41:AA41"/>
    <mergeCell ref="AB41:AD41"/>
    <mergeCell ref="AE41:AG41"/>
    <mergeCell ref="AH41:AJ41"/>
    <mergeCell ref="AK41:AM41"/>
    <mergeCell ref="AN41:AP41"/>
    <mergeCell ref="A42:B42"/>
    <mergeCell ref="S57:U57"/>
    <mergeCell ref="A58:B58"/>
    <mergeCell ref="S73:U73"/>
    <mergeCell ref="V73:X73"/>
    <mergeCell ref="Y73:AA73"/>
    <mergeCell ref="AB73:AD73"/>
    <mergeCell ref="AE73:AG73"/>
    <mergeCell ref="AH73:AJ73"/>
    <mergeCell ref="AK73:AM73"/>
    <mergeCell ref="AN73:AP73"/>
    <mergeCell ref="AQ73:AS73"/>
    <mergeCell ref="A74:B74"/>
    <mergeCell ref="S89:U89"/>
    <mergeCell ref="V89:X89"/>
    <mergeCell ref="Y89:AA89"/>
    <mergeCell ref="AB89:AD89"/>
    <mergeCell ref="AE89:AG89"/>
    <mergeCell ref="AH89:AJ89"/>
    <mergeCell ref="AK89:AM89"/>
    <mergeCell ref="AN89:AP89"/>
    <mergeCell ref="AQ89:AS89"/>
    <mergeCell ref="A90:B90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3"/>
  <sheetViews>
    <sheetView workbookViewId="0">
      <selection activeCell="K4" sqref="K4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8.77777777777778" style="1" customWidth="1"/>
    <col min="32" max="32" width="23.1111111111111" style="1" customWidth="1"/>
    <col min="33" max="33" width="15.6666666666667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48" width="15.6666666666667" style="1"/>
    <col min="49" max="49" width="11.4444444444444" style="1"/>
    <col min="50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7">
        <v>6.83</v>
      </c>
      <c r="F2" s="3">
        <v>1166.832</v>
      </c>
      <c r="G2" s="7">
        <f>(F2+F3+F4)/3</f>
        <v>1338.18733333333</v>
      </c>
      <c r="H2" s="3">
        <v>0.13</v>
      </c>
      <c r="I2" s="21">
        <f>(H2+H3+H4)/3</f>
        <v>0.12</v>
      </c>
      <c r="M2" s="2"/>
    </row>
    <row r="3" s="1" customFormat="1" spans="1:13">
      <c r="A3" s="4"/>
      <c r="B3" s="5" t="s">
        <v>14</v>
      </c>
      <c r="C3" s="3"/>
      <c r="D3" s="3"/>
      <c r="E3" s="9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1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7">
        <v>47.7369863013699</v>
      </c>
      <c r="F5" s="3">
        <v>91.104</v>
      </c>
      <c r="G5" s="7">
        <f>(F5+F6)/2</f>
        <v>92.50925</v>
      </c>
      <c r="H5" s="3">
        <v>0.13</v>
      </c>
      <c r="I5" s="21">
        <f>(H5+H6)/2</f>
        <v>0.13</v>
      </c>
      <c r="M5" s="2"/>
    </row>
    <row r="6" s="1" customFormat="1" spans="1:13">
      <c r="A6" s="4"/>
      <c r="B6" s="5" t="s">
        <v>17</v>
      </c>
      <c r="C6" s="3"/>
      <c r="D6" s="3"/>
      <c r="E6" s="11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3">
        <v>415.854246575343</v>
      </c>
      <c r="F7" s="3">
        <v>134.758</v>
      </c>
      <c r="G7" s="3"/>
      <c r="H7" s="3">
        <v>0.29</v>
      </c>
      <c r="M7" s="2"/>
    </row>
    <row r="8" s="1" customFormat="1" spans="1:13">
      <c r="A8" s="4" t="s">
        <v>6</v>
      </c>
      <c r="B8" s="5"/>
      <c r="C8" s="3"/>
      <c r="D8" s="3"/>
      <c r="E8" s="3">
        <v>0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3">
        <v>0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3">
        <v>0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(AV38+AV53+AY69+AY85+AY101+BB101+AG69)</f>
        <v>13339427.6467646</v>
      </c>
      <c r="J14" s="14" t="s">
        <v>22</v>
      </c>
      <c r="K14" s="14">
        <f>I14/(10000*1000)</f>
        <v>1.33394276467646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5967900.00218305</v>
      </c>
      <c r="J15" s="14" t="s">
        <v>22</v>
      </c>
      <c r="K15" s="14">
        <f>I15/(10000*1000)</f>
        <v>0.596790000218305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1338.18733333333</v>
      </c>
      <c r="C27" s="16" t="s">
        <v>72</v>
      </c>
      <c r="D27" s="17">
        <v>6</v>
      </c>
      <c r="E27" s="16"/>
      <c r="F27" s="16"/>
      <c r="G27" s="13">
        <v>1</v>
      </c>
      <c r="H27" s="18">
        <f t="shared" ref="H27:H38" si="0">E28</f>
        <v>6</v>
      </c>
      <c r="I27" s="18">
        <f t="shared" ref="I27:I38" si="1">H27+273.15</f>
        <v>279.15</v>
      </c>
      <c r="J27" s="18">
        <f t="shared" ref="J27:J38" si="2">EXP(($C$16*(I27-$C$14))/($C$17*I27*$C$14))</f>
        <v>0.0374932232426917</v>
      </c>
      <c r="K27" s="18">
        <f t="shared" ref="K27:K38" si="3">$B$27/12</f>
        <v>111.515611111111</v>
      </c>
      <c r="L27" s="18">
        <f t="shared" ref="L27:L38" si="4">K27*$B$28/100</f>
        <v>1.11515611111111</v>
      </c>
      <c r="M27" s="13" t="s">
        <v>73</v>
      </c>
      <c r="N27" s="13"/>
      <c r="O27" s="18">
        <f>L27</f>
        <v>1.11515611111111</v>
      </c>
      <c r="P27" s="18">
        <f t="shared" ref="P27:P38" si="5">O27*J27</f>
        <v>0.0418107970243408</v>
      </c>
      <c r="Q27" s="24">
        <f t="shared" ref="Q27:Q38" si="6">P27*$B$29</f>
        <v>0.0050172956429209</v>
      </c>
      <c r="R27" s="18">
        <f t="shared" ref="R27:R38" si="7">L27*$B$29</f>
        <v>0.133818733333333</v>
      </c>
      <c r="S27" s="25">
        <f t="shared" ref="S27:S38" si="8">Q27/R27</f>
        <v>0.0374932232426917</v>
      </c>
      <c r="T27" s="3">
        <v>0.01</v>
      </c>
      <c r="U27" s="26">
        <f t="shared" ref="U27:U38" si="9">S27*T27</f>
        <v>0.000374932232426917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0.0222749322324269</v>
      </c>
      <c r="AR27" s="29">
        <f t="shared" ref="AR27:AR38" si="15">$B$27/12</f>
        <v>111.515611111111</v>
      </c>
      <c r="AS27" s="1">
        <f t="shared" ref="AS27:AS38" si="16">$B$29</f>
        <v>0.12</v>
      </c>
      <c r="AT27" s="2">
        <f>$E$2/12</f>
        <v>0.569166666666667</v>
      </c>
      <c r="AU27" s="1">
        <f t="shared" ref="AU27:AU38" si="17">AT27*10000*AS27*0.67*AR27*AQ27</f>
        <v>1136.70446655848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5.37355953925806</v>
      </c>
      <c r="E28" s="20">
        <f t="shared" ref="E28:E39" si="18">D27</f>
        <v>6</v>
      </c>
      <c r="F28" s="16" t="s">
        <v>73</v>
      </c>
      <c r="G28" s="13">
        <v>2</v>
      </c>
      <c r="H28" s="18">
        <f t="shared" si="0"/>
        <v>5.37355953925806</v>
      </c>
      <c r="I28" s="18">
        <f t="shared" si="1"/>
        <v>278.523559539258</v>
      </c>
      <c r="J28" s="18">
        <f t="shared" si="2"/>
        <v>0.0346642762076544</v>
      </c>
      <c r="K28" s="18">
        <f t="shared" si="3"/>
        <v>111.515611111111</v>
      </c>
      <c r="L28" s="18">
        <f t="shared" si="4"/>
        <v>1.11515611111111</v>
      </c>
      <c r="M28" s="13" t="s">
        <v>73</v>
      </c>
      <c r="N28" s="13"/>
      <c r="O28" s="18">
        <f t="shared" ref="O28:O38" si="19">L28+O27-P27-N28</f>
        <v>2.18850142519788</v>
      </c>
      <c r="P28" s="18">
        <f t="shared" si="5"/>
        <v>0.0758628178839047</v>
      </c>
      <c r="Q28" s="24">
        <f t="shared" si="6"/>
        <v>0.00910353814606856</v>
      </c>
      <c r="R28" s="18">
        <f t="shared" si="7"/>
        <v>0.133818733333333</v>
      </c>
      <c r="S28" s="25">
        <f t="shared" si="8"/>
        <v>0.0680288769689089</v>
      </c>
      <c r="T28" s="3">
        <v>0.01</v>
      </c>
      <c r="U28" s="26">
        <f t="shared" si="9"/>
        <v>0.000680288769689089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0.0225802887696891</v>
      </c>
      <c r="AR28" s="29">
        <f t="shared" si="15"/>
        <v>111.515611111111</v>
      </c>
      <c r="AS28" s="1">
        <f t="shared" si="16"/>
        <v>0.12</v>
      </c>
      <c r="AT28" s="2">
        <f t="shared" ref="AT28:AT38" si="20">$E$2/12</f>
        <v>0.569166666666667</v>
      </c>
      <c r="AU28" s="1">
        <f t="shared" si="17"/>
        <v>1152.28701182402</v>
      </c>
    </row>
    <row r="29" s="1" customFormat="1" spans="1:47">
      <c r="A29" s="13" t="s">
        <v>38</v>
      </c>
      <c r="B29" s="13">
        <f>I2</f>
        <v>0.12</v>
      </c>
      <c r="C29" s="16">
        <v>2</v>
      </c>
      <c r="D29" s="19">
        <v>7.30829099064286</v>
      </c>
      <c r="E29" s="20">
        <f t="shared" si="18"/>
        <v>5.37355953925806</v>
      </c>
      <c r="F29" s="16" t="s">
        <v>73</v>
      </c>
      <c r="G29" s="13">
        <v>3</v>
      </c>
      <c r="H29" s="18">
        <f t="shared" si="0"/>
        <v>7.30829099064286</v>
      </c>
      <c r="I29" s="18">
        <f t="shared" si="1"/>
        <v>280.458290990643</v>
      </c>
      <c r="J29" s="18">
        <f t="shared" si="2"/>
        <v>0.0441181025173229</v>
      </c>
      <c r="K29" s="18">
        <f t="shared" si="3"/>
        <v>111.515611111111</v>
      </c>
      <c r="L29" s="18">
        <f t="shared" si="4"/>
        <v>1.11515611111111</v>
      </c>
      <c r="M29" s="13" t="s">
        <v>73</v>
      </c>
      <c r="N29" s="13"/>
      <c r="O29" s="18">
        <f t="shared" si="19"/>
        <v>3.22779471842509</v>
      </c>
      <c r="P29" s="18">
        <f t="shared" si="5"/>
        <v>0.142404178292351</v>
      </c>
      <c r="Q29" s="24">
        <f t="shared" si="6"/>
        <v>0.0170885013950822</v>
      </c>
      <c r="R29" s="18">
        <f t="shared" si="7"/>
        <v>0.133818733333333</v>
      </c>
      <c r="S29" s="25">
        <f t="shared" si="8"/>
        <v>0.12769887271699</v>
      </c>
      <c r="T29" s="3">
        <v>0.01</v>
      </c>
      <c r="U29" s="26">
        <f t="shared" si="9"/>
        <v>0.0012769887271699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0.0231769887271699</v>
      </c>
      <c r="AR29" s="29">
        <f t="shared" si="15"/>
        <v>111.515611111111</v>
      </c>
      <c r="AS29" s="1">
        <f t="shared" si="16"/>
        <v>0.12</v>
      </c>
      <c r="AT29" s="2">
        <f t="shared" si="20"/>
        <v>0.569166666666667</v>
      </c>
      <c r="AU29" s="1">
        <f t="shared" si="17"/>
        <v>1182.73700376053</v>
      </c>
    </row>
    <row r="30" s="1" customFormat="1" spans="1:47">
      <c r="A30" s="13"/>
      <c r="B30" s="13"/>
      <c r="C30" s="16">
        <v>3</v>
      </c>
      <c r="D30" s="19">
        <v>9.24057856241935</v>
      </c>
      <c r="E30" s="20">
        <f t="shared" si="18"/>
        <v>7.30829099064286</v>
      </c>
      <c r="F30" s="16" t="s">
        <v>73</v>
      </c>
      <c r="G30" s="13">
        <v>4</v>
      </c>
      <c r="H30" s="18">
        <f t="shared" si="0"/>
        <v>9.24057856241935</v>
      </c>
      <c r="I30" s="18">
        <f t="shared" si="1"/>
        <v>282.390578562419</v>
      </c>
      <c r="J30" s="18">
        <f t="shared" si="2"/>
        <v>0.0559482885908111</v>
      </c>
      <c r="K30" s="18">
        <f t="shared" si="3"/>
        <v>111.515611111111</v>
      </c>
      <c r="L30" s="18">
        <f t="shared" si="4"/>
        <v>1.11515611111111</v>
      </c>
      <c r="M30" s="13" t="s">
        <v>73</v>
      </c>
      <c r="N30" s="13"/>
      <c r="O30" s="18">
        <f t="shared" si="19"/>
        <v>4.20054665124385</v>
      </c>
      <c r="P30" s="18">
        <f t="shared" si="5"/>
        <v>0.235013396282956</v>
      </c>
      <c r="Q30" s="24">
        <f t="shared" si="6"/>
        <v>0.0282016075539547</v>
      </c>
      <c r="R30" s="18">
        <f t="shared" si="7"/>
        <v>0.133818733333333</v>
      </c>
      <c r="S30" s="25">
        <f t="shared" si="8"/>
        <v>0.210744840064406</v>
      </c>
      <c r="T30" s="3">
        <v>0.01</v>
      </c>
      <c r="U30" s="26">
        <f t="shared" si="9"/>
        <v>0.00210744840064406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0.0240074484006441</v>
      </c>
      <c r="AR30" s="29">
        <f t="shared" si="15"/>
        <v>111.515611111111</v>
      </c>
      <c r="AS30" s="1">
        <f t="shared" si="16"/>
        <v>0.12</v>
      </c>
      <c r="AT30" s="2">
        <f t="shared" si="20"/>
        <v>0.569166666666667</v>
      </c>
      <c r="AU30" s="1">
        <f t="shared" si="17"/>
        <v>1225.11590800521</v>
      </c>
    </row>
    <row r="31" s="1" customFormat="1" spans="1:47">
      <c r="A31" s="13"/>
      <c r="B31" s="13"/>
      <c r="C31" s="16">
        <v>4</v>
      </c>
      <c r="D31" s="19">
        <v>12.7910521148</v>
      </c>
      <c r="E31" s="20">
        <f t="shared" si="18"/>
        <v>9.24057856241935</v>
      </c>
      <c r="F31" s="16" t="s">
        <v>73</v>
      </c>
      <c r="G31" s="13">
        <v>5</v>
      </c>
      <c r="H31" s="18">
        <f t="shared" si="0"/>
        <v>12.7910521148</v>
      </c>
      <c r="I31" s="18">
        <f t="shared" si="1"/>
        <v>285.9410521148</v>
      </c>
      <c r="J31" s="18">
        <f t="shared" si="2"/>
        <v>0.0858462171042241</v>
      </c>
      <c r="K31" s="18">
        <f t="shared" si="3"/>
        <v>111.515611111111</v>
      </c>
      <c r="L31" s="18">
        <f t="shared" si="4"/>
        <v>1.11515611111111</v>
      </c>
      <c r="M31" s="13" t="s">
        <v>75</v>
      </c>
      <c r="N31" s="18">
        <f>(O30-P30)*C22/100</f>
        <v>3.76725659221285</v>
      </c>
      <c r="O31" s="18">
        <f t="shared" si="19"/>
        <v>1.31343277385916</v>
      </c>
      <c r="P31" s="18">
        <f t="shared" si="5"/>
        <v>0.112753235056516</v>
      </c>
      <c r="Q31" s="24">
        <f t="shared" si="6"/>
        <v>0.013530388206782</v>
      </c>
      <c r="R31" s="18">
        <f t="shared" si="7"/>
        <v>0.133818733333333</v>
      </c>
      <c r="S31" s="25">
        <f t="shared" si="8"/>
        <v>0.101109821246616</v>
      </c>
      <c r="T31" s="3">
        <v>0.01</v>
      </c>
      <c r="U31" s="26">
        <f t="shared" si="9"/>
        <v>0.00101109821246616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0.0304610982124662</v>
      </c>
      <c r="AR31" s="29">
        <f t="shared" si="15"/>
        <v>111.515611111111</v>
      </c>
      <c r="AS31" s="1">
        <f t="shared" si="16"/>
        <v>0.12</v>
      </c>
      <c r="AT31" s="2">
        <f t="shared" si="20"/>
        <v>0.569166666666667</v>
      </c>
      <c r="AU31" s="1">
        <f t="shared" si="17"/>
        <v>1554.44990957057</v>
      </c>
    </row>
    <row r="32" s="1" customFormat="1" spans="1:47">
      <c r="A32" s="13"/>
      <c r="B32" s="13"/>
      <c r="C32" s="16">
        <v>5</v>
      </c>
      <c r="D32" s="19">
        <v>20.4856502977419</v>
      </c>
      <c r="E32" s="20">
        <f t="shared" si="18"/>
        <v>12.7910521148</v>
      </c>
      <c r="F32" s="16" t="s">
        <v>75</v>
      </c>
      <c r="G32" s="13">
        <v>6</v>
      </c>
      <c r="H32" s="18">
        <f t="shared" si="0"/>
        <v>20.4856502977419</v>
      </c>
      <c r="I32" s="18">
        <f t="shared" si="1"/>
        <v>293.635650297742</v>
      </c>
      <c r="J32" s="18">
        <f t="shared" si="2"/>
        <v>0.20953040759439</v>
      </c>
      <c r="K32" s="18">
        <f t="shared" si="3"/>
        <v>111.515611111111</v>
      </c>
      <c r="L32" s="18">
        <f t="shared" si="4"/>
        <v>1.11515611111111</v>
      </c>
      <c r="M32" s="13" t="s">
        <v>73</v>
      </c>
      <c r="N32" s="13"/>
      <c r="O32" s="18">
        <f t="shared" si="19"/>
        <v>2.31583564991375</v>
      </c>
      <c r="P32" s="18">
        <f t="shared" si="5"/>
        <v>0.485237987648047</v>
      </c>
      <c r="Q32" s="24">
        <f t="shared" si="6"/>
        <v>0.0582285585177657</v>
      </c>
      <c r="R32" s="18">
        <f t="shared" si="7"/>
        <v>0.133818733333333</v>
      </c>
      <c r="S32" s="25">
        <f t="shared" si="8"/>
        <v>0.435130097762339</v>
      </c>
      <c r="T32" s="3">
        <v>0.01</v>
      </c>
      <c r="U32" s="26">
        <f t="shared" si="9"/>
        <v>0.00435130097762339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0.0338013009776234</v>
      </c>
      <c r="AR32" s="29">
        <f t="shared" si="15"/>
        <v>111.515611111111</v>
      </c>
      <c r="AS32" s="1">
        <f t="shared" si="16"/>
        <v>0.12</v>
      </c>
      <c r="AT32" s="2">
        <f t="shared" si="20"/>
        <v>0.569166666666667</v>
      </c>
      <c r="AU32" s="1">
        <f t="shared" si="17"/>
        <v>1724.90265720398</v>
      </c>
    </row>
    <row r="33" s="1" customFormat="1" spans="1:47">
      <c r="A33" s="13"/>
      <c r="B33" s="13"/>
      <c r="C33" s="16">
        <v>6</v>
      </c>
      <c r="D33" s="19">
        <v>23.94896955</v>
      </c>
      <c r="E33" s="20">
        <f t="shared" si="18"/>
        <v>20.4856502977419</v>
      </c>
      <c r="F33" s="16" t="s">
        <v>73</v>
      </c>
      <c r="G33" s="13">
        <v>7</v>
      </c>
      <c r="H33" s="18">
        <f t="shared" si="0"/>
        <v>23.94896955</v>
      </c>
      <c r="I33" s="18">
        <f t="shared" si="1"/>
        <v>297.09896955</v>
      </c>
      <c r="J33" s="18">
        <f t="shared" si="2"/>
        <v>0.308404540072767</v>
      </c>
      <c r="K33" s="18">
        <f t="shared" si="3"/>
        <v>111.515611111111</v>
      </c>
      <c r="L33" s="18">
        <f t="shared" si="4"/>
        <v>1.11515611111111</v>
      </c>
      <c r="M33" s="13" t="s">
        <v>73</v>
      </c>
      <c r="N33" s="13"/>
      <c r="O33" s="18">
        <f t="shared" si="19"/>
        <v>2.94575377337681</v>
      </c>
      <c r="P33" s="18">
        <f t="shared" si="5"/>
        <v>0.908483837645895</v>
      </c>
      <c r="Q33" s="24">
        <f t="shared" si="6"/>
        <v>0.109018060517507</v>
      </c>
      <c r="R33" s="18">
        <f t="shared" si="7"/>
        <v>0.133818733333333</v>
      </c>
      <c r="S33" s="25">
        <f t="shared" si="8"/>
        <v>0.814669649024033</v>
      </c>
      <c r="T33" s="3">
        <v>0.01</v>
      </c>
      <c r="U33" s="26">
        <f t="shared" si="9"/>
        <v>0.00814669649024033</v>
      </c>
      <c r="V33" s="25"/>
      <c r="W33" s="3"/>
      <c r="X33" s="26"/>
      <c r="Y33" s="28">
        <v>0.05</v>
      </c>
      <c r="Z33" s="3">
        <v>0.21</v>
      </c>
      <c r="AA33" s="27">
        <f t="shared" si="10"/>
        <v>0.0105</v>
      </c>
      <c r="AB33" s="3">
        <v>0.02</v>
      </c>
      <c r="AC33" s="3">
        <v>0.29</v>
      </c>
      <c r="AD33" s="27">
        <f t="shared" si="11"/>
        <v>0.0058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0.0411466964902403</v>
      </c>
      <c r="AR33" s="29">
        <f t="shared" si="15"/>
        <v>111.515611111111</v>
      </c>
      <c r="AS33" s="1">
        <f t="shared" si="16"/>
        <v>0.12</v>
      </c>
      <c r="AT33" s="2">
        <f t="shared" si="20"/>
        <v>0.569166666666667</v>
      </c>
      <c r="AU33" s="1">
        <f t="shared" si="17"/>
        <v>2099.74302936347</v>
      </c>
    </row>
    <row r="34" s="1" customFormat="1" spans="1:47">
      <c r="A34" s="13"/>
      <c r="B34" s="13"/>
      <c r="C34" s="16">
        <v>7</v>
      </c>
      <c r="D34" s="19">
        <v>28.2961543674194</v>
      </c>
      <c r="E34" s="20">
        <f t="shared" si="18"/>
        <v>23.94896955</v>
      </c>
      <c r="F34" s="16" t="s">
        <v>73</v>
      </c>
      <c r="G34" s="13">
        <v>8</v>
      </c>
      <c r="H34" s="18">
        <f t="shared" si="0"/>
        <v>28.2961543674194</v>
      </c>
      <c r="I34" s="18">
        <f t="shared" si="1"/>
        <v>301.446154367419</v>
      </c>
      <c r="J34" s="18">
        <f t="shared" si="2"/>
        <v>0.494740469112007</v>
      </c>
      <c r="K34" s="18">
        <f t="shared" si="3"/>
        <v>111.515611111111</v>
      </c>
      <c r="L34" s="18">
        <f t="shared" si="4"/>
        <v>1.11515611111111</v>
      </c>
      <c r="M34" s="13" t="s">
        <v>73</v>
      </c>
      <c r="N34" s="13"/>
      <c r="O34" s="18">
        <f t="shared" si="19"/>
        <v>3.15242604684203</v>
      </c>
      <c r="P34" s="18">
        <f t="shared" si="5"/>
        <v>1.55963274125554</v>
      </c>
      <c r="Q34" s="24">
        <f t="shared" si="6"/>
        <v>0.187155928950664</v>
      </c>
      <c r="R34" s="18">
        <f t="shared" si="7"/>
        <v>0.133818733333333</v>
      </c>
      <c r="S34" s="25">
        <f t="shared" si="8"/>
        <v>1.3985779441244</v>
      </c>
      <c r="T34" s="3">
        <v>0.01</v>
      </c>
      <c r="U34" s="26">
        <f t="shared" si="9"/>
        <v>0.013985779441244</v>
      </c>
      <c r="V34" s="25"/>
      <c r="W34" s="3"/>
      <c r="X34" s="26"/>
      <c r="Y34" s="28">
        <v>0.05</v>
      </c>
      <c r="Z34" s="3">
        <v>0.21</v>
      </c>
      <c r="AA34" s="27">
        <f t="shared" si="10"/>
        <v>0.0105</v>
      </c>
      <c r="AB34" s="3">
        <v>0.02</v>
      </c>
      <c r="AC34" s="3">
        <v>0.29</v>
      </c>
      <c r="AD34" s="27">
        <f t="shared" si="11"/>
        <v>0.0058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0.046985779441244</v>
      </c>
      <c r="AR34" s="29">
        <f t="shared" si="15"/>
        <v>111.515611111111</v>
      </c>
      <c r="AS34" s="1">
        <f t="shared" si="16"/>
        <v>0.12</v>
      </c>
      <c r="AT34" s="2">
        <f t="shared" si="20"/>
        <v>0.569166666666667</v>
      </c>
      <c r="AU34" s="1">
        <f t="shared" si="17"/>
        <v>2397.71527914428</v>
      </c>
    </row>
    <row r="35" s="1" customFormat="1" spans="1:47">
      <c r="A35" s="13"/>
      <c r="B35" s="13"/>
      <c r="C35" s="16">
        <v>8</v>
      </c>
      <c r="D35" s="19">
        <v>30.1682126793548</v>
      </c>
      <c r="E35" s="20">
        <f t="shared" si="18"/>
        <v>28.2961543674194</v>
      </c>
      <c r="F35" s="16" t="s">
        <v>73</v>
      </c>
      <c r="G35" s="13">
        <v>9</v>
      </c>
      <c r="H35" s="18">
        <f t="shared" si="0"/>
        <v>30.1682126793548</v>
      </c>
      <c r="I35" s="18">
        <f t="shared" si="1"/>
        <v>303.318212679355</v>
      </c>
      <c r="J35" s="18">
        <f t="shared" si="2"/>
        <v>0.603887676041169</v>
      </c>
      <c r="K35" s="18">
        <f t="shared" si="3"/>
        <v>111.515611111111</v>
      </c>
      <c r="L35" s="18">
        <f t="shared" si="4"/>
        <v>1.11515611111111</v>
      </c>
      <c r="M35" s="13" t="s">
        <v>73</v>
      </c>
      <c r="N35" s="13"/>
      <c r="O35" s="18">
        <f t="shared" si="19"/>
        <v>2.70794941669761</v>
      </c>
      <c r="P35" s="18">
        <f t="shared" si="5"/>
        <v>1.63529728008656</v>
      </c>
      <c r="Q35" s="24">
        <f t="shared" si="6"/>
        <v>0.196235673610387</v>
      </c>
      <c r="R35" s="18">
        <f t="shared" si="7"/>
        <v>0.133818733333333</v>
      </c>
      <c r="S35" s="25">
        <f t="shared" si="8"/>
        <v>1.46642901724064</v>
      </c>
      <c r="T35" s="3">
        <v>0.01</v>
      </c>
      <c r="U35" s="26">
        <f t="shared" si="9"/>
        <v>0.0146642901724064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0.0441142901724064</v>
      </c>
      <c r="AR35" s="29">
        <f t="shared" si="15"/>
        <v>111.515611111111</v>
      </c>
      <c r="AS35" s="1">
        <f t="shared" si="16"/>
        <v>0.12</v>
      </c>
      <c r="AT35" s="2">
        <f t="shared" si="20"/>
        <v>0.569166666666667</v>
      </c>
      <c r="AU35" s="1">
        <f t="shared" si="17"/>
        <v>2251.18129001677</v>
      </c>
    </row>
    <row r="36" s="1" customFormat="1" spans="1:47">
      <c r="A36" s="13"/>
      <c r="B36" s="13"/>
      <c r="C36" s="16">
        <v>9</v>
      </c>
      <c r="D36" s="19">
        <v>25.644763137</v>
      </c>
      <c r="E36" s="20">
        <f t="shared" si="18"/>
        <v>30.1682126793548</v>
      </c>
      <c r="F36" s="16" t="s">
        <v>73</v>
      </c>
      <c r="G36" s="13">
        <v>10</v>
      </c>
      <c r="H36" s="18">
        <f t="shared" si="0"/>
        <v>25.644763137</v>
      </c>
      <c r="I36" s="18">
        <f t="shared" si="1"/>
        <v>298.794763137</v>
      </c>
      <c r="J36" s="18">
        <f t="shared" si="2"/>
        <v>0.371449560826937</v>
      </c>
      <c r="K36" s="18">
        <f t="shared" si="3"/>
        <v>111.515611111111</v>
      </c>
      <c r="L36" s="18">
        <f t="shared" si="4"/>
        <v>1.11515611111111</v>
      </c>
      <c r="M36" s="13" t="s">
        <v>73</v>
      </c>
      <c r="N36" s="13"/>
      <c r="O36" s="18">
        <f t="shared" si="19"/>
        <v>2.18780824772216</v>
      </c>
      <c r="P36" s="18">
        <f t="shared" si="5"/>
        <v>0.812660412789947</v>
      </c>
      <c r="Q36" s="24">
        <f t="shared" si="6"/>
        <v>0.0975192495347937</v>
      </c>
      <c r="R36" s="18">
        <f t="shared" si="7"/>
        <v>0.133818733333333</v>
      </c>
      <c r="S36" s="25">
        <f t="shared" si="8"/>
        <v>0.728741388486169</v>
      </c>
      <c r="T36" s="3">
        <v>0.01</v>
      </c>
      <c r="U36" s="26">
        <f t="shared" si="9"/>
        <v>0.00728741388486169</v>
      </c>
      <c r="V36" s="25"/>
      <c r="W36" s="3"/>
      <c r="X36" s="26"/>
      <c r="Y36" s="28">
        <v>0.04</v>
      </c>
      <c r="Z36" s="3">
        <v>0.21</v>
      </c>
      <c r="AA36" s="27">
        <f t="shared" si="10"/>
        <v>0.0084</v>
      </c>
      <c r="AB36" s="3">
        <v>0.015</v>
      </c>
      <c r="AC36" s="3">
        <v>0.29</v>
      </c>
      <c r="AD36" s="27">
        <f t="shared" si="11"/>
        <v>0.00435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0.015</v>
      </c>
      <c r="AO36" s="3">
        <v>0.38</v>
      </c>
      <c r="AP36" s="3">
        <f t="shared" si="13"/>
        <v>0.0057</v>
      </c>
      <c r="AQ36" s="1">
        <f t="shared" si="14"/>
        <v>0.0367374138848617</v>
      </c>
      <c r="AR36" s="29">
        <f t="shared" si="15"/>
        <v>111.515611111111</v>
      </c>
      <c r="AS36" s="1">
        <f t="shared" si="16"/>
        <v>0.12</v>
      </c>
      <c r="AT36" s="2">
        <f t="shared" si="20"/>
        <v>0.569166666666667</v>
      </c>
      <c r="AU36" s="1">
        <f t="shared" si="17"/>
        <v>1874.73443317317</v>
      </c>
    </row>
    <row r="37" s="1" customFormat="1" spans="1:47">
      <c r="A37" s="13"/>
      <c r="B37" s="13"/>
      <c r="C37" s="16">
        <v>10</v>
      </c>
      <c r="D37" s="19">
        <v>18.7335708480645</v>
      </c>
      <c r="E37" s="20">
        <f t="shared" si="18"/>
        <v>25.644763137</v>
      </c>
      <c r="F37" s="16" t="s">
        <v>73</v>
      </c>
      <c r="G37" s="13">
        <v>11</v>
      </c>
      <c r="H37" s="18">
        <f t="shared" si="0"/>
        <v>18.7335708480645</v>
      </c>
      <c r="I37" s="18">
        <f t="shared" si="1"/>
        <v>291.883570848064</v>
      </c>
      <c r="J37" s="18">
        <f t="shared" si="2"/>
        <v>0.171712907359506</v>
      </c>
      <c r="K37" s="18">
        <f t="shared" si="3"/>
        <v>111.515611111111</v>
      </c>
      <c r="L37" s="18">
        <f t="shared" si="4"/>
        <v>1.11515611111111</v>
      </c>
      <c r="M37" s="13" t="s">
        <v>75</v>
      </c>
      <c r="N37" s="18">
        <f>(O36-P36)*C22/100</f>
        <v>1.3063904431856</v>
      </c>
      <c r="O37" s="18">
        <f t="shared" si="19"/>
        <v>1.18391350285772</v>
      </c>
      <c r="P37" s="18">
        <f t="shared" si="5"/>
        <v>0.203293229637876</v>
      </c>
      <c r="Q37" s="24">
        <f t="shared" si="6"/>
        <v>0.0243951875565451</v>
      </c>
      <c r="R37" s="18">
        <f t="shared" si="7"/>
        <v>0.133818733333333</v>
      </c>
      <c r="S37" s="25">
        <f t="shared" si="8"/>
        <v>0.182300242640755</v>
      </c>
      <c r="T37" s="3">
        <v>0.01</v>
      </c>
      <c r="U37" s="26">
        <f t="shared" si="9"/>
        <v>0.00182300242640755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0.0237230024264075</v>
      </c>
      <c r="AR37" s="29">
        <f t="shared" si="15"/>
        <v>111.515611111111</v>
      </c>
      <c r="AS37" s="1">
        <f t="shared" si="16"/>
        <v>0.12</v>
      </c>
      <c r="AT37" s="2">
        <f t="shared" si="20"/>
        <v>0.569166666666667</v>
      </c>
      <c r="AU37" s="1">
        <f t="shared" si="17"/>
        <v>1210.60044254676</v>
      </c>
    </row>
    <row r="38" s="1" customFormat="1" spans="1:48">
      <c r="A38" s="13"/>
      <c r="B38" s="13"/>
      <c r="C38" s="16">
        <v>11</v>
      </c>
      <c r="D38" s="19">
        <v>13.4740941496667</v>
      </c>
      <c r="E38" s="20">
        <f t="shared" si="18"/>
        <v>18.7335708480645</v>
      </c>
      <c r="F38" s="16" t="s">
        <v>75</v>
      </c>
      <c r="G38" s="13">
        <v>12</v>
      </c>
      <c r="H38" s="18">
        <f t="shared" si="0"/>
        <v>13.4740941496667</v>
      </c>
      <c r="I38" s="18">
        <f t="shared" si="1"/>
        <v>286.624094149667</v>
      </c>
      <c r="J38" s="18">
        <f t="shared" si="2"/>
        <v>0.0931028509803916</v>
      </c>
      <c r="K38" s="18">
        <f t="shared" si="3"/>
        <v>111.515611111111</v>
      </c>
      <c r="L38" s="18">
        <f t="shared" si="4"/>
        <v>1.11515611111111</v>
      </c>
      <c r="M38" s="13" t="s">
        <v>73</v>
      </c>
      <c r="N38" s="13"/>
      <c r="O38" s="18">
        <f t="shared" si="19"/>
        <v>2.09577638433096</v>
      </c>
      <c r="P38" s="18">
        <f t="shared" si="5"/>
        <v>0.195122756398589</v>
      </c>
      <c r="Q38" s="24">
        <f t="shared" si="6"/>
        <v>0.0234147307678307</v>
      </c>
      <c r="R38" s="18">
        <f t="shared" si="7"/>
        <v>0.133818733333333</v>
      </c>
      <c r="S38" s="25">
        <f t="shared" si="8"/>
        <v>0.174973489769225</v>
      </c>
      <c r="T38" s="3">
        <v>0.01</v>
      </c>
      <c r="U38" s="26">
        <f t="shared" si="9"/>
        <v>0.00174973489769225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0.0236497348976923</v>
      </c>
      <c r="AR38" s="29">
        <f t="shared" si="15"/>
        <v>111.515611111111</v>
      </c>
      <c r="AS38" s="1">
        <f t="shared" si="16"/>
        <v>0.12</v>
      </c>
      <c r="AT38" s="2">
        <f t="shared" si="20"/>
        <v>0.569166666666667</v>
      </c>
      <c r="AU38" s="1">
        <f t="shared" si="17"/>
        <v>1206.86155228773</v>
      </c>
      <c r="AV38" s="1">
        <f>SUM(AU27:AU38)</f>
        <v>19017.032983455</v>
      </c>
    </row>
    <row r="39" s="1" customFormat="1" spans="1:46">
      <c r="A39" s="13"/>
      <c r="B39" s="13"/>
      <c r="C39" s="16">
        <v>12</v>
      </c>
      <c r="D39" s="19">
        <v>7.56062065280645</v>
      </c>
      <c r="E39" s="20">
        <f t="shared" si="18"/>
        <v>13.4740941496667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6</v>
      </c>
      <c r="E42" s="16"/>
      <c r="F42" s="16"/>
      <c r="G42" s="13">
        <v>1</v>
      </c>
      <c r="H42" s="18">
        <f t="shared" ref="H42:H53" si="21">E43</f>
        <v>6</v>
      </c>
      <c r="I42" s="18">
        <f t="shared" ref="I42:I53" si="22">H42+273.15</f>
        <v>279.15</v>
      </c>
      <c r="J42" s="18">
        <f t="shared" ref="J42:J53" si="23">EXP(($C$16*(I42-$C$14))/($C$17*I42*$C$14))</f>
        <v>0.0374932232426917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0.00289039163521998</v>
      </c>
      <c r="Q42" s="24">
        <f t="shared" ref="Q42:Q53" si="27">P42*$B$44</f>
        <v>0.000375750912578597</v>
      </c>
      <c r="R42" s="18">
        <f t="shared" ref="R42:R53" si="28">L42*$B$44</f>
        <v>0.0100218354166667</v>
      </c>
      <c r="S42" s="25">
        <f t="shared" ref="S42:S53" si="29">Q42/R42</f>
        <v>0.0374932232426917</v>
      </c>
      <c r="T42" s="3">
        <v>0.01</v>
      </c>
      <c r="U42" s="26">
        <f t="shared" ref="U42:U53" si="30">S42*T42</f>
        <v>0.000374932232426917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0.0151749322324269</v>
      </c>
      <c r="AR42" s="29">
        <f t="shared" ref="AR42:AR53" si="34">$B$42/12</f>
        <v>7.70910416666667</v>
      </c>
      <c r="AS42" s="1">
        <f t="shared" ref="AS42:AS53" si="35">$B$44</f>
        <v>0.13</v>
      </c>
      <c r="AT42" s="2">
        <f>$E$5/12</f>
        <v>3.97808219178082</v>
      </c>
      <c r="AU42" s="1">
        <f t="shared" ref="AU42:AU53" si="36">AT42*10000*AS42*0.67*AR42*AQ42</f>
        <v>405.342910152958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5.37355953925806</v>
      </c>
      <c r="E43" s="20">
        <f t="shared" ref="E43:E54" si="37">D42</f>
        <v>6</v>
      </c>
      <c r="F43" s="16" t="s">
        <v>73</v>
      </c>
      <c r="G43" s="13">
        <v>2</v>
      </c>
      <c r="H43" s="18">
        <f t="shared" si="21"/>
        <v>5.37355953925806</v>
      </c>
      <c r="I43" s="18">
        <f t="shared" si="22"/>
        <v>278.523559539258</v>
      </c>
      <c r="J43" s="18">
        <f t="shared" si="23"/>
        <v>0.0346642762076544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8">L43+O42-P42-N43</f>
        <v>0.151291691698113</v>
      </c>
      <c r="P43" s="18">
        <f t="shared" si="26"/>
        <v>0.0052444169889467</v>
      </c>
      <c r="Q43" s="24">
        <f t="shared" si="27"/>
        <v>0.00068177420856307</v>
      </c>
      <c r="R43" s="18">
        <f t="shared" si="28"/>
        <v>0.0100218354166667</v>
      </c>
      <c r="S43" s="25">
        <f t="shared" si="29"/>
        <v>0.0680288769689089</v>
      </c>
      <c r="T43" s="3">
        <v>0.01</v>
      </c>
      <c r="U43" s="26">
        <f t="shared" si="30"/>
        <v>0.000680288769689089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0.0154802887696891</v>
      </c>
      <c r="AR43" s="29">
        <f t="shared" si="34"/>
        <v>7.70910416666667</v>
      </c>
      <c r="AS43" s="1">
        <f t="shared" si="35"/>
        <v>0.13</v>
      </c>
      <c r="AT43" s="2">
        <f t="shared" ref="AT43:AT53" si="39">$E$5/12</f>
        <v>3.97808219178082</v>
      </c>
      <c r="AU43" s="1">
        <f t="shared" si="36"/>
        <v>413.499395173931</v>
      </c>
    </row>
    <row r="44" s="1" customFormat="1" spans="1:47">
      <c r="A44" s="13" t="s">
        <v>38</v>
      </c>
      <c r="B44" s="13">
        <f>I5</f>
        <v>0.13</v>
      </c>
      <c r="C44" s="16">
        <v>2</v>
      </c>
      <c r="D44" s="19">
        <v>7.30829099064286</v>
      </c>
      <c r="E44" s="20">
        <f t="shared" si="37"/>
        <v>5.37355953925806</v>
      </c>
      <c r="F44" s="16" t="s">
        <v>73</v>
      </c>
      <c r="G44" s="13">
        <v>3</v>
      </c>
      <c r="H44" s="18">
        <f t="shared" si="21"/>
        <v>7.30829099064286</v>
      </c>
      <c r="I44" s="18">
        <f t="shared" si="22"/>
        <v>280.458290990643</v>
      </c>
      <c r="J44" s="18">
        <f t="shared" si="23"/>
        <v>0.0441181025173229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8"/>
        <v>0.223138316375833</v>
      </c>
      <c r="P44" s="18">
        <f t="shared" si="26"/>
        <v>0.00984443911741185</v>
      </c>
      <c r="Q44" s="24">
        <f t="shared" si="27"/>
        <v>0.00127977708526354</v>
      </c>
      <c r="R44" s="18">
        <f t="shared" si="28"/>
        <v>0.0100218354166667</v>
      </c>
      <c r="S44" s="25">
        <f t="shared" si="29"/>
        <v>0.12769887271699</v>
      </c>
      <c r="T44" s="3">
        <v>0.01</v>
      </c>
      <c r="U44" s="26">
        <f t="shared" si="30"/>
        <v>0.0012769887271699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0.0160769887271699</v>
      </c>
      <c r="AR44" s="29">
        <f t="shared" si="34"/>
        <v>7.70910416666667</v>
      </c>
      <c r="AS44" s="1">
        <f t="shared" si="35"/>
        <v>0.13</v>
      </c>
      <c r="AT44" s="2">
        <f t="shared" si="39"/>
        <v>3.97808219178082</v>
      </c>
      <c r="AU44" s="1">
        <f t="shared" si="36"/>
        <v>429.438055956652</v>
      </c>
    </row>
    <row r="45" s="1" customFormat="1" spans="1:47">
      <c r="A45" s="13"/>
      <c r="B45" s="13"/>
      <c r="C45" s="16">
        <v>3</v>
      </c>
      <c r="D45" s="19">
        <v>9.24057856241935</v>
      </c>
      <c r="E45" s="20">
        <f t="shared" si="37"/>
        <v>7.30829099064286</v>
      </c>
      <c r="F45" s="16" t="s">
        <v>73</v>
      </c>
      <c r="G45" s="13">
        <v>4</v>
      </c>
      <c r="H45" s="18">
        <f t="shared" si="21"/>
        <v>9.24057856241935</v>
      </c>
      <c r="I45" s="18">
        <f t="shared" si="22"/>
        <v>282.390578562419</v>
      </c>
      <c r="J45" s="18">
        <f t="shared" si="23"/>
        <v>0.0559482885908111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8"/>
        <v>0.290384918925088</v>
      </c>
      <c r="P45" s="18">
        <f t="shared" si="26"/>
        <v>0.0162465392464401</v>
      </c>
      <c r="Q45" s="24">
        <f t="shared" si="27"/>
        <v>0.00211205010203721</v>
      </c>
      <c r="R45" s="18">
        <f t="shared" si="28"/>
        <v>0.0100218354166667</v>
      </c>
      <c r="S45" s="25">
        <f t="shared" si="29"/>
        <v>0.210744840064406</v>
      </c>
      <c r="T45" s="3">
        <v>0.01</v>
      </c>
      <c r="U45" s="26">
        <f t="shared" si="30"/>
        <v>0.00210744840064406</v>
      </c>
      <c r="V45" s="25"/>
      <c r="W45" s="3"/>
      <c r="X45" s="26"/>
      <c r="Y45" s="28">
        <v>0.02</v>
      </c>
      <c r="Z45" s="3">
        <v>0.49</v>
      </c>
      <c r="AA45" s="27">
        <f t="shared" si="31"/>
        <v>0.0098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0.0169074484006441</v>
      </c>
      <c r="AR45" s="29">
        <f t="shared" si="34"/>
        <v>7.70910416666667</v>
      </c>
      <c r="AS45" s="1">
        <f t="shared" si="35"/>
        <v>0.13</v>
      </c>
      <c r="AT45" s="2">
        <f t="shared" si="39"/>
        <v>3.97808219178082</v>
      </c>
      <c r="AU45" s="1">
        <f t="shared" si="36"/>
        <v>451.620754083723</v>
      </c>
    </row>
    <row r="46" s="1" customFormat="1" spans="1:47">
      <c r="A46" s="13"/>
      <c r="B46" s="13"/>
      <c r="C46" s="16">
        <v>4</v>
      </c>
      <c r="D46" s="19">
        <v>12.7910521148</v>
      </c>
      <c r="E46" s="20">
        <f t="shared" si="37"/>
        <v>9.24057856241935</v>
      </c>
      <c r="F46" s="16" t="s">
        <v>73</v>
      </c>
      <c r="G46" s="13">
        <v>5</v>
      </c>
      <c r="H46" s="18">
        <f t="shared" si="21"/>
        <v>12.7910521148</v>
      </c>
      <c r="I46" s="18">
        <f t="shared" si="22"/>
        <v>285.9410521148</v>
      </c>
      <c r="J46" s="18">
        <f t="shared" si="23"/>
        <v>0.0858462171042241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0.260431460694716</v>
      </c>
      <c r="O46" s="18">
        <f t="shared" si="38"/>
        <v>0.0907979606505991</v>
      </c>
      <c r="P46" s="18">
        <f t="shared" si="26"/>
        <v>0.00779466144263213</v>
      </c>
      <c r="Q46" s="24">
        <f t="shared" si="27"/>
        <v>0.00101330598754218</v>
      </c>
      <c r="R46" s="18">
        <f t="shared" si="28"/>
        <v>0.0100218354166667</v>
      </c>
      <c r="S46" s="25">
        <f t="shared" si="29"/>
        <v>0.101109821246616</v>
      </c>
      <c r="T46" s="3">
        <v>0.01</v>
      </c>
      <c r="U46" s="26">
        <f t="shared" si="30"/>
        <v>0.00101109821246616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0.0281110982124662</v>
      </c>
      <c r="AR46" s="29">
        <f t="shared" si="34"/>
        <v>7.70910416666667</v>
      </c>
      <c r="AS46" s="1">
        <f t="shared" si="35"/>
        <v>0.13</v>
      </c>
      <c r="AT46" s="2">
        <f t="shared" si="39"/>
        <v>3.97808219178082</v>
      </c>
      <c r="AU46" s="1">
        <f t="shared" si="36"/>
        <v>750.885353720905</v>
      </c>
    </row>
    <row r="47" s="1" customFormat="1" spans="1:47">
      <c r="A47" s="13"/>
      <c r="B47" s="13"/>
      <c r="C47" s="16">
        <v>5</v>
      </c>
      <c r="D47" s="19">
        <v>20.4856502977419</v>
      </c>
      <c r="E47" s="20">
        <f t="shared" si="37"/>
        <v>12.7910521148</v>
      </c>
      <c r="F47" s="16" t="s">
        <v>75</v>
      </c>
      <c r="G47" s="13">
        <v>6</v>
      </c>
      <c r="H47" s="18">
        <f t="shared" si="21"/>
        <v>20.4856502977419</v>
      </c>
      <c r="I47" s="18">
        <f t="shared" si="22"/>
        <v>293.635650297742</v>
      </c>
      <c r="J47" s="18">
        <f t="shared" si="23"/>
        <v>0.20953040759439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8"/>
        <v>0.160094340874634</v>
      </c>
      <c r="P47" s="18">
        <f t="shared" si="26"/>
        <v>0.0335446324970172</v>
      </c>
      <c r="Q47" s="24">
        <f t="shared" si="27"/>
        <v>0.00436080222461224</v>
      </c>
      <c r="R47" s="18">
        <f t="shared" si="28"/>
        <v>0.0100218354166667</v>
      </c>
      <c r="S47" s="25">
        <f t="shared" si="29"/>
        <v>0.435130097762339</v>
      </c>
      <c r="T47" s="3">
        <v>0.01</v>
      </c>
      <c r="U47" s="26">
        <f t="shared" si="30"/>
        <v>0.00435130097762339</v>
      </c>
      <c r="V47" s="25"/>
      <c r="W47" s="3"/>
      <c r="X47" s="26"/>
      <c r="Y47" s="28">
        <v>0.04</v>
      </c>
      <c r="Z47" s="3">
        <v>0.49</v>
      </c>
      <c r="AA47" s="27">
        <f t="shared" si="31"/>
        <v>0.0196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0.5</v>
      </c>
      <c r="AP47" s="3">
        <f t="shared" si="32"/>
        <v>0.0075</v>
      </c>
      <c r="AQ47" s="1">
        <f t="shared" si="33"/>
        <v>0.0314513009776234</v>
      </c>
      <c r="AR47" s="29">
        <f t="shared" si="34"/>
        <v>7.70910416666667</v>
      </c>
      <c r="AS47" s="1">
        <f t="shared" si="35"/>
        <v>0.13</v>
      </c>
      <c r="AT47" s="2">
        <f t="shared" si="39"/>
        <v>3.97808219178082</v>
      </c>
      <c r="AU47" s="1">
        <f t="shared" si="36"/>
        <v>840.106675344774</v>
      </c>
    </row>
    <row r="48" s="1" customFormat="1" spans="1:47">
      <c r="A48" s="13"/>
      <c r="B48" s="13"/>
      <c r="C48" s="16">
        <v>6</v>
      </c>
      <c r="D48" s="19">
        <v>23.94896955</v>
      </c>
      <c r="E48" s="20">
        <f t="shared" si="37"/>
        <v>20.4856502977419</v>
      </c>
      <c r="F48" s="16" t="s">
        <v>73</v>
      </c>
      <c r="G48" s="13">
        <v>7</v>
      </c>
      <c r="H48" s="18">
        <f t="shared" si="21"/>
        <v>23.94896955</v>
      </c>
      <c r="I48" s="18">
        <f t="shared" si="22"/>
        <v>297.09896955</v>
      </c>
      <c r="J48" s="18">
        <f t="shared" si="23"/>
        <v>0.308404540072767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8"/>
        <v>0.203640750044283</v>
      </c>
      <c r="P48" s="18">
        <f t="shared" si="26"/>
        <v>0.0628037318574804</v>
      </c>
      <c r="Q48" s="24">
        <f t="shared" si="27"/>
        <v>0.00816448514147246</v>
      </c>
      <c r="R48" s="18">
        <f t="shared" si="28"/>
        <v>0.0100218354166667</v>
      </c>
      <c r="S48" s="25">
        <f t="shared" si="29"/>
        <v>0.814669649024033</v>
      </c>
      <c r="T48" s="3">
        <v>0.01</v>
      </c>
      <c r="U48" s="26">
        <f t="shared" si="30"/>
        <v>0.00814669649024033</v>
      </c>
      <c r="V48" s="25"/>
      <c r="W48" s="3"/>
      <c r="X48" s="26"/>
      <c r="Y48" s="28">
        <v>0.05</v>
      </c>
      <c r="Z48" s="3">
        <v>0.49</v>
      </c>
      <c r="AA48" s="27">
        <f t="shared" si="31"/>
        <v>0.0245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0.015</v>
      </c>
      <c r="AO48" s="3">
        <v>0.5</v>
      </c>
      <c r="AP48" s="3">
        <f t="shared" si="32"/>
        <v>0.0075</v>
      </c>
      <c r="AQ48" s="1">
        <f t="shared" si="33"/>
        <v>0.0401466964902403</v>
      </c>
      <c r="AR48" s="29">
        <f t="shared" si="34"/>
        <v>7.70910416666667</v>
      </c>
      <c r="AS48" s="1">
        <f t="shared" si="35"/>
        <v>0.13</v>
      </c>
      <c r="AT48" s="2">
        <f t="shared" si="39"/>
        <v>3.97808219178082</v>
      </c>
      <c r="AU48" s="1">
        <f t="shared" si="36"/>
        <v>1072.37241914055</v>
      </c>
    </row>
    <row r="49" s="1" customFormat="1" spans="1:47">
      <c r="A49" s="13"/>
      <c r="B49" s="13"/>
      <c r="C49" s="16">
        <v>7</v>
      </c>
      <c r="D49" s="19">
        <v>28.2961543674194</v>
      </c>
      <c r="E49" s="20">
        <f t="shared" si="37"/>
        <v>23.94896955</v>
      </c>
      <c r="F49" s="16" t="s">
        <v>73</v>
      </c>
      <c r="G49" s="13">
        <v>8</v>
      </c>
      <c r="H49" s="18">
        <f t="shared" si="21"/>
        <v>28.2961543674194</v>
      </c>
      <c r="I49" s="18">
        <f t="shared" si="22"/>
        <v>301.446154367419</v>
      </c>
      <c r="J49" s="18">
        <f t="shared" si="23"/>
        <v>0.494740469112007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8"/>
        <v>0.217928059853469</v>
      </c>
      <c r="P49" s="18">
        <f t="shared" si="26"/>
        <v>0.107817830564575</v>
      </c>
      <c r="Q49" s="24">
        <f t="shared" si="27"/>
        <v>0.0140163179733947</v>
      </c>
      <c r="R49" s="18">
        <f t="shared" si="28"/>
        <v>0.0100218354166667</v>
      </c>
      <c r="S49" s="25">
        <f t="shared" si="29"/>
        <v>1.3985779441244</v>
      </c>
      <c r="T49" s="3">
        <v>0.01</v>
      </c>
      <c r="U49" s="26">
        <f t="shared" si="30"/>
        <v>0.013985779441244</v>
      </c>
      <c r="V49" s="25"/>
      <c r="W49" s="3"/>
      <c r="X49" s="26"/>
      <c r="Y49" s="28">
        <v>0.05</v>
      </c>
      <c r="Z49" s="3">
        <v>0.49</v>
      </c>
      <c r="AA49" s="27">
        <f t="shared" si="31"/>
        <v>0.0245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0.015</v>
      </c>
      <c r="AO49" s="3">
        <v>0.5</v>
      </c>
      <c r="AP49" s="3">
        <f t="shared" si="32"/>
        <v>0.0075</v>
      </c>
      <c r="AQ49" s="1">
        <f t="shared" si="33"/>
        <v>0.045985779441244</v>
      </c>
      <c r="AR49" s="29">
        <f t="shared" si="34"/>
        <v>7.70910416666667</v>
      </c>
      <c r="AS49" s="1">
        <f t="shared" si="35"/>
        <v>0.13</v>
      </c>
      <c r="AT49" s="2">
        <f t="shared" si="39"/>
        <v>3.97808219178082</v>
      </c>
      <c r="AU49" s="1">
        <f t="shared" si="36"/>
        <v>1228.3422013928</v>
      </c>
    </row>
    <row r="50" s="1" customFormat="1" spans="1:47">
      <c r="A50" s="13"/>
      <c r="B50" s="13"/>
      <c r="C50" s="16">
        <v>8</v>
      </c>
      <c r="D50" s="19">
        <v>30.1682126793548</v>
      </c>
      <c r="E50" s="20">
        <f t="shared" si="37"/>
        <v>28.2961543674194</v>
      </c>
      <c r="F50" s="16" t="s">
        <v>73</v>
      </c>
      <c r="G50" s="13">
        <v>9</v>
      </c>
      <c r="H50" s="18">
        <f t="shared" si="21"/>
        <v>30.1682126793548</v>
      </c>
      <c r="I50" s="18">
        <f t="shared" si="22"/>
        <v>303.318212679355</v>
      </c>
      <c r="J50" s="18">
        <f t="shared" si="23"/>
        <v>0.603887676041169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8"/>
        <v>0.187201270955561</v>
      </c>
      <c r="P50" s="18">
        <f t="shared" si="26"/>
        <v>0.113048540469307</v>
      </c>
      <c r="Q50" s="24">
        <f t="shared" si="27"/>
        <v>0.0146963102610099</v>
      </c>
      <c r="R50" s="18">
        <f t="shared" si="28"/>
        <v>0.0100218354166667</v>
      </c>
      <c r="S50" s="25">
        <f t="shared" si="29"/>
        <v>1.46642901724064</v>
      </c>
      <c r="T50" s="3">
        <v>0.01</v>
      </c>
      <c r="U50" s="26">
        <f t="shared" si="30"/>
        <v>0.0146642901724064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0.0417642901724064</v>
      </c>
      <c r="AR50" s="29">
        <f t="shared" si="34"/>
        <v>7.70910416666667</v>
      </c>
      <c r="AS50" s="1">
        <f t="shared" si="35"/>
        <v>0.13</v>
      </c>
      <c r="AT50" s="2">
        <f t="shared" si="39"/>
        <v>3.97808219178082</v>
      </c>
      <c r="AU50" s="1">
        <f t="shared" si="36"/>
        <v>1115.5805284442</v>
      </c>
    </row>
    <row r="51" s="1" customFormat="1" spans="1:47">
      <c r="A51" s="13"/>
      <c r="B51" s="13"/>
      <c r="C51" s="16">
        <v>9</v>
      </c>
      <c r="D51" s="19">
        <v>25.644763137</v>
      </c>
      <c r="E51" s="20">
        <f t="shared" si="37"/>
        <v>30.1682126793548</v>
      </c>
      <c r="F51" s="16" t="s">
        <v>73</v>
      </c>
      <c r="G51" s="13">
        <v>10</v>
      </c>
      <c r="H51" s="18">
        <f t="shared" si="21"/>
        <v>25.644763137</v>
      </c>
      <c r="I51" s="18">
        <f t="shared" si="22"/>
        <v>298.794763137</v>
      </c>
      <c r="J51" s="18">
        <f t="shared" si="23"/>
        <v>0.371449560826937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8"/>
        <v>0.151243772152921</v>
      </c>
      <c r="P51" s="18">
        <f t="shared" si="26"/>
        <v>0.0561794327440117</v>
      </c>
      <c r="Q51" s="24">
        <f t="shared" si="27"/>
        <v>0.00730332625672153</v>
      </c>
      <c r="R51" s="18">
        <f t="shared" si="28"/>
        <v>0.0100218354166667</v>
      </c>
      <c r="S51" s="25">
        <f t="shared" si="29"/>
        <v>0.728741388486169</v>
      </c>
      <c r="T51" s="3">
        <v>0.01</v>
      </c>
      <c r="U51" s="26">
        <f t="shared" si="30"/>
        <v>0.00728741388486169</v>
      </c>
      <c r="V51" s="25"/>
      <c r="W51" s="3"/>
      <c r="X51" s="26"/>
      <c r="Y51" s="28">
        <v>0.04</v>
      </c>
      <c r="Z51" s="3">
        <v>0.49</v>
      </c>
      <c r="AA51" s="27">
        <f t="shared" si="31"/>
        <v>0.0196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0.015</v>
      </c>
      <c r="AO51" s="3">
        <v>0.5</v>
      </c>
      <c r="AP51" s="3">
        <f t="shared" si="32"/>
        <v>0.0075</v>
      </c>
      <c r="AQ51" s="1">
        <f t="shared" si="33"/>
        <v>0.0343874138848617</v>
      </c>
      <c r="AR51" s="29">
        <f t="shared" si="34"/>
        <v>7.70910416666667</v>
      </c>
      <c r="AS51" s="1">
        <f t="shared" si="35"/>
        <v>0.13</v>
      </c>
      <c r="AT51" s="2">
        <f t="shared" si="39"/>
        <v>3.97808219178082</v>
      </c>
      <c r="AU51" s="1">
        <f t="shared" si="36"/>
        <v>918.534211766616</v>
      </c>
    </row>
    <row r="52" s="1" customFormat="1" spans="1:47">
      <c r="A52" s="13"/>
      <c r="B52" s="13"/>
      <c r="C52" s="16">
        <v>10</v>
      </c>
      <c r="D52" s="19">
        <v>18.7335708480645</v>
      </c>
      <c r="E52" s="20">
        <f t="shared" si="37"/>
        <v>25.644763137</v>
      </c>
      <c r="F52" s="16" t="s">
        <v>73</v>
      </c>
      <c r="G52" s="13">
        <v>11</v>
      </c>
      <c r="H52" s="18">
        <f t="shared" si="21"/>
        <v>18.7335708480645</v>
      </c>
      <c r="I52" s="18">
        <f t="shared" si="22"/>
        <v>291.883570848064</v>
      </c>
      <c r="J52" s="18">
        <f t="shared" si="23"/>
        <v>0.171712907359506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0.0903111224384636</v>
      </c>
      <c r="O52" s="18">
        <f t="shared" si="38"/>
        <v>0.0818442586371121</v>
      </c>
      <c r="P52" s="18">
        <f t="shared" si="26"/>
        <v>0.0140537156012619</v>
      </c>
      <c r="Q52" s="24">
        <f t="shared" si="27"/>
        <v>0.00182698302816405</v>
      </c>
      <c r="R52" s="18">
        <f t="shared" si="28"/>
        <v>0.0100218354166667</v>
      </c>
      <c r="S52" s="25">
        <f t="shared" si="29"/>
        <v>0.182300242640755</v>
      </c>
      <c r="T52" s="3">
        <v>0.01</v>
      </c>
      <c r="U52" s="26">
        <f t="shared" si="30"/>
        <v>0.00182300242640755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0.0166230024264075</v>
      </c>
      <c r="AR52" s="29">
        <f t="shared" si="34"/>
        <v>7.70910416666667</v>
      </c>
      <c r="AS52" s="1">
        <f t="shared" si="35"/>
        <v>0.13</v>
      </c>
      <c r="AT52" s="2">
        <f t="shared" si="39"/>
        <v>3.97808219178082</v>
      </c>
      <c r="AU52" s="1">
        <f t="shared" si="36"/>
        <v>444.022818408469</v>
      </c>
    </row>
    <row r="53" s="1" customFormat="1" spans="1:48">
      <c r="A53" s="13"/>
      <c r="B53" s="13"/>
      <c r="C53" s="16">
        <v>11</v>
      </c>
      <c r="D53" s="19">
        <v>13.4740941496667</v>
      </c>
      <c r="E53" s="20">
        <f t="shared" si="37"/>
        <v>18.7335708480645</v>
      </c>
      <c r="F53" s="16" t="s">
        <v>75</v>
      </c>
      <c r="G53" s="13">
        <v>12</v>
      </c>
      <c r="H53" s="18">
        <f t="shared" si="21"/>
        <v>13.4740941496667</v>
      </c>
      <c r="I53" s="18">
        <f t="shared" si="22"/>
        <v>286.624094149667</v>
      </c>
      <c r="J53" s="18">
        <f t="shared" si="23"/>
        <v>0.0931028509803916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8"/>
        <v>0.144881584702517</v>
      </c>
      <c r="P53" s="18">
        <f t="shared" si="26"/>
        <v>0.0134888885903614</v>
      </c>
      <c r="Q53" s="24">
        <f t="shared" si="27"/>
        <v>0.00175355551674698</v>
      </c>
      <c r="R53" s="18">
        <f t="shared" si="28"/>
        <v>0.0100218354166667</v>
      </c>
      <c r="S53" s="25">
        <f t="shared" si="29"/>
        <v>0.174973489769225</v>
      </c>
      <c r="T53" s="3">
        <v>0.01</v>
      </c>
      <c r="U53" s="26">
        <f t="shared" si="30"/>
        <v>0.00174973489769225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0.0165497348976923</v>
      </c>
      <c r="AR53" s="29">
        <f t="shared" si="34"/>
        <v>7.70910416666667</v>
      </c>
      <c r="AS53" s="1">
        <f t="shared" si="35"/>
        <v>0.13</v>
      </c>
      <c r="AT53" s="2">
        <f t="shared" si="39"/>
        <v>3.97808219178082</v>
      </c>
      <c r="AU53" s="1">
        <f t="shared" si="36"/>
        <v>442.06574388225</v>
      </c>
      <c r="AV53" s="1">
        <f>SUM(AU42:AU53)</f>
        <v>8511.81106746783</v>
      </c>
    </row>
    <row r="54" s="1" customFormat="1" spans="1:46">
      <c r="A54" s="13"/>
      <c r="B54" s="13"/>
      <c r="C54" s="16">
        <v>12</v>
      </c>
      <c r="D54" s="19">
        <v>7.56062065280645</v>
      </c>
      <c r="E54" s="20">
        <f t="shared" si="37"/>
        <v>13.4740941496667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7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="1" customFormat="1" spans="1:77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8">
      <c r="A58" s="13" t="s">
        <v>71</v>
      </c>
      <c r="B58" s="13">
        <f>F7</f>
        <v>134.758</v>
      </c>
      <c r="C58" s="16" t="s">
        <v>72</v>
      </c>
      <c r="D58" s="17">
        <v>6</v>
      </c>
      <c r="E58" s="16"/>
      <c r="F58" s="16"/>
      <c r="G58" s="13">
        <v>1</v>
      </c>
      <c r="H58" s="18">
        <f t="shared" ref="H58:H69" si="40">E59</f>
        <v>6</v>
      </c>
      <c r="I58" s="18">
        <f t="shared" ref="I58:I69" si="41">H58+273.15</f>
        <v>279.15</v>
      </c>
      <c r="J58" s="18">
        <f t="shared" ref="J58:J69" si="42">EXP(($C$16*(I58-$C$14))/($C$17*I58*$C$14))</f>
        <v>0.0374932232426917</v>
      </c>
      <c r="K58" s="18">
        <f t="shared" ref="K58:K69" si="43">$B$58/12</f>
        <v>11.2298333333333</v>
      </c>
      <c r="L58" s="18">
        <f t="shared" ref="L58:L69" si="44">K58*$B$59/100</f>
        <v>3.032055</v>
      </c>
      <c r="M58" s="13" t="s">
        <v>73</v>
      </c>
      <c r="N58" s="13"/>
      <c r="O58" s="18">
        <f>L58</f>
        <v>3.032055</v>
      </c>
      <c r="P58" s="18">
        <f t="shared" ref="P58:P69" si="45">O58*J58</f>
        <v>0.11368151499912</v>
      </c>
      <c r="Q58" s="24">
        <f t="shared" ref="Q58:Q69" si="46">P58*$B$60</f>
        <v>0.0329676393497447</v>
      </c>
      <c r="R58" s="18">
        <f t="shared" ref="R58:R69" si="47">L58*$B$60</f>
        <v>0.87929595</v>
      </c>
      <c r="S58" s="25">
        <f t="shared" ref="S58:S69" si="48">Q58/R58</f>
        <v>0.0374932232426917</v>
      </c>
      <c r="T58" s="3">
        <v>0.27</v>
      </c>
      <c r="U58" s="26">
        <f t="shared" ref="U58:U69" si="49">S58*T58</f>
        <v>0.0101231702755268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0.228366931984535</v>
      </c>
      <c r="AC58" s="29">
        <f t="shared" ref="AC58:AC69" si="51">$B$58/12</f>
        <v>11.2298333333333</v>
      </c>
      <c r="AD58" s="1">
        <f t="shared" ref="AD58:AD69" si="52">$B$60</f>
        <v>0.29</v>
      </c>
      <c r="AE58" s="30">
        <f>$E$7/12</f>
        <v>34.6545205479452</v>
      </c>
      <c r="AF58" s="1">
        <f t="shared" ref="AF58:AF69" si="53">AE58*10000*AC58*AB58</f>
        <v>888723.006186261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s="3"/>
    </row>
    <row r="59" s="1" customFormat="1" spans="1:78">
      <c r="A59" s="13" t="s">
        <v>74</v>
      </c>
      <c r="B59" s="13">
        <v>27</v>
      </c>
      <c r="C59" s="16">
        <v>1</v>
      </c>
      <c r="D59" s="19">
        <v>5.37355953925806</v>
      </c>
      <c r="E59" s="20">
        <f t="shared" ref="E59:E70" si="54">D58</f>
        <v>6</v>
      </c>
      <c r="F59" s="16" t="s">
        <v>73</v>
      </c>
      <c r="G59" s="13">
        <v>2</v>
      </c>
      <c r="H59" s="18">
        <f t="shared" si="40"/>
        <v>5.37355953925806</v>
      </c>
      <c r="I59" s="18">
        <f t="shared" si="41"/>
        <v>278.523559539258</v>
      </c>
      <c r="J59" s="18">
        <f t="shared" si="42"/>
        <v>0.0346642762076544</v>
      </c>
      <c r="K59" s="18">
        <f t="shared" si="43"/>
        <v>11.2298333333333</v>
      </c>
      <c r="L59" s="18">
        <f t="shared" si="44"/>
        <v>3.032055</v>
      </c>
      <c r="M59" s="13" t="s">
        <v>73</v>
      </c>
      <c r="N59" s="13"/>
      <c r="O59" s="18">
        <f t="shared" ref="O59:O69" si="55">L59+O58-P58-N59</f>
        <v>5.95042848500088</v>
      </c>
      <c r="P59" s="18">
        <f t="shared" si="45"/>
        <v>0.206267296557965</v>
      </c>
      <c r="Q59" s="24">
        <f t="shared" si="46"/>
        <v>0.0598175160018099</v>
      </c>
      <c r="R59" s="18">
        <f t="shared" si="47"/>
        <v>0.87929595</v>
      </c>
      <c r="S59" s="25">
        <f t="shared" si="48"/>
        <v>0.068028876968909</v>
      </c>
      <c r="T59" s="3">
        <v>0.27</v>
      </c>
      <c r="U59" s="26">
        <f t="shared" si="49"/>
        <v>0.0183677967816054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0.229968862914666</v>
      </c>
      <c r="AC59" s="29">
        <f t="shared" si="51"/>
        <v>11.2298333333333</v>
      </c>
      <c r="AD59" s="1">
        <f t="shared" si="52"/>
        <v>0.29</v>
      </c>
      <c r="AE59" s="30">
        <f t="shared" ref="AE59:AE69" si="56">$E$7/12</f>
        <v>34.6545205479452</v>
      </c>
      <c r="AF59" s="1">
        <f t="shared" si="53"/>
        <v>894957.152520658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38</v>
      </c>
      <c r="B60" s="13">
        <f>H7</f>
        <v>0.29</v>
      </c>
      <c r="C60" s="16">
        <v>2</v>
      </c>
      <c r="D60" s="19">
        <v>7.30829099064286</v>
      </c>
      <c r="E60" s="20">
        <f t="shared" si="54"/>
        <v>5.37355953925806</v>
      </c>
      <c r="F60" s="16" t="s">
        <v>73</v>
      </c>
      <c r="G60" s="13">
        <v>3</v>
      </c>
      <c r="H60" s="18">
        <f t="shared" si="40"/>
        <v>7.30829099064286</v>
      </c>
      <c r="I60" s="18">
        <f t="shared" si="41"/>
        <v>280.458290990643</v>
      </c>
      <c r="J60" s="18">
        <f t="shared" si="42"/>
        <v>0.0441181025173229</v>
      </c>
      <c r="K60" s="18">
        <f t="shared" si="43"/>
        <v>11.2298333333333</v>
      </c>
      <c r="L60" s="18">
        <f t="shared" si="44"/>
        <v>3.032055</v>
      </c>
      <c r="M60" s="13" t="s">
        <v>73</v>
      </c>
      <c r="N60" s="13"/>
      <c r="O60" s="18">
        <f t="shared" si="55"/>
        <v>8.77621618844291</v>
      </c>
      <c r="P60" s="18">
        <f t="shared" si="45"/>
        <v>0.387190005515913</v>
      </c>
      <c r="Q60" s="24">
        <f t="shared" si="46"/>
        <v>0.112285101599615</v>
      </c>
      <c r="R60" s="18">
        <f t="shared" si="47"/>
        <v>0.87929595</v>
      </c>
      <c r="S60" s="25">
        <f t="shared" si="48"/>
        <v>0.12769887271699</v>
      </c>
      <c r="T60" s="3">
        <v>0.27</v>
      </c>
      <c r="U60" s="26">
        <f t="shared" si="49"/>
        <v>0.0344786956335873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0.233099210561606</v>
      </c>
      <c r="AC60" s="29">
        <f t="shared" si="51"/>
        <v>11.2298333333333</v>
      </c>
      <c r="AD60" s="1">
        <f t="shared" si="52"/>
        <v>0.29</v>
      </c>
      <c r="AE60" s="30">
        <f t="shared" si="56"/>
        <v>34.6545205479452</v>
      </c>
      <c r="AF60" s="1">
        <f t="shared" si="53"/>
        <v>907139.353976098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/>
      <c r="B61" s="13"/>
      <c r="C61" s="16">
        <v>3</v>
      </c>
      <c r="D61" s="19">
        <v>9.24057856241935</v>
      </c>
      <c r="E61" s="20">
        <f t="shared" si="54"/>
        <v>7.30829099064286</v>
      </c>
      <c r="F61" s="16" t="s">
        <v>73</v>
      </c>
      <c r="G61" s="13">
        <v>4</v>
      </c>
      <c r="H61" s="18">
        <f t="shared" si="40"/>
        <v>9.24057856241935</v>
      </c>
      <c r="I61" s="18">
        <f t="shared" si="41"/>
        <v>282.390578562419</v>
      </c>
      <c r="J61" s="18">
        <f t="shared" si="42"/>
        <v>0.0559482885908111</v>
      </c>
      <c r="K61" s="18">
        <f t="shared" si="43"/>
        <v>11.2298333333333</v>
      </c>
      <c r="L61" s="18">
        <f t="shared" si="44"/>
        <v>3.032055</v>
      </c>
      <c r="M61" s="13" t="s">
        <v>73</v>
      </c>
      <c r="N61" s="13"/>
      <c r="O61" s="18">
        <f t="shared" si="55"/>
        <v>11.421081182927</v>
      </c>
      <c r="P61" s="18">
        <f t="shared" si="45"/>
        <v>0.638989946041483</v>
      </c>
      <c r="Q61" s="24">
        <f t="shared" si="46"/>
        <v>0.18530708435203</v>
      </c>
      <c r="R61" s="18">
        <f t="shared" si="47"/>
        <v>0.87929595</v>
      </c>
      <c r="S61" s="25">
        <f t="shared" si="48"/>
        <v>0.210744840064406</v>
      </c>
      <c r="T61" s="3">
        <v>0.27</v>
      </c>
      <c r="U61" s="26">
        <f t="shared" si="49"/>
        <v>0.0569011068173896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0"/>
        <v>0.286255885054619</v>
      </c>
      <c r="AC61" s="29">
        <f t="shared" si="51"/>
        <v>11.2298333333333</v>
      </c>
      <c r="AD61" s="1">
        <f t="shared" si="52"/>
        <v>0.29</v>
      </c>
      <c r="AE61" s="30">
        <f t="shared" si="56"/>
        <v>34.6545205479452</v>
      </c>
      <c r="AF61" s="1">
        <f t="shared" si="53"/>
        <v>1114006.25516779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4</v>
      </c>
      <c r="D62" s="19">
        <v>12.7910521148</v>
      </c>
      <c r="E62" s="20">
        <f t="shared" si="54"/>
        <v>9.24057856241935</v>
      </c>
      <c r="F62" s="16" t="s">
        <v>73</v>
      </c>
      <c r="G62" s="13">
        <v>5</v>
      </c>
      <c r="H62" s="18">
        <f t="shared" si="40"/>
        <v>12.7910521148</v>
      </c>
      <c r="I62" s="18">
        <f t="shared" si="41"/>
        <v>285.9410521148</v>
      </c>
      <c r="J62" s="18">
        <f t="shared" si="42"/>
        <v>0.0858462171042241</v>
      </c>
      <c r="K62" s="18">
        <f t="shared" si="43"/>
        <v>11.2298333333333</v>
      </c>
      <c r="L62" s="18">
        <f t="shared" si="44"/>
        <v>3.032055</v>
      </c>
      <c r="M62" s="13" t="s">
        <v>75</v>
      </c>
      <c r="N62" s="18">
        <f>(O61-P61)*$C$22/100</f>
        <v>10.2429866750412</v>
      </c>
      <c r="O62" s="18">
        <f t="shared" si="55"/>
        <v>3.57115956184428</v>
      </c>
      <c r="P62" s="18">
        <f t="shared" si="45"/>
        <v>0.306570539059909</v>
      </c>
      <c r="Q62" s="24">
        <f t="shared" si="46"/>
        <v>0.0889054563273737</v>
      </c>
      <c r="R62" s="18">
        <f t="shared" si="47"/>
        <v>0.87929595</v>
      </c>
      <c r="S62" s="25">
        <f t="shared" si="48"/>
        <v>0.101109821246616</v>
      </c>
      <c r="T62" s="3">
        <v>0.27</v>
      </c>
      <c r="U62" s="26">
        <f t="shared" si="49"/>
        <v>0.0272996517365864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0.280504322332419</v>
      </c>
      <c r="AC62" s="29">
        <f t="shared" si="51"/>
        <v>11.2298333333333</v>
      </c>
      <c r="AD62" s="1">
        <f t="shared" si="52"/>
        <v>0.29</v>
      </c>
      <c r="AE62" s="30">
        <f t="shared" si="56"/>
        <v>34.6545205479452</v>
      </c>
      <c r="AF62" s="1">
        <f t="shared" si="53"/>
        <v>1091623.21543291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5</v>
      </c>
      <c r="D63" s="19">
        <v>20.4856502977419</v>
      </c>
      <c r="E63" s="20">
        <f t="shared" si="54"/>
        <v>12.7910521148</v>
      </c>
      <c r="F63" s="16" t="s">
        <v>75</v>
      </c>
      <c r="G63" s="13">
        <v>6</v>
      </c>
      <c r="H63" s="18">
        <f t="shared" si="40"/>
        <v>20.4856502977419</v>
      </c>
      <c r="I63" s="18">
        <f t="shared" si="41"/>
        <v>293.635650297742</v>
      </c>
      <c r="J63" s="18">
        <f t="shared" si="42"/>
        <v>0.20953040759439</v>
      </c>
      <c r="K63" s="18">
        <f t="shared" si="43"/>
        <v>11.2298333333333</v>
      </c>
      <c r="L63" s="18">
        <f t="shared" si="44"/>
        <v>3.032055</v>
      </c>
      <c r="M63" s="13" t="s">
        <v>73</v>
      </c>
      <c r="N63" s="13"/>
      <c r="O63" s="18">
        <f t="shared" si="55"/>
        <v>6.29664402278437</v>
      </c>
      <c r="P63" s="18">
        <f t="shared" si="45"/>
        <v>1.31933838857079</v>
      </c>
      <c r="Q63" s="24">
        <f t="shared" si="46"/>
        <v>0.382608132685528</v>
      </c>
      <c r="R63" s="18">
        <f t="shared" si="47"/>
        <v>0.87929595</v>
      </c>
      <c r="S63" s="25">
        <f t="shared" si="48"/>
        <v>0.435130097762339</v>
      </c>
      <c r="T63" s="3">
        <v>0.27</v>
      </c>
      <c r="U63" s="26">
        <f t="shared" si="49"/>
        <v>0.117485126395831</v>
      </c>
      <c r="V63" s="3">
        <v>220.1</v>
      </c>
      <c r="W63" s="27">
        <v>12.1</v>
      </c>
      <c r="X63" s="27">
        <v>4.5</v>
      </c>
      <c r="Y63" s="27">
        <v>1.5</v>
      </c>
      <c r="Z63" s="27">
        <v>6.8</v>
      </c>
      <c r="AA63" s="3">
        <v>30.2</v>
      </c>
      <c r="AB63" s="2">
        <f t="shared" si="50"/>
        <v>0.29802736005871</v>
      </c>
      <c r="AC63" s="29">
        <f t="shared" si="51"/>
        <v>11.2298333333333</v>
      </c>
      <c r="AD63" s="1">
        <f t="shared" si="52"/>
        <v>0.29</v>
      </c>
      <c r="AE63" s="30">
        <f t="shared" si="56"/>
        <v>34.6545205479452</v>
      </c>
      <c r="AF63" s="1">
        <f t="shared" si="53"/>
        <v>1159816.65583294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6</v>
      </c>
      <c r="D64" s="19">
        <v>23.94896955</v>
      </c>
      <c r="E64" s="20">
        <f t="shared" si="54"/>
        <v>20.4856502977419</v>
      </c>
      <c r="F64" s="16" t="s">
        <v>73</v>
      </c>
      <c r="G64" s="13">
        <v>7</v>
      </c>
      <c r="H64" s="18">
        <f t="shared" si="40"/>
        <v>23.94896955</v>
      </c>
      <c r="I64" s="18">
        <f t="shared" si="41"/>
        <v>297.09896955</v>
      </c>
      <c r="J64" s="18">
        <f t="shared" si="42"/>
        <v>0.308404540072767</v>
      </c>
      <c r="K64" s="18">
        <f t="shared" si="43"/>
        <v>11.2298333333333</v>
      </c>
      <c r="L64" s="18">
        <f t="shared" si="44"/>
        <v>3.032055</v>
      </c>
      <c r="M64" s="13" t="s">
        <v>73</v>
      </c>
      <c r="N64" s="13"/>
      <c r="O64" s="18">
        <f t="shared" si="55"/>
        <v>8.00936063421358</v>
      </c>
      <c r="P64" s="18">
        <f t="shared" si="45"/>
        <v>2.47012318267156</v>
      </c>
      <c r="Q64" s="24">
        <f t="shared" si="46"/>
        <v>0.716335722974753</v>
      </c>
      <c r="R64" s="18">
        <f t="shared" si="47"/>
        <v>0.87929595</v>
      </c>
      <c r="S64" s="25">
        <f t="shared" si="48"/>
        <v>0.814669649024033</v>
      </c>
      <c r="T64" s="3">
        <v>0.27</v>
      </c>
      <c r="U64" s="26">
        <f t="shared" si="49"/>
        <v>0.219960805236489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0.33313838445745</v>
      </c>
      <c r="AC64" s="29">
        <f t="shared" si="51"/>
        <v>11.2298333333333</v>
      </c>
      <c r="AD64" s="1">
        <f t="shared" si="52"/>
        <v>0.29</v>
      </c>
      <c r="AE64" s="30">
        <f t="shared" si="56"/>
        <v>34.6545205479452</v>
      </c>
      <c r="AF64" s="1">
        <f t="shared" si="53"/>
        <v>1296456.29486807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7</v>
      </c>
      <c r="D65" s="19">
        <v>28.2961543674194</v>
      </c>
      <c r="E65" s="20">
        <f t="shared" si="54"/>
        <v>23.94896955</v>
      </c>
      <c r="F65" s="16" t="s">
        <v>73</v>
      </c>
      <c r="G65" s="13">
        <v>8</v>
      </c>
      <c r="H65" s="18">
        <f t="shared" si="40"/>
        <v>28.2961543674194</v>
      </c>
      <c r="I65" s="18">
        <f t="shared" si="41"/>
        <v>301.446154367419</v>
      </c>
      <c r="J65" s="18">
        <f t="shared" si="42"/>
        <v>0.494740469112007</v>
      </c>
      <c r="K65" s="18">
        <f t="shared" si="43"/>
        <v>11.2298333333333</v>
      </c>
      <c r="L65" s="18">
        <f t="shared" si="44"/>
        <v>3.032055</v>
      </c>
      <c r="M65" s="13" t="s">
        <v>73</v>
      </c>
      <c r="N65" s="13"/>
      <c r="O65" s="18">
        <f t="shared" si="55"/>
        <v>8.57129245154201</v>
      </c>
      <c r="P65" s="18">
        <f t="shared" si="45"/>
        <v>4.2405652483721</v>
      </c>
      <c r="Q65" s="24">
        <f t="shared" si="46"/>
        <v>1.22976392202791</v>
      </c>
      <c r="R65" s="18">
        <f t="shared" si="47"/>
        <v>0.87929595</v>
      </c>
      <c r="S65" s="25">
        <f t="shared" si="48"/>
        <v>1.3985779441244</v>
      </c>
      <c r="T65" s="3">
        <v>0.27</v>
      </c>
      <c r="U65" s="26">
        <f t="shared" si="49"/>
        <v>0.377616044913587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0.36377079752671</v>
      </c>
      <c r="AC65" s="29">
        <f t="shared" si="51"/>
        <v>11.2298333333333</v>
      </c>
      <c r="AD65" s="1">
        <f t="shared" si="52"/>
        <v>0.29</v>
      </c>
      <c r="AE65" s="30">
        <f t="shared" si="56"/>
        <v>34.6545205479452</v>
      </c>
      <c r="AF65" s="1">
        <f t="shared" si="53"/>
        <v>1415666.76896375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8</v>
      </c>
      <c r="D66" s="19">
        <v>30.1682126793548</v>
      </c>
      <c r="E66" s="20">
        <f t="shared" si="54"/>
        <v>28.2961543674194</v>
      </c>
      <c r="F66" s="16" t="s">
        <v>73</v>
      </c>
      <c r="G66" s="13">
        <v>9</v>
      </c>
      <c r="H66" s="18">
        <f t="shared" si="40"/>
        <v>30.1682126793548</v>
      </c>
      <c r="I66" s="18">
        <f t="shared" si="41"/>
        <v>303.318212679355</v>
      </c>
      <c r="J66" s="18">
        <f t="shared" si="42"/>
        <v>0.603887676041169</v>
      </c>
      <c r="K66" s="18">
        <f t="shared" si="43"/>
        <v>11.2298333333333</v>
      </c>
      <c r="L66" s="18">
        <f t="shared" si="44"/>
        <v>3.032055</v>
      </c>
      <c r="M66" s="13" t="s">
        <v>73</v>
      </c>
      <c r="N66" s="13"/>
      <c r="O66" s="18">
        <f t="shared" si="55"/>
        <v>7.36278220316991</v>
      </c>
      <c r="P66" s="18">
        <f t="shared" si="45"/>
        <v>4.44629343386956</v>
      </c>
      <c r="Q66" s="24">
        <f t="shared" si="46"/>
        <v>1.28942509582217</v>
      </c>
      <c r="R66" s="18">
        <f t="shared" si="47"/>
        <v>0.87929595</v>
      </c>
      <c r="S66" s="25">
        <f t="shared" si="48"/>
        <v>1.46642901724064</v>
      </c>
      <c r="T66" s="3">
        <v>0.27</v>
      </c>
      <c r="U66" s="26">
        <f t="shared" si="49"/>
        <v>0.395935834654972</v>
      </c>
      <c r="V66" s="3">
        <v>229.1</v>
      </c>
      <c r="W66" s="27">
        <v>15.1</v>
      </c>
      <c r="X66" s="27">
        <v>6</v>
      </c>
      <c r="Y66" s="27">
        <v>3</v>
      </c>
      <c r="Z66" s="27">
        <v>7</v>
      </c>
      <c r="AA66" s="3">
        <v>30.2</v>
      </c>
      <c r="AB66" s="2">
        <f t="shared" si="50"/>
        <v>0.367330332673461</v>
      </c>
      <c r="AC66" s="29">
        <f t="shared" si="51"/>
        <v>11.2298333333333</v>
      </c>
      <c r="AD66" s="1">
        <f t="shared" si="52"/>
        <v>0.29</v>
      </c>
      <c r="AE66" s="30">
        <f t="shared" si="56"/>
        <v>34.6545205479452</v>
      </c>
      <c r="AF66" s="1">
        <f t="shared" si="53"/>
        <v>1429519.21576398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9</v>
      </c>
      <c r="D67" s="19">
        <v>25.644763137</v>
      </c>
      <c r="E67" s="20">
        <f t="shared" si="54"/>
        <v>30.1682126793548</v>
      </c>
      <c r="F67" s="16" t="s">
        <v>73</v>
      </c>
      <c r="G67" s="13">
        <v>10</v>
      </c>
      <c r="H67" s="18">
        <f t="shared" si="40"/>
        <v>25.644763137</v>
      </c>
      <c r="I67" s="18">
        <f t="shared" si="41"/>
        <v>298.794763137</v>
      </c>
      <c r="J67" s="18">
        <f t="shared" si="42"/>
        <v>0.371449560826937</v>
      </c>
      <c r="K67" s="18">
        <f t="shared" si="43"/>
        <v>11.2298333333333</v>
      </c>
      <c r="L67" s="18">
        <f t="shared" si="44"/>
        <v>3.032055</v>
      </c>
      <c r="M67" s="13" t="s">
        <v>73</v>
      </c>
      <c r="N67" s="13"/>
      <c r="O67" s="18">
        <f t="shared" si="55"/>
        <v>5.94854376930036</v>
      </c>
      <c r="P67" s="18">
        <f t="shared" si="45"/>
        <v>2.20958397066643</v>
      </c>
      <c r="Q67" s="24">
        <f t="shared" si="46"/>
        <v>0.640779351493266</v>
      </c>
      <c r="R67" s="18">
        <f t="shared" si="47"/>
        <v>0.87929595</v>
      </c>
      <c r="S67" s="25">
        <f t="shared" si="48"/>
        <v>0.72874138848617</v>
      </c>
      <c r="T67" s="3">
        <v>0.27</v>
      </c>
      <c r="U67" s="26">
        <f t="shared" si="49"/>
        <v>0.196760174891266</v>
      </c>
      <c r="V67" s="3">
        <v>229.1</v>
      </c>
      <c r="W67" s="27">
        <v>15.1</v>
      </c>
      <c r="X67" s="27">
        <v>6</v>
      </c>
      <c r="Y67" s="27">
        <v>3</v>
      </c>
      <c r="Z67" s="27">
        <v>7</v>
      </c>
      <c r="AA67" s="3">
        <v>30.2</v>
      </c>
      <c r="AB67" s="2">
        <f t="shared" si="50"/>
        <v>0.328630501981373</v>
      </c>
      <c r="AC67" s="29">
        <f t="shared" si="51"/>
        <v>11.2298333333333</v>
      </c>
      <c r="AD67" s="1">
        <f t="shared" si="52"/>
        <v>0.29</v>
      </c>
      <c r="AE67" s="30">
        <f t="shared" si="56"/>
        <v>34.6545205479452</v>
      </c>
      <c r="AF67" s="1">
        <f t="shared" si="53"/>
        <v>1278913.21702025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10</v>
      </c>
      <c r="D68" s="19">
        <v>18.7335708480645</v>
      </c>
      <c r="E68" s="20">
        <f t="shared" si="54"/>
        <v>25.644763137</v>
      </c>
      <c r="F68" s="16" t="s">
        <v>73</v>
      </c>
      <c r="G68" s="13">
        <v>11</v>
      </c>
      <c r="H68" s="18">
        <f t="shared" si="40"/>
        <v>18.7335708480645</v>
      </c>
      <c r="I68" s="18">
        <f t="shared" si="41"/>
        <v>291.883570848064</v>
      </c>
      <c r="J68" s="18">
        <f t="shared" si="42"/>
        <v>0.171712907359506</v>
      </c>
      <c r="K68" s="18">
        <f t="shared" si="43"/>
        <v>11.2298333333333</v>
      </c>
      <c r="L68" s="18">
        <f t="shared" si="44"/>
        <v>3.032055</v>
      </c>
      <c r="M68" s="13" t="s">
        <v>75</v>
      </c>
      <c r="N68" s="18">
        <f>(O67-P67)*$C$22/100</f>
        <v>3.55201180870223</v>
      </c>
      <c r="O68" s="18">
        <f t="shared" si="55"/>
        <v>3.2190029899317</v>
      </c>
      <c r="P68" s="18">
        <f t="shared" si="45"/>
        <v>0.552744362200116</v>
      </c>
      <c r="Q68" s="24">
        <f t="shared" si="46"/>
        <v>0.160295865038034</v>
      </c>
      <c r="R68" s="18">
        <f t="shared" si="47"/>
        <v>0.87929595</v>
      </c>
      <c r="S68" s="25">
        <f t="shared" si="48"/>
        <v>0.182300242640755</v>
      </c>
      <c r="T68" s="3">
        <v>0.27</v>
      </c>
      <c r="U68" s="26">
        <f t="shared" si="49"/>
        <v>0.049221065513004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0.235963653029177</v>
      </c>
      <c r="AC68" s="29">
        <f t="shared" si="51"/>
        <v>11.2298333333333</v>
      </c>
      <c r="AD68" s="1">
        <f t="shared" si="52"/>
        <v>0.29</v>
      </c>
      <c r="AE68" s="30">
        <f t="shared" si="56"/>
        <v>34.6545205479452</v>
      </c>
      <c r="AF68" s="1">
        <f t="shared" si="53"/>
        <v>918286.746896364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11</v>
      </c>
      <c r="D69" s="19">
        <v>13.4740941496667</v>
      </c>
      <c r="E69" s="20">
        <f t="shared" si="54"/>
        <v>18.7335708480645</v>
      </c>
      <c r="F69" s="16" t="s">
        <v>75</v>
      </c>
      <c r="G69" s="13">
        <v>12</v>
      </c>
      <c r="H69" s="18">
        <f t="shared" si="40"/>
        <v>13.4740941496667</v>
      </c>
      <c r="I69" s="18">
        <f t="shared" si="41"/>
        <v>286.624094149667</v>
      </c>
      <c r="J69" s="18">
        <f t="shared" si="42"/>
        <v>0.0931028509803916</v>
      </c>
      <c r="K69" s="18">
        <f t="shared" si="43"/>
        <v>11.2298333333333</v>
      </c>
      <c r="L69" s="18">
        <f t="shared" si="44"/>
        <v>3.032055</v>
      </c>
      <c r="M69" s="13" t="s">
        <v>73</v>
      </c>
      <c r="N69" s="13"/>
      <c r="O69" s="18">
        <f t="shared" si="55"/>
        <v>5.69831362773158</v>
      </c>
      <c r="P69" s="18">
        <f t="shared" si="45"/>
        <v>0.530529244522228</v>
      </c>
      <c r="Q69" s="24">
        <f t="shared" si="46"/>
        <v>0.153853480911446</v>
      </c>
      <c r="R69" s="18">
        <f t="shared" si="47"/>
        <v>0.87929595</v>
      </c>
      <c r="S69" s="25">
        <f t="shared" si="48"/>
        <v>0.174973489769225</v>
      </c>
      <c r="T69" s="3">
        <v>0.27</v>
      </c>
      <c r="U69" s="26">
        <f t="shared" si="49"/>
        <v>0.0472428422376908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0.235579284246783</v>
      </c>
      <c r="AC69" s="29">
        <f t="shared" si="51"/>
        <v>11.2298333333333</v>
      </c>
      <c r="AD69" s="1">
        <f t="shared" si="52"/>
        <v>0.29</v>
      </c>
      <c r="AE69" s="30">
        <f t="shared" si="56"/>
        <v>34.6545205479452</v>
      </c>
      <c r="AF69" s="1">
        <f t="shared" si="53"/>
        <v>916790.920084642</v>
      </c>
      <c r="AG69" s="1">
        <f>SUM(AF58:AF69)</f>
        <v>13311898.8027137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46">
      <c r="A70" s="13"/>
      <c r="B70" s="13"/>
      <c r="C70" s="16">
        <v>12</v>
      </c>
      <c r="D70" s="19">
        <v>7.56062065280645</v>
      </c>
      <c r="E70" s="20">
        <f t="shared" si="54"/>
        <v>13.4740941496667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AT70" s="2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6</v>
      </c>
      <c r="E74" s="16"/>
      <c r="F74" s="16"/>
      <c r="G74" s="13">
        <v>1</v>
      </c>
      <c r="H74" s="18">
        <f t="shared" ref="H74:H85" si="57">E75</f>
        <v>6</v>
      </c>
      <c r="I74" s="18">
        <f t="shared" ref="I74:I85" si="58">H74+273.15</f>
        <v>279.15</v>
      </c>
      <c r="J74" s="18">
        <f t="shared" ref="J74:J85" si="59">EXP(($C$16*(I74-$C$14))/($C$17*I74*$C$14))</f>
        <v>0.0374932232426917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0.0195422178185558</v>
      </c>
      <c r="Q74" s="24">
        <f t="shared" ref="Q74:Q85" si="63">P74*$B$76</f>
        <v>0.0050809766328245</v>
      </c>
      <c r="R74" s="18">
        <f t="shared" ref="R74:R85" si="64">L74*$B$76</f>
        <v>0.1355172</v>
      </c>
      <c r="S74" s="25">
        <f t="shared" ref="S74:S85" si="65">Q74/R74</f>
        <v>0.0374932232426917</v>
      </c>
      <c r="T74" s="3">
        <v>0.01</v>
      </c>
      <c r="U74" s="26">
        <f t="shared" ref="U74:U85" si="66">S74*T74</f>
        <v>0.000374932232426917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0.00586493223242692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 t="shared" ref="AW74:AW85" si="72">$E$8</f>
        <v>0</v>
      </c>
      <c r="AX74" s="1">
        <f t="shared" ref="AX74:AX85" si="73">AW74*10000*AV74*0.67*AU74*AT74</f>
        <v>0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5.37355953925806</v>
      </c>
      <c r="E75" s="20">
        <f t="shared" ref="E75:E86" si="74">D74</f>
        <v>6</v>
      </c>
      <c r="F75" s="16" t="s">
        <v>73</v>
      </c>
      <c r="G75" s="13">
        <v>2</v>
      </c>
      <c r="H75" s="18">
        <f t="shared" si="57"/>
        <v>5.37355953925806</v>
      </c>
      <c r="I75" s="18">
        <f t="shared" si="58"/>
        <v>278.523559539258</v>
      </c>
      <c r="J75" s="18">
        <f t="shared" si="59"/>
        <v>0.0346642762076544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5">L75+O74-P74-N75</f>
        <v>1.02289778218144</v>
      </c>
      <c r="P75" s="18">
        <f t="shared" si="62"/>
        <v>0.0354580112537347</v>
      </c>
      <c r="Q75" s="24">
        <f t="shared" si="63"/>
        <v>0.00921908292597103</v>
      </c>
      <c r="R75" s="18">
        <f t="shared" si="64"/>
        <v>0.1355172</v>
      </c>
      <c r="S75" s="25">
        <f t="shared" si="65"/>
        <v>0.068028876968909</v>
      </c>
      <c r="T75" s="3">
        <v>0.01</v>
      </c>
      <c r="U75" s="26">
        <f t="shared" si="66"/>
        <v>0.00068028876968909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0.00617028876968909</v>
      </c>
      <c r="AU75" s="29">
        <f t="shared" si="70"/>
        <v>52.122</v>
      </c>
      <c r="AV75" s="1">
        <f t="shared" si="71"/>
        <v>0.26</v>
      </c>
      <c r="AW75" s="2">
        <f t="shared" si="72"/>
        <v>0</v>
      </c>
      <c r="AX75" s="1">
        <f t="shared" si="73"/>
        <v>0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7.30829099064286</v>
      </c>
      <c r="E76" s="20">
        <f t="shared" si="74"/>
        <v>5.37355953925806</v>
      </c>
      <c r="F76" s="16" t="s">
        <v>73</v>
      </c>
      <c r="G76" s="13">
        <v>3</v>
      </c>
      <c r="H76" s="18">
        <f t="shared" si="57"/>
        <v>7.30829099064286</v>
      </c>
      <c r="I76" s="18">
        <f t="shared" si="58"/>
        <v>280.458290990643</v>
      </c>
      <c r="J76" s="18">
        <f t="shared" si="59"/>
        <v>0.0441181025173229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5"/>
        <v>1.50865977092771</v>
      </c>
      <c r="P76" s="18">
        <f t="shared" si="62"/>
        <v>0.0665592064375496</v>
      </c>
      <c r="Q76" s="24">
        <f t="shared" si="63"/>
        <v>0.0173053936737629</v>
      </c>
      <c r="R76" s="18">
        <f t="shared" si="64"/>
        <v>0.1355172</v>
      </c>
      <c r="S76" s="25">
        <f t="shared" si="65"/>
        <v>0.12769887271699</v>
      </c>
      <c r="T76" s="3">
        <v>0.01</v>
      </c>
      <c r="U76" s="26">
        <f t="shared" si="66"/>
        <v>0.0012769887271699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0.0067669887271699</v>
      </c>
      <c r="AU76" s="29">
        <f t="shared" si="70"/>
        <v>52.122</v>
      </c>
      <c r="AV76" s="1">
        <f t="shared" si="71"/>
        <v>0.26</v>
      </c>
      <c r="AW76" s="2">
        <f t="shared" si="72"/>
        <v>0</v>
      </c>
      <c r="AX76" s="1">
        <f t="shared" si="73"/>
        <v>0</v>
      </c>
    </row>
    <row r="77" s="1" customFormat="1" spans="1:50">
      <c r="A77" s="13"/>
      <c r="B77" s="13"/>
      <c r="C77" s="16">
        <v>3</v>
      </c>
      <c r="D77" s="19">
        <v>9.24057856241935</v>
      </c>
      <c r="E77" s="20">
        <f t="shared" si="74"/>
        <v>7.30829099064286</v>
      </c>
      <c r="F77" s="16" t="s">
        <v>73</v>
      </c>
      <c r="G77" s="13">
        <v>4</v>
      </c>
      <c r="H77" s="18">
        <f t="shared" si="57"/>
        <v>9.24057856241935</v>
      </c>
      <c r="I77" s="18">
        <f t="shared" si="58"/>
        <v>282.390578562419</v>
      </c>
      <c r="J77" s="18">
        <f t="shared" si="59"/>
        <v>0.0559482885908111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1.96332056449016</v>
      </c>
      <c r="P77" s="18">
        <f t="shared" si="62"/>
        <v>0.10984442553837</v>
      </c>
      <c r="Q77" s="24">
        <f t="shared" si="63"/>
        <v>0.0285595506399761</v>
      </c>
      <c r="R77" s="18">
        <f t="shared" si="64"/>
        <v>0.1355172</v>
      </c>
      <c r="S77" s="25">
        <f t="shared" si="65"/>
        <v>0.210744840064406</v>
      </c>
      <c r="T77" s="3">
        <v>0.01</v>
      </c>
      <c r="U77" s="26">
        <f t="shared" si="66"/>
        <v>0.00210744840064406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0.00759744840064406</v>
      </c>
      <c r="AU77" s="29">
        <f t="shared" si="70"/>
        <v>52.122</v>
      </c>
      <c r="AV77" s="1">
        <f t="shared" si="71"/>
        <v>0.26</v>
      </c>
      <c r="AW77" s="2">
        <f t="shared" si="72"/>
        <v>0</v>
      </c>
      <c r="AX77" s="1">
        <f t="shared" si="73"/>
        <v>0</v>
      </c>
    </row>
    <row r="78" s="1" customFormat="1" spans="1:50">
      <c r="A78" s="13"/>
      <c r="B78" s="13"/>
      <c r="C78" s="16">
        <v>4</v>
      </c>
      <c r="D78" s="19">
        <v>12.7910521148</v>
      </c>
      <c r="E78" s="20">
        <f t="shared" si="74"/>
        <v>9.24057856241935</v>
      </c>
      <c r="F78" s="16" t="s">
        <v>73</v>
      </c>
      <c r="G78" s="13">
        <v>5</v>
      </c>
      <c r="H78" s="18">
        <f t="shared" si="57"/>
        <v>12.7910521148</v>
      </c>
      <c r="I78" s="18">
        <f t="shared" si="58"/>
        <v>285.9410521148</v>
      </c>
      <c r="J78" s="18">
        <f t="shared" si="59"/>
        <v>0.0858462171042241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1.7608023320042</v>
      </c>
      <c r="O78" s="18">
        <f t="shared" si="75"/>
        <v>0.613893806947589</v>
      </c>
      <c r="P78" s="18">
        <f t="shared" si="62"/>
        <v>0.0527004610301614</v>
      </c>
      <c r="Q78" s="24">
        <f t="shared" si="63"/>
        <v>0.013702119867842</v>
      </c>
      <c r="R78" s="18">
        <f t="shared" si="64"/>
        <v>0.1355172</v>
      </c>
      <c r="S78" s="25">
        <f t="shared" si="65"/>
        <v>0.101109821246616</v>
      </c>
      <c r="T78" s="3">
        <v>0.01</v>
      </c>
      <c r="U78" s="26">
        <f t="shared" si="66"/>
        <v>0.00101109821246616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7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0.0109610982124662</v>
      </c>
      <c r="AU78" s="29">
        <f t="shared" si="70"/>
        <v>52.122</v>
      </c>
      <c r="AV78" s="1">
        <f t="shared" si="71"/>
        <v>0.26</v>
      </c>
      <c r="AW78" s="2">
        <f t="shared" si="72"/>
        <v>0</v>
      </c>
      <c r="AX78" s="1">
        <f t="shared" si="73"/>
        <v>0</v>
      </c>
    </row>
    <row r="79" s="1" customFormat="1" spans="1:50">
      <c r="A79" s="13"/>
      <c r="B79" s="13"/>
      <c r="C79" s="16">
        <v>5</v>
      </c>
      <c r="D79" s="19">
        <v>20.4856502977419</v>
      </c>
      <c r="E79" s="20">
        <f t="shared" si="74"/>
        <v>12.7910521148</v>
      </c>
      <c r="F79" s="16" t="s">
        <v>75</v>
      </c>
      <c r="G79" s="13">
        <v>6</v>
      </c>
      <c r="H79" s="18">
        <f t="shared" si="57"/>
        <v>20.4856502977419</v>
      </c>
      <c r="I79" s="18">
        <f t="shared" si="58"/>
        <v>293.635650297742</v>
      </c>
      <c r="J79" s="18">
        <f t="shared" si="59"/>
        <v>0.20953040759439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5"/>
        <v>1.08241334591743</v>
      </c>
      <c r="P79" s="18">
        <f t="shared" si="62"/>
        <v>0.226798509555686</v>
      </c>
      <c r="Q79" s="24">
        <f t="shared" si="63"/>
        <v>0.0589676124844784</v>
      </c>
      <c r="R79" s="18">
        <f t="shared" si="64"/>
        <v>0.1355172</v>
      </c>
      <c r="S79" s="25">
        <f t="shared" si="65"/>
        <v>0.435130097762339</v>
      </c>
      <c r="T79" s="3">
        <v>0.01</v>
      </c>
      <c r="U79" s="26">
        <f t="shared" si="66"/>
        <v>0.00435130097762339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7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8"/>
        <v>0.0075</v>
      </c>
      <c r="AT79" s="2">
        <f t="shared" si="69"/>
        <v>0.0143013009776234</v>
      </c>
      <c r="AU79" s="29">
        <f t="shared" si="70"/>
        <v>52.122</v>
      </c>
      <c r="AV79" s="1">
        <f t="shared" si="71"/>
        <v>0.26</v>
      </c>
      <c r="AW79" s="2">
        <f t="shared" si="72"/>
        <v>0</v>
      </c>
      <c r="AX79" s="1">
        <f t="shared" si="73"/>
        <v>0</v>
      </c>
    </row>
    <row r="80" s="1" customFormat="1" spans="1:50">
      <c r="A80" s="13"/>
      <c r="B80" s="13"/>
      <c r="C80" s="16">
        <v>6</v>
      </c>
      <c r="D80" s="19">
        <v>23.94896955</v>
      </c>
      <c r="E80" s="20">
        <f t="shared" si="74"/>
        <v>20.4856502977419</v>
      </c>
      <c r="F80" s="16" t="s">
        <v>73</v>
      </c>
      <c r="G80" s="13">
        <v>7</v>
      </c>
      <c r="H80" s="18">
        <f t="shared" si="57"/>
        <v>23.94896955</v>
      </c>
      <c r="I80" s="18">
        <f t="shared" si="58"/>
        <v>297.09896955</v>
      </c>
      <c r="J80" s="18">
        <f t="shared" si="59"/>
        <v>0.308404540072767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1.37683483636174</v>
      </c>
      <c r="P80" s="18">
        <f t="shared" si="62"/>
        <v>0.424622114464306</v>
      </c>
      <c r="Q80" s="24">
        <f t="shared" si="63"/>
        <v>0.11040174976072</v>
      </c>
      <c r="R80" s="18">
        <f t="shared" si="64"/>
        <v>0.1355172</v>
      </c>
      <c r="S80" s="25">
        <f t="shared" si="65"/>
        <v>0.814669649024033</v>
      </c>
      <c r="T80" s="3">
        <v>0.01</v>
      </c>
      <c r="U80" s="26">
        <f t="shared" si="66"/>
        <v>0.00814669649024033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8"/>
        <v>0.0075</v>
      </c>
      <c r="AT80" s="2">
        <f t="shared" si="69"/>
        <v>0.0180966964902403</v>
      </c>
      <c r="AU80" s="29">
        <f t="shared" si="70"/>
        <v>52.122</v>
      </c>
      <c r="AV80" s="1">
        <f t="shared" si="71"/>
        <v>0.26</v>
      </c>
      <c r="AW80" s="2">
        <f t="shared" si="72"/>
        <v>0</v>
      </c>
      <c r="AX80" s="1">
        <f t="shared" si="73"/>
        <v>0</v>
      </c>
    </row>
    <row r="81" s="1" customFormat="1" spans="1:50">
      <c r="A81" s="13"/>
      <c r="B81" s="13"/>
      <c r="C81" s="16">
        <v>7</v>
      </c>
      <c r="D81" s="19">
        <v>28.2961543674194</v>
      </c>
      <c r="E81" s="20">
        <f t="shared" si="74"/>
        <v>23.94896955</v>
      </c>
      <c r="F81" s="16" t="s">
        <v>73</v>
      </c>
      <c r="G81" s="13">
        <v>8</v>
      </c>
      <c r="H81" s="18">
        <f t="shared" si="57"/>
        <v>28.2961543674194</v>
      </c>
      <c r="I81" s="18">
        <f t="shared" si="58"/>
        <v>301.446154367419</v>
      </c>
      <c r="J81" s="18">
        <f t="shared" si="59"/>
        <v>0.494740469112007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1.47343272189744</v>
      </c>
      <c r="P81" s="18">
        <f t="shared" si="62"/>
        <v>0.728966796036519</v>
      </c>
      <c r="Q81" s="24">
        <f t="shared" si="63"/>
        <v>0.189531366969495</v>
      </c>
      <c r="R81" s="18">
        <f t="shared" si="64"/>
        <v>0.1355172</v>
      </c>
      <c r="S81" s="25">
        <f t="shared" si="65"/>
        <v>1.3985779441244</v>
      </c>
      <c r="T81" s="3">
        <v>0.01</v>
      </c>
      <c r="U81" s="26">
        <f t="shared" si="66"/>
        <v>0.013985779441244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0.015</v>
      </c>
      <c r="AR81" s="3">
        <v>0.5</v>
      </c>
      <c r="AS81" s="3">
        <f t="shared" si="68"/>
        <v>0.0075</v>
      </c>
      <c r="AT81" s="2">
        <f t="shared" si="69"/>
        <v>0.023935779441244</v>
      </c>
      <c r="AU81" s="29">
        <f t="shared" si="70"/>
        <v>52.122</v>
      </c>
      <c r="AV81" s="1">
        <f t="shared" si="71"/>
        <v>0.26</v>
      </c>
      <c r="AW81" s="2">
        <f t="shared" si="72"/>
        <v>0</v>
      </c>
      <c r="AX81" s="1">
        <f t="shared" si="73"/>
        <v>0</v>
      </c>
    </row>
    <row r="82" s="1" customFormat="1" spans="1:50">
      <c r="A82" s="13"/>
      <c r="B82" s="13"/>
      <c r="C82" s="16">
        <v>8</v>
      </c>
      <c r="D82" s="19">
        <v>30.1682126793548</v>
      </c>
      <c r="E82" s="20">
        <f t="shared" si="74"/>
        <v>28.2961543674194</v>
      </c>
      <c r="F82" s="16" t="s">
        <v>73</v>
      </c>
      <c r="G82" s="13">
        <v>9</v>
      </c>
      <c r="H82" s="18">
        <f t="shared" si="57"/>
        <v>30.1682126793548</v>
      </c>
      <c r="I82" s="18">
        <f t="shared" si="58"/>
        <v>303.318212679355</v>
      </c>
      <c r="J82" s="18">
        <f t="shared" si="59"/>
        <v>0.603887676041169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1.26568592586092</v>
      </c>
      <c r="P82" s="18">
        <f t="shared" si="62"/>
        <v>0.764332132366164</v>
      </c>
      <c r="Q82" s="24">
        <f t="shared" si="63"/>
        <v>0.198726354415203</v>
      </c>
      <c r="R82" s="18">
        <f t="shared" si="64"/>
        <v>0.1355172</v>
      </c>
      <c r="S82" s="25">
        <f t="shared" si="65"/>
        <v>1.46642901724064</v>
      </c>
      <c r="T82" s="3">
        <v>0.01</v>
      </c>
      <c r="U82" s="26">
        <f t="shared" si="66"/>
        <v>0.0146642901724064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0.0246142901724064</v>
      </c>
      <c r="AU82" s="29">
        <f t="shared" si="70"/>
        <v>52.122</v>
      </c>
      <c r="AV82" s="1">
        <f t="shared" si="71"/>
        <v>0.26</v>
      </c>
      <c r="AW82" s="2">
        <f t="shared" si="72"/>
        <v>0</v>
      </c>
      <c r="AX82" s="1">
        <f t="shared" si="73"/>
        <v>0</v>
      </c>
    </row>
    <row r="83" s="1" customFormat="1" spans="1:50">
      <c r="A83" s="13"/>
      <c r="B83" s="13"/>
      <c r="C83" s="16">
        <v>9</v>
      </c>
      <c r="D83" s="19">
        <v>25.644763137</v>
      </c>
      <c r="E83" s="20">
        <f t="shared" si="74"/>
        <v>30.1682126793548</v>
      </c>
      <c r="F83" s="16" t="s">
        <v>73</v>
      </c>
      <c r="G83" s="13">
        <v>10</v>
      </c>
      <c r="H83" s="18">
        <f t="shared" si="57"/>
        <v>25.644763137</v>
      </c>
      <c r="I83" s="18">
        <f t="shared" si="58"/>
        <v>298.794763137</v>
      </c>
      <c r="J83" s="18">
        <f t="shared" si="59"/>
        <v>0.371449560826937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1.02257379349475</v>
      </c>
      <c r="P83" s="18">
        <f t="shared" si="62"/>
        <v>0.379834586506761</v>
      </c>
      <c r="Q83" s="24">
        <f t="shared" si="63"/>
        <v>0.098756992491758</v>
      </c>
      <c r="R83" s="18">
        <f t="shared" si="64"/>
        <v>0.1355172</v>
      </c>
      <c r="S83" s="25">
        <f t="shared" si="65"/>
        <v>0.72874138848617</v>
      </c>
      <c r="T83" s="3">
        <v>0.01</v>
      </c>
      <c r="U83" s="26">
        <f t="shared" si="66"/>
        <v>0.0072874138848617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0.005</v>
      </c>
      <c r="AF83" s="3">
        <v>0.49</v>
      </c>
      <c r="AG83" s="26">
        <f t="shared" si="67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8"/>
        <v>0.0075</v>
      </c>
      <c r="AT83" s="2">
        <f t="shared" si="69"/>
        <v>0.0172374138848617</v>
      </c>
      <c r="AU83" s="29">
        <f t="shared" si="70"/>
        <v>52.122</v>
      </c>
      <c r="AV83" s="1">
        <f t="shared" si="71"/>
        <v>0.26</v>
      </c>
      <c r="AW83" s="2">
        <f t="shared" si="72"/>
        <v>0</v>
      </c>
      <c r="AX83" s="1">
        <f t="shared" si="73"/>
        <v>0</v>
      </c>
    </row>
    <row r="84" s="1" customFormat="1" spans="1:50">
      <c r="A84" s="13"/>
      <c r="B84" s="13"/>
      <c r="C84" s="16">
        <v>10</v>
      </c>
      <c r="D84" s="19">
        <v>18.7335708480645</v>
      </c>
      <c r="E84" s="20">
        <f t="shared" si="74"/>
        <v>25.644763137</v>
      </c>
      <c r="F84" s="16" t="s">
        <v>73</v>
      </c>
      <c r="G84" s="13">
        <v>11</v>
      </c>
      <c r="H84" s="18">
        <f t="shared" si="57"/>
        <v>18.7335708480645</v>
      </c>
      <c r="I84" s="18">
        <f t="shared" si="58"/>
        <v>291.883570848064</v>
      </c>
      <c r="J84" s="18">
        <f t="shared" si="59"/>
        <v>0.171712907359506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0.610602246638592</v>
      </c>
      <c r="O84" s="18">
        <f t="shared" si="75"/>
        <v>0.5533569603494</v>
      </c>
      <c r="P84" s="18">
        <f t="shared" si="62"/>
        <v>0.0950185324692146</v>
      </c>
      <c r="Q84" s="24">
        <f t="shared" si="63"/>
        <v>0.0247048184419958</v>
      </c>
      <c r="R84" s="18">
        <f t="shared" si="64"/>
        <v>0.1355172</v>
      </c>
      <c r="S84" s="25">
        <f t="shared" si="65"/>
        <v>0.182300242640755</v>
      </c>
      <c r="T84" s="3">
        <v>0.01</v>
      </c>
      <c r="U84" s="26">
        <f t="shared" si="66"/>
        <v>0.00182300242640755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0.00731300242640755</v>
      </c>
      <c r="AU84" s="29">
        <f t="shared" si="70"/>
        <v>52.122</v>
      </c>
      <c r="AV84" s="1">
        <f t="shared" si="71"/>
        <v>0.26</v>
      </c>
      <c r="AW84" s="2">
        <f t="shared" si="72"/>
        <v>0</v>
      </c>
      <c r="AX84" s="1">
        <f t="shared" si="73"/>
        <v>0</v>
      </c>
    </row>
    <row r="85" s="1" customFormat="1" spans="1:51">
      <c r="A85" s="13"/>
      <c r="B85" s="13"/>
      <c r="C85" s="16">
        <v>11</v>
      </c>
      <c r="D85" s="19">
        <v>13.4740941496667</v>
      </c>
      <c r="E85" s="20">
        <f t="shared" si="74"/>
        <v>18.7335708480645</v>
      </c>
      <c r="F85" s="16" t="s">
        <v>75</v>
      </c>
      <c r="G85" s="13">
        <v>12</v>
      </c>
      <c r="H85" s="18">
        <f t="shared" si="57"/>
        <v>13.4740941496667</v>
      </c>
      <c r="I85" s="18">
        <f t="shared" si="58"/>
        <v>286.624094149667</v>
      </c>
      <c r="J85" s="18">
        <f t="shared" si="59"/>
        <v>0.0931028509803916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5"/>
        <v>0.979558427880185</v>
      </c>
      <c r="P85" s="18">
        <f t="shared" si="62"/>
        <v>0.0911996823375155</v>
      </c>
      <c r="Q85" s="24">
        <f t="shared" si="63"/>
        <v>0.023711917407754</v>
      </c>
      <c r="R85" s="18">
        <f t="shared" si="64"/>
        <v>0.1355172</v>
      </c>
      <c r="S85" s="25">
        <f t="shared" si="65"/>
        <v>0.174973489769225</v>
      </c>
      <c r="T85" s="3">
        <v>0.01</v>
      </c>
      <c r="U85" s="26">
        <f t="shared" si="66"/>
        <v>0.00174973489769225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0.00723973489769225</v>
      </c>
      <c r="AU85" s="29">
        <f t="shared" si="70"/>
        <v>52.122</v>
      </c>
      <c r="AV85" s="1">
        <f t="shared" si="71"/>
        <v>0.26</v>
      </c>
      <c r="AW85" s="2">
        <f t="shared" si="72"/>
        <v>0</v>
      </c>
      <c r="AX85" s="1">
        <f t="shared" si="73"/>
        <v>0</v>
      </c>
      <c r="AY85" s="1">
        <f>SUM(AX74:AX85)</f>
        <v>0</v>
      </c>
    </row>
    <row r="86" s="1" customFormat="1" spans="1:46">
      <c r="A86" s="13"/>
      <c r="B86" s="13"/>
      <c r="C86" s="16">
        <v>12</v>
      </c>
      <c r="D86" s="19">
        <v>7.56062065280645</v>
      </c>
      <c r="E86" s="20">
        <f t="shared" si="74"/>
        <v>13.4740941496667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6</v>
      </c>
      <c r="E90" s="16"/>
      <c r="F90" s="16"/>
      <c r="G90" s="13">
        <v>1</v>
      </c>
      <c r="H90" s="18">
        <f t="shared" ref="H90:H101" si="76">E91</f>
        <v>6</v>
      </c>
      <c r="I90" s="18">
        <f t="shared" ref="I90:I101" si="77">H90+273.15</f>
        <v>279.15</v>
      </c>
      <c r="J90" s="18">
        <f t="shared" ref="J90:J101" si="78">EXP(($C$16*(I90-$C$14))/($C$17*I90*$C$14))</f>
        <v>0.0374932232426917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0.0106743206571943</v>
      </c>
      <c r="Q90" s="24">
        <f t="shared" ref="Q90:Q101" si="82">P90*$B$76</f>
        <v>0.00277532337087052</v>
      </c>
      <c r="R90" s="18">
        <f t="shared" ref="R90:R101" si="83">L90*$B$76</f>
        <v>0.074022</v>
      </c>
      <c r="S90" s="25">
        <f t="shared" ref="S90:S101" si="84">Q90/R90</f>
        <v>0.0374932232426917</v>
      </c>
      <c r="T90" s="3">
        <v>0.01</v>
      </c>
      <c r="U90" s="26">
        <f t="shared" ref="U90:U101" si="85">S90*T90</f>
        <v>0.000374932232426917</v>
      </c>
      <c r="V90" s="25"/>
      <c r="W90" s="3"/>
      <c r="X90" s="3"/>
      <c r="Y90" s="28"/>
      <c r="Z90" s="3"/>
      <c r="AA90" s="27"/>
      <c r="AB90" s="3"/>
      <c r="AC90" s="3"/>
      <c r="AD90" s="27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0.00586493223242692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 t="shared" ref="AW90:AW101" si="91">$E$9</f>
        <v>0</v>
      </c>
      <c r="AX90" s="1">
        <f t="shared" ref="AX90:AX101" si="92">AW90*10000*AV90*0.67*AU90*AT90</f>
        <v>0</v>
      </c>
      <c r="AZ90" s="2">
        <f t="shared" ref="AZ90:AZ101" si="93">$E$10</f>
        <v>0</v>
      </c>
      <c r="BA90" s="1">
        <f t="shared" ref="BA90:BA101" si="94">AZ90*10000*AV90*0.67*AU90*AT90</f>
        <v>0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5.37355953925806</v>
      </c>
      <c r="E91" s="20">
        <f t="shared" ref="E91:E102" si="95">D90</f>
        <v>6</v>
      </c>
      <c r="F91" s="16" t="s">
        <v>73</v>
      </c>
      <c r="G91" s="13">
        <v>2</v>
      </c>
      <c r="H91" s="18">
        <f t="shared" si="76"/>
        <v>5.37355953925806</v>
      </c>
      <c r="I91" s="18">
        <f t="shared" si="77"/>
        <v>278.523559539258</v>
      </c>
      <c r="J91" s="18">
        <f t="shared" si="78"/>
        <v>0.0346642762076544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6">L91+O90-P90-N91</f>
        <v>0.558725679342806</v>
      </c>
      <c r="P91" s="18">
        <f t="shared" si="81"/>
        <v>0.0193678212730484</v>
      </c>
      <c r="Q91" s="24">
        <f t="shared" si="82"/>
        <v>0.00503563353099258</v>
      </c>
      <c r="R91" s="18">
        <f t="shared" si="83"/>
        <v>0.074022</v>
      </c>
      <c r="S91" s="25">
        <f t="shared" si="84"/>
        <v>0.068028876968909</v>
      </c>
      <c r="T91" s="3">
        <v>0.01</v>
      </c>
      <c r="U91" s="26">
        <f t="shared" si="85"/>
        <v>0.00068028876968909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0.00617028876968909</v>
      </c>
      <c r="AU91" s="29">
        <f t="shared" si="89"/>
        <v>28.47</v>
      </c>
      <c r="AV91" s="1">
        <f t="shared" si="90"/>
        <v>0.26</v>
      </c>
      <c r="AW91" s="2">
        <f t="shared" si="91"/>
        <v>0</v>
      </c>
      <c r="AX91" s="1">
        <f t="shared" si="92"/>
        <v>0</v>
      </c>
      <c r="AZ91" s="2">
        <f t="shared" si="93"/>
        <v>0</v>
      </c>
      <c r="BA91" s="1">
        <f t="shared" si="94"/>
        <v>0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7.30829099064286</v>
      </c>
      <c r="E92" s="20">
        <f t="shared" si="95"/>
        <v>5.37355953925806</v>
      </c>
      <c r="F92" s="16" t="s">
        <v>73</v>
      </c>
      <c r="G92" s="13">
        <v>3</v>
      </c>
      <c r="H92" s="18">
        <f t="shared" si="76"/>
        <v>7.30829099064286</v>
      </c>
      <c r="I92" s="18">
        <f t="shared" si="77"/>
        <v>280.458290990643</v>
      </c>
      <c r="J92" s="18">
        <f t="shared" si="78"/>
        <v>0.0441181025173229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6"/>
        <v>0.824057858069757</v>
      </c>
      <c r="P92" s="18">
        <f t="shared" si="81"/>
        <v>0.0363558690625271</v>
      </c>
      <c r="Q92" s="24">
        <f t="shared" si="82"/>
        <v>0.00945252595625704</v>
      </c>
      <c r="R92" s="18">
        <f t="shared" si="83"/>
        <v>0.074022</v>
      </c>
      <c r="S92" s="25">
        <f t="shared" si="84"/>
        <v>0.12769887271699</v>
      </c>
      <c r="T92" s="3">
        <v>0.01</v>
      </c>
      <c r="U92" s="26">
        <f t="shared" si="85"/>
        <v>0.0012769887271699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0.0067669887271699</v>
      </c>
      <c r="AU92" s="29">
        <f t="shared" si="89"/>
        <v>28.47</v>
      </c>
      <c r="AV92" s="1">
        <f t="shared" si="90"/>
        <v>0.26</v>
      </c>
      <c r="AW92" s="2">
        <f t="shared" si="91"/>
        <v>0</v>
      </c>
      <c r="AX92" s="1">
        <f t="shared" si="92"/>
        <v>0</v>
      </c>
      <c r="AZ92" s="2">
        <f t="shared" si="93"/>
        <v>0</v>
      </c>
      <c r="BA92" s="1">
        <f t="shared" si="94"/>
        <v>0</v>
      </c>
    </row>
    <row r="93" s="1" customFormat="1" spans="1:53">
      <c r="A93" s="13"/>
      <c r="B93" s="13"/>
      <c r="C93" s="16">
        <v>3</v>
      </c>
      <c r="D93" s="19">
        <v>9.24057856241935</v>
      </c>
      <c r="E93" s="20">
        <f t="shared" si="95"/>
        <v>7.30829099064286</v>
      </c>
      <c r="F93" s="16" t="s">
        <v>73</v>
      </c>
      <c r="G93" s="13">
        <v>4</v>
      </c>
      <c r="H93" s="18">
        <f t="shared" si="76"/>
        <v>9.24057856241935</v>
      </c>
      <c r="I93" s="18">
        <f t="shared" si="77"/>
        <v>282.390578562419</v>
      </c>
      <c r="J93" s="18">
        <f t="shared" si="78"/>
        <v>0.0559482885908111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1.07240198900723</v>
      </c>
      <c r="P93" s="18">
        <f t="shared" si="81"/>
        <v>0.0599990559663364</v>
      </c>
      <c r="Q93" s="24">
        <f t="shared" si="82"/>
        <v>0.0155997545512475</v>
      </c>
      <c r="R93" s="18">
        <f t="shared" si="83"/>
        <v>0.074022</v>
      </c>
      <c r="S93" s="25">
        <f t="shared" si="84"/>
        <v>0.210744840064406</v>
      </c>
      <c r="T93" s="3">
        <v>0.01</v>
      </c>
      <c r="U93" s="26">
        <f t="shared" si="85"/>
        <v>0.00210744840064406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0.00759744840064406</v>
      </c>
      <c r="AU93" s="29">
        <f t="shared" si="89"/>
        <v>28.47</v>
      </c>
      <c r="AV93" s="1">
        <f t="shared" si="90"/>
        <v>0.26</v>
      </c>
      <c r="AW93" s="2">
        <f t="shared" si="91"/>
        <v>0</v>
      </c>
      <c r="AX93" s="1">
        <f t="shared" si="92"/>
        <v>0</v>
      </c>
      <c r="AZ93" s="2">
        <f t="shared" si="93"/>
        <v>0</v>
      </c>
      <c r="BA93" s="1">
        <f t="shared" si="94"/>
        <v>0</v>
      </c>
    </row>
    <row r="94" s="1" customFormat="1" spans="1:53">
      <c r="A94" s="13"/>
      <c r="B94" s="13"/>
      <c r="C94" s="16">
        <v>4</v>
      </c>
      <c r="D94" s="19">
        <v>12.7910521148</v>
      </c>
      <c r="E94" s="20">
        <f t="shared" si="95"/>
        <v>9.24057856241935</v>
      </c>
      <c r="F94" s="16" t="s">
        <v>73</v>
      </c>
      <c r="G94" s="13">
        <v>5</v>
      </c>
      <c r="H94" s="18">
        <f t="shared" si="76"/>
        <v>12.7910521148</v>
      </c>
      <c r="I94" s="18">
        <f t="shared" si="77"/>
        <v>285.9410521148</v>
      </c>
      <c r="J94" s="18">
        <f t="shared" si="78"/>
        <v>0.0858462171042241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0.961782786388849</v>
      </c>
      <c r="O94" s="18">
        <f t="shared" si="96"/>
        <v>0.335320146652045</v>
      </c>
      <c r="P94" s="18">
        <f t="shared" si="81"/>
        <v>0.0287859661089117</v>
      </c>
      <c r="Q94" s="24">
        <f t="shared" si="82"/>
        <v>0.00748435118831704</v>
      </c>
      <c r="R94" s="18">
        <f t="shared" si="83"/>
        <v>0.074022</v>
      </c>
      <c r="S94" s="25">
        <f t="shared" si="84"/>
        <v>0.101109821246616</v>
      </c>
      <c r="T94" s="3">
        <v>0.01</v>
      </c>
      <c r="U94" s="26">
        <f t="shared" si="85"/>
        <v>0.00101109821246616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0.0109610982124662</v>
      </c>
      <c r="AU94" s="29">
        <f t="shared" si="89"/>
        <v>28.47</v>
      </c>
      <c r="AV94" s="1">
        <f t="shared" si="90"/>
        <v>0.26</v>
      </c>
      <c r="AW94" s="2">
        <f t="shared" si="91"/>
        <v>0</v>
      </c>
      <c r="AX94" s="1">
        <f t="shared" si="92"/>
        <v>0</v>
      </c>
      <c r="AZ94" s="2">
        <f t="shared" si="93"/>
        <v>0</v>
      </c>
      <c r="BA94" s="1">
        <f t="shared" si="94"/>
        <v>0</v>
      </c>
    </row>
    <row r="95" s="1" customFormat="1" spans="1:53">
      <c r="A95" s="13"/>
      <c r="B95" s="13"/>
      <c r="C95" s="16">
        <v>5</v>
      </c>
      <c r="D95" s="19">
        <v>20.4856502977419</v>
      </c>
      <c r="E95" s="20">
        <f t="shared" si="95"/>
        <v>12.7910521148</v>
      </c>
      <c r="F95" s="16" t="s">
        <v>75</v>
      </c>
      <c r="G95" s="13">
        <v>6</v>
      </c>
      <c r="H95" s="18">
        <f t="shared" si="76"/>
        <v>20.4856502977419</v>
      </c>
      <c r="I95" s="18">
        <f t="shared" si="77"/>
        <v>293.635650297742</v>
      </c>
      <c r="J95" s="18">
        <f t="shared" si="78"/>
        <v>0.20953040759439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6"/>
        <v>0.591234180543133</v>
      </c>
      <c r="P95" s="18">
        <f t="shared" si="81"/>
        <v>0.123881538832938</v>
      </c>
      <c r="Q95" s="24">
        <f t="shared" si="82"/>
        <v>0.0322092000965638</v>
      </c>
      <c r="R95" s="18">
        <f t="shared" si="83"/>
        <v>0.074022</v>
      </c>
      <c r="S95" s="25">
        <f t="shared" si="84"/>
        <v>0.435130097762338</v>
      </c>
      <c r="T95" s="3">
        <v>0.01</v>
      </c>
      <c r="U95" s="26">
        <f t="shared" si="85"/>
        <v>0.00435130097762338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0.005</v>
      </c>
      <c r="AF95" s="3">
        <v>0.49</v>
      </c>
      <c r="AG95" s="26">
        <f t="shared" si="86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7"/>
        <v>0.0075</v>
      </c>
      <c r="AT95" s="2">
        <f t="shared" si="88"/>
        <v>0.0143013009776234</v>
      </c>
      <c r="AU95" s="29">
        <f t="shared" si="89"/>
        <v>28.47</v>
      </c>
      <c r="AV95" s="1">
        <f t="shared" si="90"/>
        <v>0.26</v>
      </c>
      <c r="AW95" s="2">
        <f t="shared" si="91"/>
        <v>0</v>
      </c>
      <c r="AX95" s="1">
        <f t="shared" si="92"/>
        <v>0</v>
      </c>
      <c r="AZ95" s="2">
        <f t="shared" si="93"/>
        <v>0</v>
      </c>
      <c r="BA95" s="1">
        <f t="shared" si="94"/>
        <v>0</v>
      </c>
    </row>
    <row r="96" s="1" customFormat="1" spans="1:53">
      <c r="A96" s="13"/>
      <c r="B96" s="13"/>
      <c r="C96" s="16">
        <v>6</v>
      </c>
      <c r="D96" s="19">
        <v>23.94896955</v>
      </c>
      <c r="E96" s="20">
        <f t="shared" si="95"/>
        <v>20.4856502977419</v>
      </c>
      <c r="F96" s="16" t="s">
        <v>73</v>
      </c>
      <c r="G96" s="13">
        <v>7</v>
      </c>
      <c r="H96" s="18">
        <f t="shared" si="76"/>
        <v>23.94896955</v>
      </c>
      <c r="I96" s="18">
        <f t="shared" si="77"/>
        <v>297.09896955</v>
      </c>
      <c r="J96" s="18">
        <f t="shared" si="78"/>
        <v>0.308404540072767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0.752052641710195</v>
      </c>
      <c r="P96" s="18">
        <f t="shared" si="81"/>
        <v>0.231936449077142</v>
      </c>
      <c r="Q96" s="24">
        <f t="shared" si="82"/>
        <v>0.0603034767600569</v>
      </c>
      <c r="R96" s="18">
        <f t="shared" si="83"/>
        <v>0.074022</v>
      </c>
      <c r="S96" s="25">
        <f t="shared" si="84"/>
        <v>0.814669649024033</v>
      </c>
      <c r="T96" s="3">
        <v>0.01</v>
      </c>
      <c r="U96" s="26">
        <f t="shared" si="85"/>
        <v>0.00814669649024033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0.005</v>
      </c>
      <c r="AF96" s="3">
        <v>0.49</v>
      </c>
      <c r="AG96" s="26">
        <f t="shared" si="86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7"/>
        <v>0.0075</v>
      </c>
      <c r="AT96" s="2">
        <f t="shared" si="88"/>
        <v>0.0180966964902403</v>
      </c>
      <c r="AU96" s="29">
        <f t="shared" si="89"/>
        <v>28.47</v>
      </c>
      <c r="AV96" s="1">
        <f t="shared" si="90"/>
        <v>0.26</v>
      </c>
      <c r="AW96" s="2">
        <f t="shared" si="91"/>
        <v>0</v>
      </c>
      <c r="AX96" s="1">
        <f t="shared" si="92"/>
        <v>0</v>
      </c>
      <c r="AZ96" s="2">
        <f t="shared" si="93"/>
        <v>0</v>
      </c>
      <c r="BA96" s="1">
        <f t="shared" si="94"/>
        <v>0</v>
      </c>
    </row>
    <row r="97" s="1" customFormat="1" spans="1:53">
      <c r="A97" s="13"/>
      <c r="B97" s="13"/>
      <c r="C97" s="16">
        <v>7</v>
      </c>
      <c r="D97" s="19">
        <v>28.2961543674194</v>
      </c>
      <c r="E97" s="20">
        <f t="shared" si="95"/>
        <v>23.94896955</v>
      </c>
      <c r="F97" s="16" t="s">
        <v>73</v>
      </c>
      <c r="G97" s="13">
        <v>8</v>
      </c>
      <c r="H97" s="18">
        <f t="shared" si="76"/>
        <v>28.2961543674194</v>
      </c>
      <c r="I97" s="18">
        <f t="shared" si="77"/>
        <v>301.446154367419</v>
      </c>
      <c r="J97" s="18">
        <f t="shared" si="78"/>
        <v>0.494740469112007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0.804816192633053</v>
      </c>
      <c r="P97" s="18">
        <f t="shared" si="81"/>
        <v>0.398175140692216</v>
      </c>
      <c r="Q97" s="24">
        <f t="shared" si="82"/>
        <v>0.103525536579976</v>
      </c>
      <c r="R97" s="18">
        <f t="shared" si="83"/>
        <v>0.074022</v>
      </c>
      <c r="S97" s="25">
        <f t="shared" si="84"/>
        <v>1.3985779441244</v>
      </c>
      <c r="T97" s="3">
        <v>0.01</v>
      </c>
      <c r="U97" s="26">
        <f t="shared" si="85"/>
        <v>0.013985779441244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0.005</v>
      </c>
      <c r="AF97" s="3">
        <v>0.49</v>
      </c>
      <c r="AG97" s="26">
        <f t="shared" si="86"/>
        <v>0.00245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0.015</v>
      </c>
      <c r="AR97" s="3">
        <v>0.5</v>
      </c>
      <c r="AS97" s="3">
        <f t="shared" si="87"/>
        <v>0.0075</v>
      </c>
      <c r="AT97" s="2">
        <f t="shared" si="88"/>
        <v>0.023935779441244</v>
      </c>
      <c r="AU97" s="29">
        <f t="shared" si="89"/>
        <v>28.47</v>
      </c>
      <c r="AV97" s="1">
        <f t="shared" si="90"/>
        <v>0.26</v>
      </c>
      <c r="AW97" s="2">
        <f t="shared" si="91"/>
        <v>0</v>
      </c>
      <c r="AX97" s="1">
        <f t="shared" si="92"/>
        <v>0</v>
      </c>
      <c r="AZ97" s="2">
        <f t="shared" si="93"/>
        <v>0</v>
      </c>
      <c r="BA97" s="1">
        <f t="shared" si="94"/>
        <v>0</v>
      </c>
    </row>
    <row r="98" s="1" customFormat="1" spans="1:53">
      <c r="A98" s="13"/>
      <c r="B98" s="13"/>
      <c r="C98" s="16">
        <v>8</v>
      </c>
      <c r="D98" s="19">
        <v>30.1682126793548</v>
      </c>
      <c r="E98" s="20">
        <f t="shared" si="95"/>
        <v>28.2961543674194</v>
      </c>
      <c r="F98" s="16" t="s">
        <v>73</v>
      </c>
      <c r="G98" s="13">
        <v>9</v>
      </c>
      <c r="H98" s="18">
        <f t="shared" si="76"/>
        <v>30.1682126793548</v>
      </c>
      <c r="I98" s="18">
        <f t="shared" si="77"/>
        <v>303.318212679355</v>
      </c>
      <c r="J98" s="18">
        <f t="shared" si="78"/>
        <v>0.603887676041169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0.691341051940837</v>
      </c>
      <c r="P98" s="18">
        <f t="shared" si="81"/>
        <v>0.417492341208409</v>
      </c>
      <c r="Q98" s="24">
        <f t="shared" si="82"/>
        <v>0.108548008714186</v>
      </c>
      <c r="R98" s="18">
        <f t="shared" si="83"/>
        <v>0.074022</v>
      </c>
      <c r="S98" s="25">
        <f t="shared" si="84"/>
        <v>1.46642901724064</v>
      </c>
      <c r="T98" s="3">
        <v>0.01</v>
      </c>
      <c r="U98" s="26">
        <f t="shared" si="85"/>
        <v>0.0146642901724064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0.0246142901724064</v>
      </c>
      <c r="AU98" s="29">
        <f t="shared" si="89"/>
        <v>28.47</v>
      </c>
      <c r="AV98" s="1">
        <f t="shared" si="90"/>
        <v>0.26</v>
      </c>
      <c r="AW98" s="2">
        <f t="shared" si="91"/>
        <v>0</v>
      </c>
      <c r="AX98" s="1">
        <f t="shared" si="92"/>
        <v>0</v>
      </c>
      <c r="AZ98" s="2">
        <f t="shared" si="93"/>
        <v>0</v>
      </c>
      <c r="BA98" s="1">
        <f t="shared" si="94"/>
        <v>0</v>
      </c>
    </row>
    <row r="99" s="1" customFormat="1" spans="1:53">
      <c r="A99" s="13"/>
      <c r="B99" s="13"/>
      <c r="C99" s="16">
        <v>9</v>
      </c>
      <c r="D99" s="19">
        <v>25.644763137</v>
      </c>
      <c r="E99" s="20">
        <f t="shared" si="95"/>
        <v>30.1682126793548</v>
      </c>
      <c r="F99" s="16" t="s">
        <v>73</v>
      </c>
      <c r="G99" s="13">
        <v>10</v>
      </c>
      <c r="H99" s="18">
        <f t="shared" si="76"/>
        <v>25.644763137</v>
      </c>
      <c r="I99" s="18">
        <f t="shared" si="77"/>
        <v>298.794763137</v>
      </c>
      <c r="J99" s="18">
        <f t="shared" si="78"/>
        <v>0.371449560826937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0.558548710732428</v>
      </c>
      <c r="P99" s="18">
        <f t="shared" si="81"/>
        <v>0.207472673302013</v>
      </c>
      <c r="Q99" s="24">
        <f t="shared" si="82"/>
        <v>0.0539428950585233</v>
      </c>
      <c r="R99" s="18">
        <f t="shared" si="83"/>
        <v>0.074022</v>
      </c>
      <c r="S99" s="25">
        <f t="shared" si="84"/>
        <v>0.72874138848617</v>
      </c>
      <c r="T99" s="3">
        <v>0.01</v>
      </c>
      <c r="U99" s="26">
        <f t="shared" si="85"/>
        <v>0.0072874138848617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0.005</v>
      </c>
      <c r="AF99" s="3">
        <v>0.49</v>
      </c>
      <c r="AG99" s="26">
        <f t="shared" si="86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7"/>
        <v>0.0075</v>
      </c>
      <c r="AT99" s="2">
        <f t="shared" si="88"/>
        <v>0.0172374138848617</v>
      </c>
      <c r="AU99" s="29">
        <f t="shared" si="89"/>
        <v>28.47</v>
      </c>
      <c r="AV99" s="1">
        <f t="shared" si="90"/>
        <v>0.26</v>
      </c>
      <c r="AW99" s="2">
        <f t="shared" si="91"/>
        <v>0</v>
      </c>
      <c r="AX99" s="1">
        <f t="shared" si="92"/>
        <v>0</v>
      </c>
      <c r="AZ99" s="2">
        <f t="shared" si="93"/>
        <v>0</v>
      </c>
      <c r="BA99" s="1">
        <f t="shared" si="94"/>
        <v>0</v>
      </c>
    </row>
    <row r="100" s="1" customFormat="1" spans="1:53">
      <c r="A100" s="13"/>
      <c r="B100" s="13"/>
      <c r="C100" s="16">
        <v>10</v>
      </c>
      <c r="D100" s="19">
        <v>18.7335708480645</v>
      </c>
      <c r="E100" s="20">
        <f t="shared" si="95"/>
        <v>25.644763137</v>
      </c>
      <c r="F100" s="16" t="s">
        <v>73</v>
      </c>
      <c r="G100" s="13">
        <v>11</v>
      </c>
      <c r="H100" s="18">
        <f t="shared" si="76"/>
        <v>18.7335708480645</v>
      </c>
      <c r="I100" s="18">
        <f t="shared" si="77"/>
        <v>291.883570848064</v>
      </c>
      <c r="J100" s="18">
        <f t="shared" si="78"/>
        <v>0.171712907359506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0.333522235558895</v>
      </c>
      <c r="O100" s="18">
        <f t="shared" si="96"/>
        <v>0.302253801871521</v>
      </c>
      <c r="P100" s="18">
        <f t="shared" si="81"/>
        <v>0.0519008790798231</v>
      </c>
      <c r="Q100" s="24">
        <f t="shared" si="82"/>
        <v>0.013494228560754</v>
      </c>
      <c r="R100" s="18">
        <f t="shared" si="83"/>
        <v>0.074022</v>
      </c>
      <c r="S100" s="25">
        <f t="shared" si="84"/>
        <v>0.182300242640755</v>
      </c>
      <c r="T100" s="3">
        <v>0.01</v>
      </c>
      <c r="U100" s="26">
        <f t="shared" si="85"/>
        <v>0.00182300242640755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0.00731300242640755</v>
      </c>
      <c r="AU100" s="29">
        <f t="shared" si="89"/>
        <v>28.47</v>
      </c>
      <c r="AV100" s="1">
        <f t="shared" si="90"/>
        <v>0.26</v>
      </c>
      <c r="AW100" s="2">
        <f t="shared" si="91"/>
        <v>0</v>
      </c>
      <c r="AX100" s="1">
        <f t="shared" si="92"/>
        <v>0</v>
      </c>
      <c r="AZ100" s="2">
        <f t="shared" si="93"/>
        <v>0</v>
      </c>
      <c r="BA100" s="1">
        <f t="shared" si="94"/>
        <v>0</v>
      </c>
    </row>
    <row r="101" s="1" customFormat="1" spans="1:54">
      <c r="A101" s="13"/>
      <c r="B101" s="13"/>
      <c r="C101" s="16">
        <v>11</v>
      </c>
      <c r="D101" s="19">
        <v>13.4740941496667</v>
      </c>
      <c r="E101" s="20">
        <f t="shared" si="95"/>
        <v>18.7335708480645</v>
      </c>
      <c r="F101" s="16" t="s">
        <v>75</v>
      </c>
      <c r="G101" s="13">
        <v>12</v>
      </c>
      <c r="H101" s="18">
        <f t="shared" si="76"/>
        <v>13.4740941496667</v>
      </c>
      <c r="I101" s="18">
        <f t="shared" si="77"/>
        <v>286.624094149667</v>
      </c>
      <c r="J101" s="18">
        <f t="shared" si="78"/>
        <v>0.0931028509803916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6"/>
        <v>0.535052922791698</v>
      </c>
      <c r="P101" s="18">
        <f t="shared" si="81"/>
        <v>0.0498149525372984</v>
      </c>
      <c r="Q101" s="24">
        <f t="shared" si="82"/>
        <v>0.0129518876596976</v>
      </c>
      <c r="R101" s="18">
        <f t="shared" si="83"/>
        <v>0.074022</v>
      </c>
      <c r="S101" s="25">
        <f t="shared" si="84"/>
        <v>0.174973489769225</v>
      </c>
      <c r="T101" s="3">
        <v>0.01</v>
      </c>
      <c r="U101" s="26">
        <f t="shared" si="85"/>
        <v>0.00174973489769225</v>
      </c>
      <c r="V101" s="25"/>
      <c r="W101" s="3"/>
      <c r="X101" s="3"/>
      <c r="Y101" s="28"/>
      <c r="Z101" s="3"/>
      <c r="AA101" s="27"/>
      <c r="AB101" s="3"/>
      <c r="AC101" s="3"/>
      <c r="AD101" s="27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0.00723973489769225</v>
      </c>
      <c r="AU101" s="29">
        <f t="shared" si="89"/>
        <v>28.47</v>
      </c>
      <c r="AV101" s="1">
        <f t="shared" si="90"/>
        <v>0.26</v>
      </c>
      <c r="AW101" s="2">
        <f t="shared" si="91"/>
        <v>0</v>
      </c>
      <c r="AX101" s="1">
        <f t="shared" si="92"/>
        <v>0</v>
      </c>
      <c r="AY101" s="1">
        <f>SUM(AX90:AX101)</f>
        <v>0</v>
      </c>
      <c r="AZ101" s="2">
        <f t="shared" si="93"/>
        <v>0</v>
      </c>
      <c r="BA101" s="1">
        <f t="shared" si="94"/>
        <v>0</v>
      </c>
      <c r="BB101" s="1">
        <f>SUM(BA90:BA101)</f>
        <v>0</v>
      </c>
    </row>
    <row r="102" s="1" customFormat="1" spans="1:46">
      <c r="A102" s="13"/>
      <c r="B102" s="13"/>
      <c r="C102" s="16">
        <v>12</v>
      </c>
      <c r="D102" s="19">
        <v>7.56062065280645</v>
      </c>
      <c r="E102" s="20">
        <f t="shared" si="95"/>
        <v>13.4740941496667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  <row r="103" spans="4:4">
      <c r="D103" s="19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02"/>
  <sheetViews>
    <sheetView workbookViewId="0">
      <selection activeCell="K7" sqref="K7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10" style="1"/>
    <col min="32" max="32" width="23.1111111111111" style="1" customWidth="1"/>
    <col min="33" max="33" width="14.3333333333333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7">
        <v>24.7</v>
      </c>
      <c r="F2" s="3">
        <v>1166.832</v>
      </c>
      <c r="G2" s="7">
        <f>(F2+F3+F4)/3</f>
        <v>1338.18733333333</v>
      </c>
      <c r="H2" s="3">
        <v>0.13</v>
      </c>
      <c r="I2" s="21">
        <f>(H2+H3+H4)/3</f>
        <v>0.12</v>
      </c>
      <c r="M2" s="2"/>
    </row>
    <row r="3" s="1" customFormat="1" spans="1:13">
      <c r="A3" s="4"/>
      <c r="B3" s="5" t="s">
        <v>14</v>
      </c>
      <c r="C3" s="3"/>
      <c r="D3" s="3"/>
      <c r="E3" s="9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1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7">
        <v>899.5</v>
      </c>
      <c r="F5" s="3">
        <v>91.104</v>
      </c>
      <c r="G5" s="7">
        <f>(F5+F6)/2</f>
        <v>92.50925</v>
      </c>
      <c r="H5" s="3">
        <v>0.18</v>
      </c>
      <c r="I5" s="21">
        <f>(H5+H6)/2</f>
        <v>0.155</v>
      </c>
      <c r="M5" s="2"/>
    </row>
    <row r="6" s="1" customFormat="1" spans="1:13">
      <c r="A6" s="4"/>
      <c r="B6" s="5" t="s">
        <v>17</v>
      </c>
      <c r="C6" s="3"/>
      <c r="D6" s="3"/>
      <c r="E6" s="11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3">
        <v>3705.45</v>
      </c>
      <c r="F7" s="3">
        <v>122.786</v>
      </c>
      <c r="G7" s="3"/>
      <c r="H7" s="3">
        <v>0.29</v>
      </c>
      <c r="M7" s="2"/>
    </row>
    <row r="8" s="1" customFormat="1" spans="1:13">
      <c r="A8" s="4" t="s">
        <v>6</v>
      </c>
      <c r="B8" s="5"/>
      <c r="C8" s="3"/>
      <c r="D8" s="3"/>
      <c r="E8" s="3">
        <v>0.5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3">
        <v>5.6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3">
        <v>1.6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(AV38+AV53+AY69+AY85+AY101+BB101+AG69)</f>
        <v>107134204.350271</v>
      </c>
      <c r="J14" s="14" t="s">
        <v>22</v>
      </c>
      <c r="K14" s="14">
        <f>I14/(10000*1000)</f>
        <v>10.7134204350271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59988357.7205351</v>
      </c>
      <c r="J15" s="14" t="s">
        <v>22</v>
      </c>
      <c r="K15" s="14">
        <f>I15/(10000*1000)</f>
        <v>5.99883577205351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1338.18733333333</v>
      </c>
      <c r="C27" s="16" t="s">
        <v>72</v>
      </c>
      <c r="D27" s="17">
        <v>3</v>
      </c>
      <c r="E27" s="16"/>
      <c r="F27" s="16"/>
      <c r="G27" s="13">
        <v>1</v>
      </c>
      <c r="H27" s="18">
        <f t="shared" ref="H27:H38" si="0">E28</f>
        <v>3</v>
      </c>
      <c r="I27" s="18">
        <f t="shared" ref="I27:I38" si="1">H27+273.15</f>
        <v>276.15</v>
      </c>
      <c r="J27" s="18">
        <f t="shared" ref="J27:J38" si="2">EXP(($C$16*(I27-$C$14))/($C$17*I27*$C$14))</f>
        <v>0.0256677222920585</v>
      </c>
      <c r="K27" s="18">
        <f t="shared" ref="K27:K38" si="3">$B$27/12</f>
        <v>111.515611111111</v>
      </c>
      <c r="L27" s="18">
        <f t="shared" ref="L27:L38" si="4">K27*$B$28/100</f>
        <v>1.11515611111111</v>
      </c>
      <c r="M27" s="13" t="s">
        <v>73</v>
      </c>
      <c r="N27" s="13"/>
      <c r="O27" s="18">
        <f>L27</f>
        <v>1.11515611111111</v>
      </c>
      <c r="P27" s="18">
        <f t="shared" ref="P27:P38" si="5">O27*J27</f>
        <v>0.0286235173722919</v>
      </c>
      <c r="Q27" s="24">
        <f t="shared" ref="Q27:Q38" si="6">P27*$B$29</f>
        <v>0.00343482208467503</v>
      </c>
      <c r="R27" s="18">
        <f t="shared" ref="R27:R38" si="7">L27*$B$29</f>
        <v>0.133818733333333</v>
      </c>
      <c r="S27" s="25">
        <f t="shared" ref="S27:S38" si="8">Q27/R27</f>
        <v>0.0256677222920585</v>
      </c>
      <c r="T27" s="3">
        <v>0.01</v>
      </c>
      <c r="U27" s="26">
        <f t="shared" ref="U27:U38" si="9">S27*T27</f>
        <v>0.000256677222920585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0.0221566772229206</v>
      </c>
      <c r="AR27" s="29">
        <f t="shared" ref="AR27:AR38" si="15">$B$27/12</f>
        <v>111.515611111111</v>
      </c>
      <c r="AS27" s="1">
        <f t="shared" ref="AS27:AS38" si="16">$B$29</f>
        <v>0.12</v>
      </c>
      <c r="AT27" s="2">
        <f>$E$2/12</f>
        <v>2.05833333333333</v>
      </c>
      <c r="AU27" s="1">
        <f t="shared" ref="AU27:AU38" si="17">AT27*10000*AS27*0.67*AR27*AQ27</f>
        <v>4088.95240662774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2.35443189119355</v>
      </c>
      <c r="E28" s="20">
        <f t="shared" ref="E28:E39" si="18">D27</f>
        <v>3</v>
      </c>
      <c r="F28" s="16" t="s">
        <v>73</v>
      </c>
      <c r="G28" s="13">
        <v>2</v>
      </c>
      <c r="H28" s="18">
        <f t="shared" si="0"/>
        <v>2.35443189119355</v>
      </c>
      <c r="I28" s="18">
        <f t="shared" si="1"/>
        <v>275.504431891194</v>
      </c>
      <c r="J28" s="18">
        <f t="shared" si="2"/>
        <v>0.0236323006985349</v>
      </c>
      <c r="K28" s="18">
        <f t="shared" si="3"/>
        <v>111.515611111111</v>
      </c>
      <c r="L28" s="18">
        <f t="shared" si="4"/>
        <v>1.11515611111111</v>
      </c>
      <c r="M28" s="13" t="s">
        <v>73</v>
      </c>
      <c r="N28" s="13"/>
      <c r="O28" s="18">
        <f t="shared" ref="O28:O38" si="19">L28+O27-P27-N28</f>
        <v>2.20168870484993</v>
      </c>
      <c r="P28" s="18">
        <f t="shared" si="5"/>
        <v>0.0520309695175814</v>
      </c>
      <c r="Q28" s="24">
        <f t="shared" si="6"/>
        <v>0.00624371634210977</v>
      </c>
      <c r="R28" s="18">
        <f t="shared" si="7"/>
        <v>0.133818733333333</v>
      </c>
      <c r="S28" s="25">
        <f t="shared" si="8"/>
        <v>0.0466580140656174</v>
      </c>
      <c r="T28" s="3">
        <v>0.01</v>
      </c>
      <c r="U28" s="26">
        <f t="shared" si="9"/>
        <v>0.000466580140656174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0.0223665801406562</v>
      </c>
      <c r="AR28" s="29">
        <f t="shared" si="15"/>
        <v>111.515611111111</v>
      </c>
      <c r="AS28" s="1">
        <f t="shared" si="16"/>
        <v>0.12</v>
      </c>
      <c r="AT28" s="2">
        <f t="shared" ref="AT28:AT38" si="20">$E$2/12</f>
        <v>2.05833333333333</v>
      </c>
      <c r="AU28" s="1">
        <f t="shared" si="17"/>
        <v>4127.68939918298</v>
      </c>
    </row>
    <row r="29" s="1" customFormat="1" spans="1:47">
      <c r="A29" s="13" t="s">
        <v>38</v>
      </c>
      <c r="B29" s="13">
        <f>I2</f>
        <v>0.12</v>
      </c>
      <c r="C29" s="16">
        <v>2</v>
      </c>
      <c r="D29" s="19">
        <v>5.17268112135714</v>
      </c>
      <c r="E29" s="20">
        <f t="shared" si="18"/>
        <v>2.35443189119355</v>
      </c>
      <c r="F29" s="16" t="s">
        <v>73</v>
      </c>
      <c r="G29" s="13">
        <v>3</v>
      </c>
      <c r="H29" s="18">
        <f t="shared" si="0"/>
        <v>5.17268112135714</v>
      </c>
      <c r="I29" s="18">
        <f t="shared" si="1"/>
        <v>278.322681121357</v>
      </c>
      <c r="J29" s="18">
        <f t="shared" si="2"/>
        <v>0.0338005953961323</v>
      </c>
      <c r="K29" s="18">
        <f t="shared" si="3"/>
        <v>111.515611111111</v>
      </c>
      <c r="L29" s="18">
        <f t="shared" si="4"/>
        <v>1.11515611111111</v>
      </c>
      <c r="M29" s="13" t="s">
        <v>73</v>
      </c>
      <c r="N29" s="13"/>
      <c r="O29" s="18">
        <f t="shared" si="19"/>
        <v>3.26481384644346</v>
      </c>
      <c r="P29" s="18">
        <f t="shared" si="5"/>
        <v>0.110352651867326</v>
      </c>
      <c r="Q29" s="24">
        <f t="shared" si="6"/>
        <v>0.0132423182240791</v>
      </c>
      <c r="R29" s="18">
        <f t="shared" si="7"/>
        <v>0.133818733333333</v>
      </c>
      <c r="S29" s="25">
        <f t="shared" si="8"/>
        <v>0.0989571332370438</v>
      </c>
      <c r="T29" s="3">
        <v>0.01</v>
      </c>
      <c r="U29" s="26">
        <f t="shared" si="9"/>
        <v>0.000989571332370438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0.0228895713323704</v>
      </c>
      <c r="AR29" s="29">
        <f t="shared" si="15"/>
        <v>111.515611111111</v>
      </c>
      <c r="AS29" s="1">
        <f t="shared" si="16"/>
        <v>0.12</v>
      </c>
      <c r="AT29" s="2">
        <f t="shared" si="20"/>
        <v>2.05833333333333</v>
      </c>
      <c r="AU29" s="1">
        <f t="shared" si="17"/>
        <v>4224.20595130357</v>
      </c>
    </row>
    <row r="30" s="1" customFormat="1" spans="1:47">
      <c r="A30" s="13"/>
      <c r="B30" s="13"/>
      <c r="C30" s="16">
        <v>3</v>
      </c>
      <c r="D30" s="19">
        <v>7.69628517593548</v>
      </c>
      <c r="E30" s="20">
        <f t="shared" si="18"/>
        <v>5.17268112135714</v>
      </c>
      <c r="F30" s="16" t="s">
        <v>73</v>
      </c>
      <c r="G30" s="13">
        <v>4</v>
      </c>
      <c r="H30" s="18">
        <f t="shared" si="0"/>
        <v>7.69628517593548</v>
      </c>
      <c r="I30" s="18">
        <f t="shared" si="1"/>
        <v>280.846285175935</v>
      </c>
      <c r="J30" s="18">
        <f t="shared" si="2"/>
        <v>0.0462856940420685</v>
      </c>
      <c r="K30" s="18">
        <f t="shared" si="3"/>
        <v>111.515611111111</v>
      </c>
      <c r="L30" s="18">
        <f t="shared" si="4"/>
        <v>1.11515611111111</v>
      </c>
      <c r="M30" s="13" t="s">
        <v>73</v>
      </c>
      <c r="N30" s="13"/>
      <c r="O30" s="18">
        <f t="shared" si="19"/>
        <v>4.26961730568725</v>
      </c>
      <c r="P30" s="18">
        <f t="shared" si="5"/>
        <v>0.197622200287761</v>
      </c>
      <c r="Q30" s="24">
        <f t="shared" si="6"/>
        <v>0.0237146640345313</v>
      </c>
      <c r="R30" s="18">
        <f t="shared" si="7"/>
        <v>0.133818733333333</v>
      </c>
      <c r="S30" s="25">
        <f t="shared" si="8"/>
        <v>0.177214829671565</v>
      </c>
      <c r="T30" s="3">
        <v>0.01</v>
      </c>
      <c r="U30" s="26">
        <f t="shared" si="9"/>
        <v>0.00177214829671565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0.0236721482967157</v>
      </c>
      <c r="AR30" s="29">
        <f t="shared" si="15"/>
        <v>111.515611111111</v>
      </c>
      <c r="AS30" s="1">
        <f t="shared" si="16"/>
        <v>0.12</v>
      </c>
      <c r="AT30" s="2">
        <f t="shared" si="20"/>
        <v>2.05833333333333</v>
      </c>
      <c r="AU30" s="1">
        <f t="shared" si="17"/>
        <v>4368.62832698455</v>
      </c>
    </row>
    <row r="31" s="1" customFormat="1" spans="1:47">
      <c r="A31" s="13"/>
      <c r="B31" s="13"/>
      <c r="C31" s="16">
        <v>4</v>
      </c>
      <c r="D31" s="19">
        <v>12.0547740966</v>
      </c>
      <c r="E31" s="20">
        <f t="shared" si="18"/>
        <v>7.69628517593548</v>
      </c>
      <c r="F31" s="16" t="s">
        <v>73</v>
      </c>
      <c r="G31" s="13">
        <v>5</v>
      </c>
      <c r="H31" s="18">
        <f t="shared" si="0"/>
        <v>12.0547740966</v>
      </c>
      <c r="I31" s="18">
        <f t="shared" si="1"/>
        <v>285.2047740966</v>
      </c>
      <c r="J31" s="18">
        <f t="shared" si="2"/>
        <v>0.0786219051967372</v>
      </c>
      <c r="K31" s="18">
        <f t="shared" si="3"/>
        <v>111.515611111111</v>
      </c>
      <c r="L31" s="18">
        <f t="shared" si="4"/>
        <v>1.11515611111111</v>
      </c>
      <c r="M31" s="13" t="s">
        <v>75</v>
      </c>
      <c r="N31" s="18">
        <f>(O30-P30)*C22/100</f>
        <v>3.86839535012951</v>
      </c>
      <c r="O31" s="18">
        <f t="shared" si="19"/>
        <v>1.31875586638109</v>
      </c>
      <c r="P31" s="18">
        <f t="shared" si="5"/>
        <v>0.103683098704255</v>
      </c>
      <c r="Q31" s="24">
        <f t="shared" si="6"/>
        <v>0.0124419718445106</v>
      </c>
      <c r="R31" s="18">
        <f t="shared" si="7"/>
        <v>0.133818733333333</v>
      </c>
      <c r="S31" s="25">
        <f t="shared" si="8"/>
        <v>0.0929763085824349</v>
      </c>
      <c r="T31" s="3">
        <v>0.01</v>
      </c>
      <c r="U31" s="26">
        <f t="shared" si="9"/>
        <v>0.000929763085824349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0.0303797630858243</v>
      </c>
      <c r="AR31" s="29">
        <f t="shared" si="15"/>
        <v>111.515611111111</v>
      </c>
      <c r="AS31" s="1">
        <f t="shared" si="16"/>
        <v>0.12</v>
      </c>
      <c r="AT31" s="2">
        <f t="shared" si="20"/>
        <v>2.05833333333333</v>
      </c>
      <c r="AU31" s="1">
        <f t="shared" si="17"/>
        <v>5606.49975322373</v>
      </c>
    </row>
    <row r="32" s="1" customFormat="1" spans="1:47">
      <c r="A32" s="13"/>
      <c r="B32" s="13"/>
      <c r="C32" s="16">
        <v>5</v>
      </c>
      <c r="D32" s="19">
        <v>20.5418607032258</v>
      </c>
      <c r="E32" s="20">
        <f t="shared" si="18"/>
        <v>12.0547740966</v>
      </c>
      <c r="F32" s="16" t="s">
        <v>75</v>
      </c>
      <c r="G32" s="13">
        <v>6</v>
      </c>
      <c r="H32" s="18">
        <f t="shared" si="0"/>
        <v>20.5418607032258</v>
      </c>
      <c r="I32" s="18">
        <f t="shared" si="1"/>
        <v>293.691860703226</v>
      </c>
      <c r="J32" s="18">
        <f t="shared" si="2"/>
        <v>0.210864413319782</v>
      </c>
      <c r="K32" s="18">
        <f t="shared" si="3"/>
        <v>111.515611111111</v>
      </c>
      <c r="L32" s="18">
        <f t="shared" si="4"/>
        <v>1.11515611111111</v>
      </c>
      <c r="M32" s="13" t="s">
        <v>73</v>
      </c>
      <c r="N32" s="13"/>
      <c r="O32" s="18">
        <f t="shared" si="19"/>
        <v>2.33022887878794</v>
      </c>
      <c r="P32" s="18">
        <f t="shared" si="5"/>
        <v>0.491362345426433</v>
      </c>
      <c r="Q32" s="24">
        <f t="shared" si="6"/>
        <v>0.0589634814511719</v>
      </c>
      <c r="R32" s="18">
        <f t="shared" si="7"/>
        <v>0.133818733333333</v>
      </c>
      <c r="S32" s="25">
        <f t="shared" si="8"/>
        <v>0.440622026396692</v>
      </c>
      <c r="T32" s="3">
        <v>0.01</v>
      </c>
      <c r="U32" s="26">
        <f t="shared" si="9"/>
        <v>0.00440622026396692</v>
      </c>
      <c r="V32" s="25"/>
      <c r="W32" s="3"/>
      <c r="X32" s="26"/>
      <c r="Y32" s="28">
        <v>0.05</v>
      </c>
      <c r="Z32" s="3">
        <v>0.21</v>
      </c>
      <c r="AA32" s="27">
        <f t="shared" si="10"/>
        <v>0.0105</v>
      </c>
      <c r="AB32" s="3">
        <v>0.02</v>
      </c>
      <c r="AC32" s="3">
        <v>0.29</v>
      </c>
      <c r="AD32" s="27">
        <f t="shared" si="11"/>
        <v>0.0058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0.0374062202639669</v>
      </c>
      <c r="AR32" s="29">
        <f t="shared" si="15"/>
        <v>111.515611111111</v>
      </c>
      <c r="AS32" s="1">
        <f t="shared" si="16"/>
        <v>0.12</v>
      </c>
      <c r="AT32" s="2">
        <f t="shared" si="20"/>
        <v>2.05833333333333</v>
      </c>
      <c r="AU32" s="1">
        <f t="shared" si="17"/>
        <v>6903.21264476287</v>
      </c>
    </row>
    <row r="33" s="1" customFormat="1" spans="1:47">
      <c r="A33" s="13"/>
      <c r="B33" s="13"/>
      <c r="C33" s="16">
        <v>6</v>
      </c>
      <c r="D33" s="19">
        <v>24.472414953</v>
      </c>
      <c r="E33" s="20">
        <f t="shared" si="18"/>
        <v>20.5418607032258</v>
      </c>
      <c r="F33" s="16" t="s">
        <v>73</v>
      </c>
      <c r="G33" s="13">
        <v>7</v>
      </c>
      <c r="H33" s="18">
        <f t="shared" si="0"/>
        <v>24.472414953</v>
      </c>
      <c r="I33" s="18">
        <f t="shared" si="1"/>
        <v>297.622414953</v>
      </c>
      <c r="J33" s="18">
        <f t="shared" si="2"/>
        <v>0.326703125439504</v>
      </c>
      <c r="K33" s="18">
        <f t="shared" si="3"/>
        <v>111.515611111111</v>
      </c>
      <c r="L33" s="18">
        <f t="shared" si="4"/>
        <v>1.11515611111111</v>
      </c>
      <c r="M33" s="13" t="s">
        <v>73</v>
      </c>
      <c r="N33" s="13"/>
      <c r="O33" s="18">
        <f t="shared" si="19"/>
        <v>2.95402264447262</v>
      </c>
      <c r="P33" s="18">
        <f t="shared" si="5"/>
        <v>0.965088430568274</v>
      </c>
      <c r="Q33" s="24">
        <f t="shared" si="6"/>
        <v>0.115810611668193</v>
      </c>
      <c r="R33" s="18">
        <f t="shared" si="7"/>
        <v>0.133818733333333</v>
      </c>
      <c r="S33" s="25">
        <f t="shared" si="8"/>
        <v>0.865428993261478</v>
      </c>
      <c r="T33" s="3">
        <v>0.01</v>
      </c>
      <c r="U33" s="26">
        <f t="shared" si="9"/>
        <v>0.00865428993261478</v>
      </c>
      <c r="V33" s="25"/>
      <c r="W33" s="3"/>
      <c r="X33" s="26"/>
      <c r="Y33" s="28">
        <v>0.05</v>
      </c>
      <c r="Z33" s="3">
        <v>0.21</v>
      </c>
      <c r="AA33" s="27">
        <f t="shared" si="10"/>
        <v>0.0105</v>
      </c>
      <c r="AB33" s="3">
        <v>0.02</v>
      </c>
      <c r="AC33" s="3">
        <v>0.29</v>
      </c>
      <c r="AD33" s="27">
        <f t="shared" si="11"/>
        <v>0.0058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0.0416542899326148</v>
      </c>
      <c r="AR33" s="29">
        <f t="shared" si="15"/>
        <v>111.515611111111</v>
      </c>
      <c r="AS33" s="1">
        <f t="shared" si="16"/>
        <v>0.12</v>
      </c>
      <c r="AT33" s="2">
        <f t="shared" si="20"/>
        <v>2.05833333333333</v>
      </c>
      <c r="AU33" s="1">
        <f t="shared" si="17"/>
        <v>7687.1819430641</v>
      </c>
    </row>
    <row r="34" s="1" customFormat="1" spans="1:47">
      <c r="A34" s="13"/>
      <c r="B34" s="13"/>
      <c r="C34" s="16">
        <v>7</v>
      </c>
      <c r="D34" s="19">
        <v>28.2093505896774</v>
      </c>
      <c r="E34" s="20">
        <f t="shared" si="18"/>
        <v>24.472414953</v>
      </c>
      <c r="F34" s="16" t="s">
        <v>73</v>
      </c>
      <c r="G34" s="13">
        <v>8</v>
      </c>
      <c r="H34" s="18">
        <f t="shared" si="0"/>
        <v>28.2093505896774</v>
      </c>
      <c r="I34" s="18">
        <f t="shared" si="1"/>
        <v>301.359350589677</v>
      </c>
      <c r="J34" s="18">
        <f t="shared" si="2"/>
        <v>0.490158853163008</v>
      </c>
      <c r="K34" s="18">
        <f t="shared" si="3"/>
        <v>111.515611111111</v>
      </c>
      <c r="L34" s="18">
        <f t="shared" si="4"/>
        <v>1.11515611111111</v>
      </c>
      <c r="M34" s="13" t="s">
        <v>73</v>
      </c>
      <c r="N34" s="13"/>
      <c r="O34" s="18">
        <f t="shared" si="19"/>
        <v>3.10409032501546</v>
      </c>
      <c r="P34" s="18">
        <f t="shared" si="5"/>
        <v>1.52149735382397</v>
      </c>
      <c r="Q34" s="24">
        <f t="shared" si="6"/>
        <v>0.182579682458876</v>
      </c>
      <c r="R34" s="18">
        <f t="shared" si="7"/>
        <v>0.133818733333333</v>
      </c>
      <c r="S34" s="25">
        <f t="shared" si="8"/>
        <v>1.3643805909004</v>
      </c>
      <c r="T34" s="3">
        <v>0.01</v>
      </c>
      <c r="U34" s="26">
        <f t="shared" si="9"/>
        <v>0.013643805909004</v>
      </c>
      <c r="V34" s="25"/>
      <c r="W34" s="3"/>
      <c r="X34" s="26"/>
      <c r="Y34" s="28">
        <v>0.05</v>
      </c>
      <c r="Z34" s="3">
        <v>0.21</v>
      </c>
      <c r="AA34" s="27">
        <f t="shared" si="10"/>
        <v>0.0105</v>
      </c>
      <c r="AB34" s="3">
        <v>0.02</v>
      </c>
      <c r="AC34" s="3">
        <v>0.29</v>
      </c>
      <c r="AD34" s="27">
        <f t="shared" si="11"/>
        <v>0.0058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0.046643805909004</v>
      </c>
      <c r="AR34" s="29">
        <f t="shared" si="15"/>
        <v>111.515611111111</v>
      </c>
      <c r="AS34" s="1">
        <f t="shared" si="16"/>
        <v>0.12</v>
      </c>
      <c r="AT34" s="2">
        <f t="shared" si="20"/>
        <v>2.05833333333333</v>
      </c>
      <c r="AU34" s="1">
        <f t="shared" si="17"/>
        <v>8607.98307015995</v>
      </c>
    </row>
    <row r="35" s="1" customFormat="1" spans="1:47">
      <c r="A35" s="13"/>
      <c r="B35" s="13"/>
      <c r="C35" s="16">
        <v>8</v>
      </c>
      <c r="D35" s="19">
        <v>28.6964738309677</v>
      </c>
      <c r="E35" s="20">
        <f t="shared" si="18"/>
        <v>28.2093505896774</v>
      </c>
      <c r="F35" s="16" t="s">
        <v>73</v>
      </c>
      <c r="G35" s="13">
        <v>9</v>
      </c>
      <c r="H35" s="18">
        <f t="shared" si="0"/>
        <v>28.6964738309677</v>
      </c>
      <c r="I35" s="18">
        <f t="shared" si="1"/>
        <v>301.846473830968</v>
      </c>
      <c r="J35" s="18">
        <f t="shared" si="2"/>
        <v>0.516394530177745</v>
      </c>
      <c r="K35" s="18">
        <f t="shared" si="3"/>
        <v>111.515611111111</v>
      </c>
      <c r="L35" s="18">
        <f t="shared" si="4"/>
        <v>1.11515611111111</v>
      </c>
      <c r="M35" s="13" t="s">
        <v>73</v>
      </c>
      <c r="N35" s="13"/>
      <c r="O35" s="18">
        <f t="shared" si="19"/>
        <v>2.6977490823026</v>
      </c>
      <c r="P35" s="18">
        <f t="shared" si="5"/>
        <v>1.3931028698931</v>
      </c>
      <c r="Q35" s="24">
        <f t="shared" si="6"/>
        <v>0.167172344387171</v>
      </c>
      <c r="R35" s="18">
        <f t="shared" si="7"/>
        <v>0.133818733333333</v>
      </c>
      <c r="S35" s="25">
        <f t="shared" si="8"/>
        <v>1.24924470754596</v>
      </c>
      <c r="T35" s="3">
        <v>0.01</v>
      </c>
      <c r="U35" s="26">
        <f t="shared" si="9"/>
        <v>0.0124924470754596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0.0419424470754596</v>
      </c>
      <c r="AR35" s="29">
        <f t="shared" si="15"/>
        <v>111.515611111111</v>
      </c>
      <c r="AS35" s="1">
        <f t="shared" si="16"/>
        <v>0.12</v>
      </c>
      <c r="AT35" s="2">
        <f t="shared" si="20"/>
        <v>2.05833333333333</v>
      </c>
      <c r="AU35" s="1">
        <f t="shared" si="17"/>
        <v>7740.36053256414</v>
      </c>
    </row>
    <row r="36" s="1" customFormat="1" spans="1:47">
      <c r="A36" s="13"/>
      <c r="B36" s="13"/>
      <c r="C36" s="16">
        <v>9</v>
      </c>
      <c r="D36" s="19">
        <v>23.7560107583333</v>
      </c>
      <c r="E36" s="20">
        <f t="shared" si="18"/>
        <v>28.6964738309677</v>
      </c>
      <c r="F36" s="16" t="s">
        <v>73</v>
      </c>
      <c r="G36" s="13">
        <v>10</v>
      </c>
      <c r="H36" s="18">
        <f t="shared" si="0"/>
        <v>23.7560107583333</v>
      </c>
      <c r="I36" s="18">
        <f t="shared" si="1"/>
        <v>296.906010758333</v>
      </c>
      <c r="J36" s="18">
        <f t="shared" si="2"/>
        <v>0.3019052766131</v>
      </c>
      <c r="K36" s="18">
        <f t="shared" si="3"/>
        <v>111.515611111111</v>
      </c>
      <c r="L36" s="18">
        <f t="shared" si="4"/>
        <v>1.11515611111111</v>
      </c>
      <c r="M36" s="13" t="s">
        <v>73</v>
      </c>
      <c r="N36" s="13"/>
      <c r="O36" s="18">
        <f t="shared" si="19"/>
        <v>2.41980232352062</v>
      </c>
      <c r="P36" s="18">
        <f t="shared" si="5"/>
        <v>0.730551089831515</v>
      </c>
      <c r="Q36" s="24">
        <f t="shared" si="6"/>
        <v>0.0876661307797817</v>
      </c>
      <c r="R36" s="18">
        <f t="shared" si="7"/>
        <v>0.133818733333333</v>
      </c>
      <c r="S36" s="25">
        <f t="shared" si="8"/>
        <v>0.655111049074208</v>
      </c>
      <c r="T36" s="3">
        <v>0.01</v>
      </c>
      <c r="U36" s="26">
        <f t="shared" si="9"/>
        <v>0.00655111049074208</v>
      </c>
      <c r="V36" s="25"/>
      <c r="W36" s="3"/>
      <c r="X36" s="26"/>
      <c r="Y36" s="28">
        <v>0.04</v>
      </c>
      <c r="Z36" s="3">
        <v>0.21</v>
      </c>
      <c r="AA36" s="27">
        <f t="shared" si="10"/>
        <v>0.0084</v>
      </c>
      <c r="AB36" s="3">
        <v>0.015</v>
      </c>
      <c r="AC36" s="3">
        <v>0.29</v>
      </c>
      <c r="AD36" s="27">
        <f t="shared" si="11"/>
        <v>0.00435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0.015</v>
      </c>
      <c r="AO36" s="3">
        <v>0.38</v>
      </c>
      <c r="AP36" s="3">
        <f t="shared" si="13"/>
        <v>0.0057</v>
      </c>
      <c r="AQ36" s="1">
        <f t="shared" si="14"/>
        <v>0.0360011104907421</v>
      </c>
      <c r="AR36" s="29">
        <f t="shared" si="15"/>
        <v>111.515611111111</v>
      </c>
      <c r="AS36" s="1">
        <f t="shared" si="16"/>
        <v>0.12</v>
      </c>
      <c r="AT36" s="2">
        <f t="shared" si="20"/>
        <v>2.05833333333333</v>
      </c>
      <c r="AU36" s="1">
        <f t="shared" si="17"/>
        <v>6643.90359174023</v>
      </c>
    </row>
    <row r="37" s="1" customFormat="1" spans="1:47">
      <c r="A37" s="13"/>
      <c r="B37" s="13"/>
      <c r="C37" s="16">
        <v>10</v>
      </c>
      <c r="D37" s="19">
        <v>16.7667891182258</v>
      </c>
      <c r="E37" s="20">
        <f t="shared" si="18"/>
        <v>23.7560107583333</v>
      </c>
      <c r="F37" s="16" t="s">
        <v>73</v>
      </c>
      <c r="G37" s="13">
        <v>11</v>
      </c>
      <c r="H37" s="18">
        <f t="shared" si="0"/>
        <v>16.7667891182258</v>
      </c>
      <c r="I37" s="18">
        <f t="shared" si="1"/>
        <v>289.916789118226</v>
      </c>
      <c r="J37" s="18">
        <f t="shared" si="2"/>
        <v>0.136937096063054</v>
      </c>
      <c r="K37" s="18">
        <f t="shared" si="3"/>
        <v>111.515611111111</v>
      </c>
      <c r="L37" s="18">
        <f t="shared" si="4"/>
        <v>1.11515611111111</v>
      </c>
      <c r="M37" s="13" t="s">
        <v>75</v>
      </c>
      <c r="N37" s="18">
        <f>(O36-P36)*C22/100</f>
        <v>1.60478867200465</v>
      </c>
      <c r="O37" s="18">
        <f t="shared" si="19"/>
        <v>1.19961867279557</v>
      </c>
      <c r="P37" s="18">
        <f t="shared" si="5"/>
        <v>0.16427229743564</v>
      </c>
      <c r="Q37" s="24">
        <f t="shared" si="6"/>
        <v>0.0197126756922768</v>
      </c>
      <c r="R37" s="18">
        <f t="shared" si="7"/>
        <v>0.133818733333333</v>
      </c>
      <c r="S37" s="25">
        <f t="shared" si="8"/>
        <v>0.147308790041928</v>
      </c>
      <c r="T37" s="3">
        <v>0.01</v>
      </c>
      <c r="U37" s="26">
        <f t="shared" si="9"/>
        <v>0.00147308790041928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0.015</v>
      </c>
      <c r="AO37" s="3">
        <v>0.38</v>
      </c>
      <c r="AP37" s="3">
        <f t="shared" si="13"/>
        <v>0.0057</v>
      </c>
      <c r="AQ37" s="1">
        <f t="shared" si="14"/>
        <v>0.0252730879004193</v>
      </c>
      <c r="AR37" s="29">
        <f t="shared" si="15"/>
        <v>111.515611111111</v>
      </c>
      <c r="AS37" s="1">
        <f t="shared" si="16"/>
        <v>0.12</v>
      </c>
      <c r="AT37" s="2">
        <f t="shared" si="20"/>
        <v>2.05833333333333</v>
      </c>
      <c r="AU37" s="1">
        <f t="shared" si="17"/>
        <v>4664.07722392735</v>
      </c>
    </row>
    <row r="38" s="1" customFormat="1" spans="1:48">
      <c r="A38" s="13"/>
      <c r="B38" s="13"/>
      <c r="C38" s="16">
        <v>11</v>
      </c>
      <c r="D38" s="19">
        <v>11.3800438178667</v>
      </c>
      <c r="E38" s="20">
        <f t="shared" si="18"/>
        <v>16.7667891182258</v>
      </c>
      <c r="F38" s="16" t="s">
        <v>75</v>
      </c>
      <c r="G38" s="13">
        <v>12</v>
      </c>
      <c r="H38" s="18">
        <f t="shared" si="0"/>
        <v>11.3800438178667</v>
      </c>
      <c r="I38" s="18">
        <f t="shared" si="1"/>
        <v>284.530043817867</v>
      </c>
      <c r="J38" s="18">
        <f t="shared" si="2"/>
        <v>0.0725076530502977</v>
      </c>
      <c r="K38" s="18">
        <f t="shared" si="3"/>
        <v>111.515611111111</v>
      </c>
      <c r="L38" s="18">
        <f t="shared" si="4"/>
        <v>1.11515611111111</v>
      </c>
      <c r="M38" s="13" t="s">
        <v>73</v>
      </c>
      <c r="N38" s="13"/>
      <c r="O38" s="18">
        <f t="shared" si="19"/>
        <v>2.15050248647104</v>
      </c>
      <c r="P38" s="18">
        <f t="shared" si="5"/>
        <v>0.155927888172845</v>
      </c>
      <c r="Q38" s="24">
        <f t="shared" si="6"/>
        <v>0.0187113465807413</v>
      </c>
      <c r="R38" s="18">
        <f t="shared" si="7"/>
        <v>0.133818733333333</v>
      </c>
      <c r="S38" s="25">
        <f t="shared" si="8"/>
        <v>0.139826062574757</v>
      </c>
      <c r="T38" s="3">
        <v>0.01</v>
      </c>
      <c r="U38" s="26">
        <f t="shared" si="9"/>
        <v>0.00139826062574757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0.015</v>
      </c>
      <c r="AO38" s="3">
        <v>0.38</v>
      </c>
      <c r="AP38" s="3">
        <f t="shared" si="13"/>
        <v>0.0057</v>
      </c>
      <c r="AQ38" s="1">
        <f t="shared" si="14"/>
        <v>0.0251982606257476</v>
      </c>
      <c r="AR38" s="29">
        <f t="shared" si="15"/>
        <v>111.515611111111</v>
      </c>
      <c r="AS38" s="1">
        <f t="shared" si="16"/>
        <v>0.12</v>
      </c>
      <c r="AT38" s="2">
        <f t="shared" si="20"/>
        <v>2.05833333333333</v>
      </c>
      <c r="AU38" s="1">
        <f t="shared" si="17"/>
        <v>4650.26806103835</v>
      </c>
      <c r="AV38" s="1">
        <f>SUM(AU27:AU38)</f>
        <v>69312.9629045795</v>
      </c>
    </row>
    <row r="39" s="1" customFormat="1" spans="1:46">
      <c r="A39" s="13"/>
      <c r="B39" s="13"/>
      <c r="C39" s="16">
        <v>12</v>
      </c>
      <c r="D39" s="19">
        <v>5.06495917706452</v>
      </c>
      <c r="E39" s="20">
        <f t="shared" si="18"/>
        <v>11.3800438178667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3</v>
      </c>
      <c r="E42" s="16"/>
      <c r="F42" s="16"/>
      <c r="G42" s="13">
        <v>1</v>
      </c>
      <c r="H42" s="18">
        <f t="shared" ref="H42:H53" si="21">E43</f>
        <v>3</v>
      </c>
      <c r="I42" s="18">
        <f t="shared" ref="I42:I53" si="22">H42+273.15</f>
        <v>276.15</v>
      </c>
      <c r="J42" s="18">
        <f t="shared" ref="J42:J53" si="23">EXP(($C$16*(I42-$C$14))/($C$17*I42*$C$14))</f>
        <v>0.0256677222920585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0.00197875144870551</v>
      </c>
      <c r="Q42" s="24">
        <f t="shared" ref="Q42:Q53" si="27">P42*$B$44</f>
        <v>0.000306706474549354</v>
      </c>
      <c r="R42" s="18">
        <f t="shared" ref="R42:R53" si="28">L42*$B$44</f>
        <v>0.0119491114583333</v>
      </c>
      <c r="S42" s="25">
        <f t="shared" ref="S42:S53" si="29">Q42/R42</f>
        <v>0.0256677222920585</v>
      </c>
      <c r="T42" s="3">
        <v>0.01</v>
      </c>
      <c r="U42" s="26">
        <f t="shared" ref="U42:U53" si="30">S42*T42</f>
        <v>0.000256677222920585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0.0150566772229206</v>
      </c>
      <c r="AR42" s="29">
        <f t="shared" ref="AR42:AR53" si="34">$B$42/12</f>
        <v>7.70910416666667</v>
      </c>
      <c r="AS42" s="1">
        <f t="shared" ref="AS42:AS53" si="35">$B$44</f>
        <v>0.155</v>
      </c>
      <c r="AT42" s="2">
        <f>$E$5/12</f>
        <v>74.9583333333333</v>
      </c>
      <c r="AU42" s="1">
        <f t="shared" ref="AU42:AU53" si="36">AT42*10000*AS42*0.67*AR42*AQ42</f>
        <v>9035.65159824853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2.35443189119355</v>
      </c>
      <c r="E43" s="20">
        <f t="shared" ref="E43:E54" si="37">D42</f>
        <v>3</v>
      </c>
      <c r="F43" s="16" t="s">
        <v>73</v>
      </c>
      <c r="G43" s="13">
        <v>2</v>
      </c>
      <c r="H43" s="18">
        <f t="shared" si="21"/>
        <v>2.35443189119355</v>
      </c>
      <c r="I43" s="18">
        <f t="shared" si="22"/>
        <v>275.504431891194</v>
      </c>
      <c r="J43" s="18">
        <f t="shared" si="23"/>
        <v>0.0236323006985349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8">L43+O42-P42-N43</f>
        <v>0.152203331884628</v>
      </c>
      <c r="P43" s="18">
        <f t="shared" si="26"/>
        <v>0.00359691490641643</v>
      </c>
      <c r="Q43" s="24">
        <f t="shared" si="27"/>
        <v>0.000557521810494547</v>
      </c>
      <c r="R43" s="18">
        <f t="shared" si="28"/>
        <v>0.0119491114583333</v>
      </c>
      <c r="S43" s="25">
        <f t="shared" si="29"/>
        <v>0.0466580140656174</v>
      </c>
      <c r="T43" s="3">
        <v>0.01</v>
      </c>
      <c r="U43" s="26">
        <f t="shared" si="30"/>
        <v>0.000466580140656174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0.0152665801406562</v>
      </c>
      <c r="AR43" s="29">
        <f t="shared" si="34"/>
        <v>7.70910416666667</v>
      </c>
      <c r="AS43" s="1">
        <f t="shared" si="35"/>
        <v>0.155</v>
      </c>
      <c r="AT43" s="2">
        <f t="shared" ref="AT43:AT53" si="39">$E$5/12</f>
        <v>74.9583333333333</v>
      </c>
      <c r="AU43" s="1">
        <f t="shared" si="36"/>
        <v>9161.61628527971</v>
      </c>
    </row>
    <row r="44" s="1" customFormat="1" spans="1:47">
      <c r="A44" s="13" t="s">
        <v>38</v>
      </c>
      <c r="B44" s="13">
        <f>I5</f>
        <v>0.155</v>
      </c>
      <c r="C44" s="16">
        <v>2</v>
      </c>
      <c r="D44" s="19">
        <v>5.17268112135714</v>
      </c>
      <c r="E44" s="20">
        <f t="shared" si="37"/>
        <v>2.35443189119355</v>
      </c>
      <c r="F44" s="16" t="s">
        <v>73</v>
      </c>
      <c r="G44" s="13">
        <v>3</v>
      </c>
      <c r="H44" s="18">
        <f t="shared" si="21"/>
        <v>5.17268112135714</v>
      </c>
      <c r="I44" s="18">
        <f t="shared" si="22"/>
        <v>278.322681121357</v>
      </c>
      <c r="J44" s="18">
        <f t="shared" si="23"/>
        <v>0.0338005953961323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8"/>
        <v>0.225697458644878</v>
      </c>
      <c r="P44" s="18">
        <f t="shared" si="26"/>
        <v>0.00762870848159083</v>
      </c>
      <c r="Q44" s="24">
        <f t="shared" si="27"/>
        <v>0.00118244981464658</v>
      </c>
      <c r="R44" s="18">
        <f t="shared" si="28"/>
        <v>0.0119491114583333</v>
      </c>
      <c r="S44" s="25">
        <f t="shared" si="29"/>
        <v>0.0989571332370438</v>
      </c>
      <c r="T44" s="3">
        <v>0.01</v>
      </c>
      <c r="U44" s="26">
        <f t="shared" si="30"/>
        <v>0.000989571332370438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0.0157895713323704</v>
      </c>
      <c r="AR44" s="29">
        <f t="shared" si="34"/>
        <v>7.70910416666667</v>
      </c>
      <c r="AS44" s="1">
        <f t="shared" si="35"/>
        <v>0.155</v>
      </c>
      <c r="AT44" s="2">
        <f t="shared" si="39"/>
        <v>74.9583333333333</v>
      </c>
      <c r="AU44" s="1">
        <f t="shared" si="36"/>
        <v>9475.46814829828</v>
      </c>
    </row>
    <row r="45" s="1" customFormat="1" spans="1:47">
      <c r="A45" s="13"/>
      <c r="B45" s="13"/>
      <c r="C45" s="16">
        <v>3</v>
      </c>
      <c r="D45" s="19">
        <v>7.69628517593548</v>
      </c>
      <c r="E45" s="20">
        <f t="shared" si="37"/>
        <v>5.17268112135714</v>
      </c>
      <c r="F45" s="16" t="s">
        <v>73</v>
      </c>
      <c r="G45" s="13">
        <v>4</v>
      </c>
      <c r="H45" s="18">
        <f t="shared" si="21"/>
        <v>7.69628517593548</v>
      </c>
      <c r="I45" s="18">
        <f t="shared" si="22"/>
        <v>280.846285175935</v>
      </c>
      <c r="J45" s="18">
        <f t="shared" si="23"/>
        <v>0.0462856940420685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8"/>
        <v>0.295159791829954</v>
      </c>
      <c r="P45" s="18">
        <f t="shared" si="26"/>
        <v>0.0136616758181619</v>
      </c>
      <c r="Q45" s="24">
        <f t="shared" si="27"/>
        <v>0.00211755975181509</v>
      </c>
      <c r="R45" s="18">
        <f t="shared" si="28"/>
        <v>0.0119491114583333</v>
      </c>
      <c r="S45" s="25">
        <f t="shared" si="29"/>
        <v>0.177214829671565</v>
      </c>
      <c r="T45" s="3">
        <v>0.01</v>
      </c>
      <c r="U45" s="26">
        <f t="shared" si="30"/>
        <v>0.00177214829671565</v>
      </c>
      <c r="V45" s="25"/>
      <c r="W45" s="3"/>
      <c r="X45" s="26"/>
      <c r="Y45" s="28">
        <v>0.02</v>
      </c>
      <c r="Z45" s="3">
        <v>0.49</v>
      </c>
      <c r="AA45" s="27">
        <f t="shared" si="31"/>
        <v>0.0098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0.0165721482967157</v>
      </c>
      <c r="AR45" s="29">
        <f t="shared" si="34"/>
        <v>7.70910416666667</v>
      </c>
      <c r="AS45" s="1">
        <f t="shared" si="35"/>
        <v>0.155</v>
      </c>
      <c r="AT45" s="2">
        <f t="shared" si="39"/>
        <v>74.9583333333333</v>
      </c>
      <c r="AU45" s="1">
        <f t="shared" si="36"/>
        <v>9945.09984020133</v>
      </c>
    </row>
    <row r="46" s="1" customFormat="1" spans="1:47">
      <c r="A46" s="13"/>
      <c r="B46" s="13"/>
      <c r="C46" s="16">
        <v>4</v>
      </c>
      <c r="D46" s="19">
        <v>12.0547740966</v>
      </c>
      <c r="E46" s="20">
        <f t="shared" si="37"/>
        <v>7.69628517593548</v>
      </c>
      <c r="F46" s="16" t="s">
        <v>73</v>
      </c>
      <c r="G46" s="13">
        <v>5</v>
      </c>
      <c r="H46" s="18">
        <f t="shared" si="21"/>
        <v>12.0547740966</v>
      </c>
      <c r="I46" s="18">
        <f t="shared" si="22"/>
        <v>285.2047740966</v>
      </c>
      <c r="J46" s="18">
        <f t="shared" si="23"/>
        <v>0.0786219051967372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0.267423210211202</v>
      </c>
      <c r="O46" s="18">
        <f t="shared" si="38"/>
        <v>0.0911659474672563</v>
      </c>
      <c r="P46" s="18">
        <f t="shared" si="26"/>
        <v>0.00716764047894135</v>
      </c>
      <c r="Q46" s="24">
        <f t="shared" si="27"/>
        <v>0.00111098427423591</v>
      </c>
      <c r="R46" s="18">
        <f t="shared" si="28"/>
        <v>0.0119491114583333</v>
      </c>
      <c r="S46" s="25">
        <f t="shared" si="29"/>
        <v>0.0929763085824349</v>
      </c>
      <c r="T46" s="3">
        <v>0.01</v>
      </c>
      <c r="U46" s="26">
        <f t="shared" si="30"/>
        <v>0.000929763085824349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0.0280297630858243</v>
      </c>
      <c r="AR46" s="29">
        <f t="shared" si="34"/>
        <v>7.70910416666667</v>
      </c>
      <c r="AS46" s="1">
        <f t="shared" si="35"/>
        <v>0.155</v>
      </c>
      <c r="AT46" s="2">
        <f t="shared" si="39"/>
        <v>74.9583333333333</v>
      </c>
      <c r="AU46" s="1">
        <f t="shared" si="36"/>
        <v>16820.920703501</v>
      </c>
    </row>
    <row r="47" s="1" customFormat="1" spans="1:47">
      <c r="A47" s="13"/>
      <c r="B47" s="13"/>
      <c r="C47" s="16">
        <v>5</v>
      </c>
      <c r="D47" s="19">
        <v>20.5418607032258</v>
      </c>
      <c r="E47" s="20">
        <f t="shared" si="37"/>
        <v>12.0547740966</v>
      </c>
      <c r="F47" s="16" t="s">
        <v>75</v>
      </c>
      <c r="G47" s="13">
        <v>6</v>
      </c>
      <c r="H47" s="18">
        <f t="shared" si="21"/>
        <v>20.5418607032258</v>
      </c>
      <c r="I47" s="18">
        <f t="shared" si="22"/>
        <v>293.691860703226</v>
      </c>
      <c r="J47" s="18">
        <f t="shared" si="23"/>
        <v>0.210864413319782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8"/>
        <v>0.161089348654982</v>
      </c>
      <c r="P47" s="18">
        <f t="shared" si="26"/>
        <v>0.0339680109961985</v>
      </c>
      <c r="Q47" s="24">
        <f t="shared" si="27"/>
        <v>0.00526504170441077</v>
      </c>
      <c r="R47" s="18">
        <f t="shared" si="28"/>
        <v>0.0119491114583333</v>
      </c>
      <c r="S47" s="25">
        <f t="shared" si="29"/>
        <v>0.440622026396692</v>
      </c>
      <c r="T47" s="3">
        <v>0.01</v>
      </c>
      <c r="U47" s="26">
        <f t="shared" si="30"/>
        <v>0.00440622026396692</v>
      </c>
      <c r="V47" s="25"/>
      <c r="W47" s="3"/>
      <c r="X47" s="26"/>
      <c r="Y47" s="28">
        <v>0.05</v>
      </c>
      <c r="Z47" s="3">
        <v>0.49</v>
      </c>
      <c r="AA47" s="27">
        <f t="shared" si="31"/>
        <v>0.0245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0.02</v>
      </c>
      <c r="AO47" s="3">
        <v>0.5</v>
      </c>
      <c r="AP47" s="3">
        <f t="shared" si="32"/>
        <v>0.01</v>
      </c>
      <c r="AQ47" s="1">
        <f t="shared" si="33"/>
        <v>0.0389062202639669</v>
      </c>
      <c r="AR47" s="29">
        <f t="shared" si="34"/>
        <v>7.70910416666667</v>
      </c>
      <c r="AS47" s="1">
        <f t="shared" si="35"/>
        <v>0.155</v>
      </c>
      <c r="AT47" s="2">
        <f t="shared" si="39"/>
        <v>74.9583333333333</v>
      </c>
      <c r="AU47" s="1">
        <f t="shared" si="36"/>
        <v>23347.9834963037</v>
      </c>
    </row>
    <row r="48" s="1" customFormat="1" spans="1:47">
      <c r="A48" s="13"/>
      <c r="B48" s="13"/>
      <c r="C48" s="16">
        <v>6</v>
      </c>
      <c r="D48" s="19">
        <v>24.472414953</v>
      </c>
      <c r="E48" s="20">
        <f t="shared" si="37"/>
        <v>20.5418607032258</v>
      </c>
      <c r="F48" s="16" t="s">
        <v>73</v>
      </c>
      <c r="G48" s="13">
        <v>7</v>
      </c>
      <c r="H48" s="18">
        <f t="shared" si="21"/>
        <v>24.472414953</v>
      </c>
      <c r="I48" s="18">
        <f t="shared" si="22"/>
        <v>297.622414953</v>
      </c>
      <c r="J48" s="18">
        <f t="shared" si="23"/>
        <v>0.326703125439504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8"/>
        <v>0.20421237932545</v>
      </c>
      <c r="P48" s="18">
        <f t="shared" si="26"/>
        <v>0.066716822579062</v>
      </c>
      <c r="Q48" s="24">
        <f t="shared" si="27"/>
        <v>0.0103411074997546</v>
      </c>
      <c r="R48" s="18">
        <f t="shared" si="28"/>
        <v>0.0119491114583333</v>
      </c>
      <c r="S48" s="25">
        <f t="shared" si="29"/>
        <v>0.865428993261478</v>
      </c>
      <c r="T48" s="3">
        <v>0.01</v>
      </c>
      <c r="U48" s="26">
        <f t="shared" si="30"/>
        <v>0.00865428993261478</v>
      </c>
      <c r="V48" s="25"/>
      <c r="W48" s="3"/>
      <c r="X48" s="26"/>
      <c r="Y48" s="28">
        <v>0.05</v>
      </c>
      <c r="Z48" s="3">
        <v>0.49</v>
      </c>
      <c r="AA48" s="27">
        <f t="shared" si="31"/>
        <v>0.0245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0.02</v>
      </c>
      <c r="AO48" s="3">
        <v>0.5</v>
      </c>
      <c r="AP48" s="3">
        <f t="shared" si="32"/>
        <v>0.01</v>
      </c>
      <c r="AQ48" s="1">
        <f t="shared" si="33"/>
        <v>0.0431542899326148</v>
      </c>
      <c r="AR48" s="29">
        <f t="shared" si="34"/>
        <v>7.70910416666667</v>
      </c>
      <c r="AS48" s="1">
        <f t="shared" si="35"/>
        <v>0.155</v>
      </c>
      <c r="AT48" s="2">
        <f t="shared" si="39"/>
        <v>74.9583333333333</v>
      </c>
      <c r="AU48" s="1">
        <f t="shared" si="36"/>
        <v>25897.2894900962</v>
      </c>
    </row>
    <row r="49" s="1" customFormat="1" spans="1:47">
      <c r="A49" s="13"/>
      <c r="B49" s="13"/>
      <c r="C49" s="16">
        <v>7</v>
      </c>
      <c r="D49" s="19">
        <v>28.2093505896774</v>
      </c>
      <c r="E49" s="20">
        <f t="shared" si="37"/>
        <v>24.472414953</v>
      </c>
      <c r="F49" s="16" t="s">
        <v>73</v>
      </c>
      <c r="G49" s="13">
        <v>8</v>
      </c>
      <c r="H49" s="18">
        <f t="shared" si="21"/>
        <v>28.2093505896774</v>
      </c>
      <c r="I49" s="18">
        <f t="shared" si="22"/>
        <v>301.359350589677</v>
      </c>
      <c r="J49" s="18">
        <f t="shared" si="23"/>
        <v>0.490158853163008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8"/>
        <v>0.214586598413054</v>
      </c>
      <c r="P49" s="18">
        <f t="shared" si="26"/>
        <v>0.105181520982294</v>
      </c>
      <c r="Q49" s="24">
        <f t="shared" si="27"/>
        <v>0.0163031357522555</v>
      </c>
      <c r="R49" s="18">
        <f t="shared" si="28"/>
        <v>0.0119491114583333</v>
      </c>
      <c r="S49" s="25">
        <f t="shared" si="29"/>
        <v>1.3643805909004</v>
      </c>
      <c r="T49" s="3">
        <v>0.01</v>
      </c>
      <c r="U49" s="26">
        <f t="shared" si="30"/>
        <v>0.013643805909004</v>
      </c>
      <c r="V49" s="25"/>
      <c r="W49" s="3"/>
      <c r="X49" s="26"/>
      <c r="Y49" s="28">
        <v>0.05</v>
      </c>
      <c r="Z49" s="3">
        <v>0.49</v>
      </c>
      <c r="AA49" s="27">
        <f t="shared" si="31"/>
        <v>0.0245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0.02</v>
      </c>
      <c r="AO49" s="3">
        <v>0.5</v>
      </c>
      <c r="AP49" s="3">
        <f t="shared" si="32"/>
        <v>0.01</v>
      </c>
      <c r="AQ49" s="1">
        <f t="shared" si="33"/>
        <v>0.048143805909004</v>
      </c>
      <c r="AR49" s="29">
        <f t="shared" si="34"/>
        <v>7.70910416666667</v>
      </c>
      <c r="AS49" s="1">
        <f t="shared" si="35"/>
        <v>0.155</v>
      </c>
      <c r="AT49" s="2">
        <f t="shared" si="39"/>
        <v>74.9583333333333</v>
      </c>
      <c r="AU49" s="1">
        <f t="shared" si="36"/>
        <v>28891.544287424</v>
      </c>
    </row>
    <row r="50" s="1" customFormat="1" spans="1:47">
      <c r="A50" s="13"/>
      <c r="B50" s="13"/>
      <c r="C50" s="16">
        <v>8</v>
      </c>
      <c r="D50" s="19">
        <v>28.6964738309677</v>
      </c>
      <c r="E50" s="20">
        <f t="shared" si="37"/>
        <v>28.2093505896774</v>
      </c>
      <c r="F50" s="16" t="s">
        <v>73</v>
      </c>
      <c r="G50" s="13">
        <v>9</v>
      </c>
      <c r="H50" s="18">
        <f t="shared" si="21"/>
        <v>28.6964738309677</v>
      </c>
      <c r="I50" s="18">
        <f t="shared" si="22"/>
        <v>301.846473830968</v>
      </c>
      <c r="J50" s="18">
        <f t="shared" si="23"/>
        <v>0.516394530177745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8"/>
        <v>0.186496119097427</v>
      </c>
      <c r="P50" s="18">
        <f t="shared" si="26"/>
        <v>0.0963055758012888</v>
      </c>
      <c r="Q50" s="24">
        <f t="shared" si="27"/>
        <v>0.0149273642491998</v>
      </c>
      <c r="R50" s="18">
        <f t="shared" si="28"/>
        <v>0.0119491114583333</v>
      </c>
      <c r="S50" s="25">
        <f t="shared" si="29"/>
        <v>1.24924470754597</v>
      </c>
      <c r="T50" s="3">
        <v>0.01</v>
      </c>
      <c r="U50" s="26">
        <f t="shared" si="30"/>
        <v>0.0124924470754597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0.0395924470754597</v>
      </c>
      <c r="AR50" s="29">
        <f t="shared" si="34"/>
        <v>7.70910416666667</v>
      </c>
      <c r="AS50" s="1">
        <f t="shared" si="35"/>
        <v>0.155</v>
      </c>
      <c r="AT50" s="2">
        <f t="shared" si="39"/>
        <v>74.9583333333333</v>
      </c>
      <c r="AU50" s="1">
        <f t="shared" si="36"/>
        <v>23759.7945681773</v>
      </c>
    </row>
    <row r="51" s="1" customFormat="1" spans="1:47">
      <c r="A51" s="13"/>
      <c r="B51" s="13"/>
      <c r="C51" s="16">
        <v>9</v>
      </c>
      <c r="D51" s="19">
        <v>23.7560107583333</v>
      </c>
      <c r="E51" s="20">
        <f t="shared" si="37"/>
        <v>28.6964738309677</v>
      </c>
      <c r="F51" s="16" t="s">
        <v>73</v>
      </c>
      <c r="G51" s="13">
        <v>10</v>
      </c>
      <c r="H51" s="18">
        <f t="shared" si="21"/>
        <v>23.7560107583333</v>
      </c>
      <c r="I51" s="18">
        <f t="shared" si="22"/>
        <v>296.906010758333</v>
      </c>
      <c r="J51" s="18">
        <f t="shared" si="23"/>
        <v>0.3019052766131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8"/>
        <v>0.167281584962805</v>
      </c>
      <c r="P51" s="18">
        <f t="shared" si="26"/>
        <v>0.0505031931804735</v>
      </c>
      <c r="Q51" s="24">
        <f t="shared" si="27"/>
        <v>0.0078279949429734</v>
      </c>
      <c r="R51" s="18">
        <f t="shared" si="28"/>
        <v>0.0119491114583333</v>
      </c>
      <c r="S51" s="25">
        <f t="shared" si="29"/>
        <v>0.655111049074208</v>
      </c>
      <c r="T51" s="3">
        <v>0.01</v>
      </c>
      <c r="U51" s="26">
        <f t="shared" si="30"/>
        <v>0.00655111049074208</v>
      </c>
      <c r="V51" s="25"/>
      <c r="W51" s="3"/>
      <c r="X51" s="26"/>
      <c r="Y51" s="28">
        <v>0.04</v>
      </c>
      <c r="Z51" s="3">
        <v>0.49</v>
      </c>
      <c r="AA51" s="27">
        <f t="shared" si="31"/>
        <v>0.0196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0.015</v>
      </c>
      <c r="AO51" s="3">
        <v>0.5</v>
      </c>
      <c r="AP51" s="3">
        <f t="shared" si="32"/>
        <v>0.0075</v>
      </c>
      <c r="AQ51" s="1">
        <f t="shared" si="33"/>
        <v>0.0336511104907421</v>
      </c>
      <c r="AR51" s="29">
        <f t="shared" si="34"/>
        <v>7.70910416666667</v>
      </c>
      <c r="AS51" s="1">
        <f t="shared" si="35"/>
        <v>0.155</v>
      </c>
      <c r="AT51" s="2">
        <f t="shared" si="39"/>
        <v>74.9583333333333</v>
      </c>
      <c r="AU51" s="1">
        <f t="shared" si="36"/>
        <v>20194.3433990632</v>
      </c>
    </row>
    <row r="52" s="1" customFormat="1" spans="1:47">
      <c r="A52" s="13"/>
      <c r="B52" s="13"/>
      <c r="C52" s="16">
        <v>10</v>
      </c>
      <c r="D52" s="19">
        <v>16.7667891182258</v>
      </c>
      <c r="E52" s="20">
        <f t="shared" si="37"/>
        <v>23.7560107583333</v>
      </c>
      <c r="F52" s="16" t="s">
        <v>73</v>
      </c>
      <c r="G52" s="13">
        <v>11</v>
      </c>
      <c r="H52" s="18">
        <f t="shared" si="21"/>
        <v>16.7667891182258</v>
      </c>
      <c r="I52" s="18">
        <f t="shared" si="22"/>
        <v>289.916789118226</v>
      </c>
      <c r="J52" s="18">
        <f t="shared" si="23"/>
        <v>0.136937096063054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0.110939472193215</v>
      </c>
      <c r="O52" s="18">
        <f t="shared" si="38"/>
        <v>0.0829299612557833</v>
      </c>
      <c r="P52" s="18">
        <f t="shared" si="26"/>
        <v>0.0113561880709885</v>
      </c>
      <c r="Q52" s="24">
        <f t="shared" si="27"/>
        <v>0.00176020915100322</v>
      </c>
      <c r="R52" s="18">
        <f t="shared" si="28"/>
        <v>0.0119491114583333</v>
      </c>
      <c r="S52" s="25">
        <f t="shared" si="29"/>
        <v>0.147308790041928</v>
      </c>
      <c r="T52" s="3">
        <v>0.01</v>
      </c>
      <c r="U52" s="26">
        <f t="shared" si="30"/>
        <v>0.00147308790041928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0.0162730879004193</v>
      </c>
      <c r="AR52" s="29">
        <f t="shared" si="34"/>
        <v>7.70910416666667</v>
      </c>
      <c r="AS52" s="1">
        <f t="shared" si="35"/>
        <v>0.155</v>
      </c>
      <c r="AT52" s="2">
        <f t="shared" si="39"/>
        <v>74.9583333333333</v>
      </c>
      <c r="AU52" s="1">
        <f t="shared" si="36"/>
        <v>9765.63092366943</v>
      </c>
    </row>
    <row r="53" s="1" customFormat="1" spans="1:48">
      <c r="A53" s="13"/>
      <c r="B53" s="13"/>
      <c r="C53" s="16">
        <v>11</v>
      </c>
      <c r="D53" s="19">
        <v>11.3800438178667</v>
      </c>
      <c r="E53" s="20">
        <f t="shared" si="37"/>
        <v>16.7667891182258</v>
      </c>
      <c r="F53" s="16" t="s">
        <v>75</v>
      </c>
      <c r="G53" s="13">
        <v>12</v>
      </c>
      <c r="H53" s="18">
        <f t="shared" si="21"/>
        <v>11.3800438178667</v>
      </c>
      <c r="I53" s="18">
        <f t="shared" si="22"/>
        <v>284.530043817867</v>
      </c>
      <c r="J53" s="18">
        <f t="shared" si="23"/>
        <v>0.0725076530502977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8"/>
        <v>0.148664814851461</v>
      </c>
      <c r="P53" s="18">
        <f t="shared" si="26"/>
        <v>0.0107793368160365</v>
      </c>
      <c r="Q53" s="24">
        <f t="shared" si="27"/>
        <v>0.00167079720648566</v>
      </c>
      <c r="R53" s="18">
        <f t="shared" si="28"/>
        <v>0.0119491114583333</v>
      </c>
      <c r="S53" s="25">
        <f t="shared" si="29"/>
        <v>0.139826062574757</v>
      </c>
      <c r="T53" s="3">
        <v>0.01</v>
      </c>
      <c r="U53" s="26">
        <f t="shared" si="30"/>
        <v>0.00139826062574757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0.0161982606257476</v>
      </c>
      <c r="AR53" s="29">
        <f t="shared" si="34"/>
        <v>7.70910416666667</v>
      </c>
      <c r="AS53" s="1">
        <f t="shared" si="35"/>
        <v>0.155</v>
      </c>
      <c r="AT53" s="2">
        <f t="shared" si="39"/>
        <v>74.9583333333333</v>
      </c>
      <c r="AU53" s="1">
        <f t="shared" si="36"/>
        <v>9720.72638238386</v>
      </c>
      <c r="AV53" s="1">
        <f>SUM(AU42:AU53)</f>
        <v>196016.069122647</v>
      </c>
    </row>
    <row r="54" s="1" customFormat="1" spans="1:46">
      <c r="A54" s="13"/>
      <c r="B54" s="13"/>
      <c r="C54" s="16">
        <v>12</v>
      </c>
      <c r="D54" s="19">
        <v>5.06495917706452</v>
      </c>
      <c r="E54" s="20">
        <f t="shared" si="37"/>
        <v>11.3800438178667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9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</row>
    <row r="57" s="1" customFormat="1" spans="1:79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</row>
    <row r="58" s="1" customFormat="1" spans="1:79">
      <c r="A58" s="13" t="s">
        <v>71</v>
      </c>
      <c r="B58" s="13">
        <f>F7</f>
        <v>122.786</v>
      </c>
      <c r="C58" s="16" t="s">
        <v>72</v>
      </c>
      <c r="D58" s="17">
        <v>3</v>
      </c>
      <c r="E58" s="16"/>
      <c r="F58" s="16"/>
      <c r="G58" s="13">
        <v>1</v>
      </c>
      <c r="H58" s="18">
        <f t="shared" ref="H58:H69" si="40">E59</f>
        <v>3</v>
      </c>
      <c r="I58" s="18">
        <f t="shared" ref="I58:I69" si="41">H58+273.15</f>
        <v>276.15</v>
      </c>
      <c r="J58" s="18">
        <f t="shared" ref="J58:J69" si="42">EXP(($C$16*(I58-$C$14))/($C$17*I58*$C$14))</f>
        <v>0.0256677222920585</v>
      </c>
      <c r="K58" s="18">
        <f t="shared" ref="K58:K69" si="43">$B$58/12</f>
        <v>10.2321666666667</v>
      </c>
      <c r="L58" s="18">
        <f t="shared" ref="L58:L69" si="44">K58*$B$59/100</f>
        <v>2.762685</v>
      </c>
      <c r="M58" s="13" t="s">
        <v>73</v>
      </c>
      <c r="N58" s="13"/>
      <c r="O58" s="18">
        <f>L58</f>
        <v>2.762685</v>
      </c>
      <c r="P58" s="18">
        <f t="shared" ref="P58:P69" si="45">O58*J58</f>
        <v>0.0709118313604357</v>
      </c>
      <c r="Q58" s="24">
        <f t="shared" ref="Q58:Q69" si="46">P58*$B$60</f>
        <v>0.0205644310945263</v>
      </c>
      <c r="R58" s="18">
        <f t="shared" ref="R58:R69" si="47">L58*$B$60</f>
        <v>0.80117865</v>
      </c>
      <c r="S58" s="25">
        <f t="shared" ref="S58:S69" si="48">Q58/R58</f>
        <v>0.0256677222920585</v>
      </c>
      <c r="T58" s="3">
        <v>0.27</v>
      </c>
      <c r="U58" s="26">
        <f t="shared" ref="U58:U69" si="49">S58*T58</f>
        <v>0.0069302850188558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0.227746554379164</v>
      </c>
      <c r="AC58" s="29">
        <f t="shared" ref="AC58:AC69" si="51">$B$58/12</f>
        <v>10.2321666666667</v>
      </c>
      <c r="AD58" s="1">
        <f t="shared" ref="AD58:AD69" si="52">$B$60</f>
        <v>0.29</v>
      </c>
      <c r="AE58" s="30">
        <f>$E$7/12</f>
        <v>308.7875</v>
      </c>
      <c r="AF58" s="1">
        <f t="shared" ref="AF58:AF69" si="53">AE58*10000*AC58*AB58</f>
        <v>7195800.79570293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</row>
    <row r="59" s="1" customFormat="1" spans="1:79">
      <c r="A59" s="13" t="s">
        <v>74</v>
      </c>
      <c r="B59" s="13">
        <v>27</v>
      </c>
      <c r="C59" s="16">
        <v>1</v>
      </c>
      <c r="D59" s="19">
        <v>2.35443189119355</v>
      </c>
      <c r="E59" s="20">
        <f t="shared" ref="E59:E70" si="54">D58</f>
        <v>3</v>
      </c>
      <c r="F59" s="16" t="s">
        <v>73</v>
      </c>
      <c r="G59" s="13">
        <v>2</v>
      </c>
      <c r="H59" s="18">
        <f t="shared" si="40"/>
        <v>2.35443189119355</v>
      </c>
      <c r="I59" s="18">
        <f t="shared" si="41"/>
        <v>275.504431891194</v>
      </c>
      <c r="J59" s="18">
        <f t="shared" si="42"/>
        <v>0.0236323006985349</v>
      </c>
      <c r="K59" s="18">
        <f t="shared" si="43"/>
        <v>10.2321666666667</v>
      </c>
      <c r="L59" s="18">
        <f t="shared" si="44"/>
        <v>2.762685</v>
      </c>
      <c r="M59" s="13" t="s">
        <v>73</v>
      </c>
      <c r="N59" s="13"/>
      <c r="O59" s="18">
        <f t="shared" ref="O59:O69" si="55">L59+O58-P58-N59</f>
        <v>5.45445816863956</v>
      </c>
      <c r="P59" s="18">
        <f t="shared" si="45"/>
        <v>0.12890139558887</v>
      </c>
      <c r="Q59" s="24">
        <f t="shared" si="46"/>
        <v>0.0373814047207723</v>
      </c>
      <c r="R59" s="18">
        <f t="shared" si="47"/>
        <v>0.80117865</v>
      </c>
      <c r="S59" s="25">
        <f t="shared" si="48"/>
        <v>0.0466580140656173</v>
      </c>
      <c r="T59" s="3">
        <v>0.27</v>
      </c>
      <c r="U59" s="26">
        <f t="shared" si="49"/>
        <v>0.0125976637977167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0.228847726075896</v>
      </c>
      <c r="AC59" s="29">
        <f t="shared" si="51"/>
        <v>10.2321666666667</v>
      </c>
      <c r="AD59" s="1">
        <f t="shared" si="52"/>
        <v>0.29</v>
      </c>
      <c r="AE59" s="30">
        <f t="shared" ref="AE59:AE69" si="56">$E$7/12</f>
        <v>308.7875</v>
      </c>
      <c r="AF59" s="1">
        <f t="shared" si="53"/>
        <v>7230593.03303512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</row>
    <row r="60" s="1" customFormat="1" spans="1:79">
      <c r="A60" s="13" t="s">
        <v>38</v>
      </c>
      <c r="B60" s="13">
        <f>H7</f>
        <v>0.29</v>
      </c>
      <c r="C60" s="16">
        <v>2</v>
      </c>
      <c r="D60" s="19">
        <v>5.17268112135714</v>
      </c>
      <c r="E60" s="20">
        <f t="shared" si="54"/>
        <v>2.35443189119355</v>
      </c>
      <c r="F60" s="16" t="s">
        <v>73</v>
      </c>
      <c r="G60" s="13">
        <v>3</v>
      </c>
      <c r="H60" s="18">
        <f t="shared" si="40"/>
        <v>5.17268112135714</v>
      </c>
      <c r="I60" s="18">
        <f t="shared" si="41"/>
        <v>278.322681121357</v>
      </c>
      <c r="J60" s="18">
        <f t="shared" si="42"/>
        <v>0.0338005953961323</v>
      </c>
      <c r="K60" s="18">
        <f t="shared" si="43"/>
        <v>10.2321666666667</v>
      </c>
      <c r="L60" s="18">
        <f t="shared" si="44"/>
        <v>2.762685</v>
      </c>
      <c r="M60" s="13" t="s">
        <v>73</v>
      </c>
      <c r="N60" s="13"/>
      <c r="O60" s="18">
        <f t="shared" si="55"/>
        <v>8.0882417730507</v>
      </c>
      <c r="P60" s="18">
        <f t="shared" si="45"/>
        <v>0.273387387636982</v>
      </c>
      <c r="Q60" s="24">
        <f t="shared" si="46"/>
        <v>0.0792823424147249</v>
      </c>
      <c r="R60" s="18">
        <f t="shared" si="47"/>
        <v>0.80117865</v>
      </c>
      <c r="S60" s="25">
        <f t="shared" si="48"/>
        <v>0.0989571332370438</v>
      </c>
      <c r="T60" s="3">
        <v>0.27</v>
      </c>
      <c r="U60" s="26">
        <f t="shared" si="49"/>
        <v>0.0267184259740018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0.231591390166749</v>
      </c>
      <c r="AC60" s="29">
        <f t="shared" si="51"/>
        <v>10.2321666666667</v>
      </c>
      <c r="AD60" s="1">
        <f t="shared" si="52"/>
        <v>0.29</v>
      </c>
      <c r="AE60" s="30">
        <f t="shared" si="56"/>
        <v>308.7875</v>
      </c>
      <c r="AF60" s="1">
        <f t="shared" si="53"/>
        <v>7317280.8878829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</row>
    <row r="61" s="1" customFormat="1" spans="1:79">
      <c r="A61" s="13"/>
      <c r="B61" s="13"/>
      <c r="C61" s="16">
        <v>3</v>
      </c>
      <c r="D61" s="19">
        <v>7.69628517593548</v>
      </c>
      <c r="E61" s="20">
        <f t="shared" si="54"/>
        <v>5.17268112135714</v>
      </c>
      <c r="F61" s="16" t="s">
        <v>73</v>
      </c>
      <c r="G61" s="13">
        <v>4</v>
      </c>
      <c r="H61" s="18">
        <f t="shared" si="40"/>
        <v>7.69628517593548</v>
      </c>
      <c r="I61" s="18">
        <f t="shared" si="41"/>
        <v>280.846285175935</v>
      </c>
      <c r="J61" s="18">
        <f t="shared" si="42"/>
        <v>0.0462856940420685</v>
      </c>
      <c r="K61" s="18">
        <f t="shared" si="43"/>
        <v>10.2321666666667</v>
      </c>
      <c r="L61" s="18">
        <f t="shared" si="44"/>
        <v>2.762685</v>
      </c>
      <c r="M61" s="13" t="s">
        <v>73</v>
      </c>
      <c r="N61" s="13"/>
      <c r="O61" s="18">
        <f t="shared" si="55"/>
        <v>10.5775393854137</v>
      </c>
      <c r="P61" s="18">
        <f t="shared" si="45"/>
        <v>0.489588751711188</v>
      </c>
      <c r="Q61" s="24">
        <f t="shared" si="46"/>
        <v>0.141980737996244</v>
      </c>
      <c r="R61" s="18">
        <f t="shared" si="47"/>
        <v>0.80117865</v>
      </c>
      <c r="S61" s="25">
        <f t="shared" si="48"/>
        <v>0.177214829671565</v>
      </c>
      <c r="T61" s="3">
        <v>0.27</v>
      </c>
      <c r="U61" s="26">
        <f t="shared" si="49"/>
        <v>0.0478480040113226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0"/>
        <v>0.2844968671794</v>
      </c>
      <c r="AC61" s="29">
        <f t="shared" si="51"/>
        <v>10.2321666666667</v>
      </c>
      <c r="AD61" s="1">
        <f t="shared" si="52"/>
        <v>0.29</v>
      </c>
      <c r="AE61" s="30">
        <f t="shared" si="56"/>
        <v>308.7875</v>
      </c>
      <c r="AF61" s="1">
        <f t="shared" si="53"/>
        <v>8988863.90973127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</row>
    <row r="62" s="1" customFormat="1" spans="1:79">
      <c r="A62" s="13"/>
      <c r="B62" s="13"/>
      <c r="C62" s="16">
        <v>4</v>
      </c>
      <c r="D62" s="19">
        <v>12.0547740966</v>
      </c>
      <c r="E62" s="20">
        <f t="shared" si="54"/>
        <v>7.69628517593548</v>
      </c>
      <c r="F62" s="16" t="s">
        <v>73</v>
      </c>
      <c r="G62" s="13">
        <v>5</v>
      </c>
      <c r="H62" s="18">
        <f t="shared" si="40"/>
        <v>12.0547740966</v>
      </c>
      <c r="I62" s="18">
        <f t="shared" si="41"/>
        <v>285.2047740966</v>
      </c>
      <c r="J62" s="18">
        <f t="shared" si="42"/>
        <v>0.0786219051967372</v>
      </c>
      <c r="K62" s="18">
        <f t="shared" si="43"/>
        <v>10.2321666666667</v>
      </c>
      <c r="L62" s="18">
        <f t="shared" si="44"/>
        <v>2.762685</v>
      </c>
      <c r="M62" s="13" t="s">
        <v>75</v>
      </c>
      <c r="N62" s="18">
        <f>(O61-P61)*$C$22/100</f>
        <v>9.5835531020174</v>
      </c>
      <c r="O62" s="18">
        <f t="shared" si="55"/>
        <v>3.26708253168513</v>
      </c>
      <c r="P62" s="18">
        <f t="shared" si="45"/>
        <v>0.256864253076064</v>
      </c>
      <c r="Q62" s="24">
        <f t="shared" si="46"/>
        <v>0.0744906333920586</v>
      </c>
      <c r="R62" s="18">
        <f t="shared" si="47"/>
        <v>0.80117865</v>
      </c>
      <c r="S62" s="25">
        <f t="shared" si="48"/>
        <v>0.0929763085824349</v>
      </c>
      <c r="T62" s="3">
        <v>0.27</v>
      </c>
      <c r="U62" s="26">
        <f t="shared" si="49"/>
        <v>0.0251036033172574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0.280077630124543</v>
      </c>
      <c r="AC62" s="29">
        <f t="shared" si="51"/>
        <v>10.2321666666667</v>
      </c>
      <c r="AD62" s="1">
        <f t="shared" si="52"/>
        <v>0.29</v>
      </c>
      <c r="AE62" s="30">
        <f t="shared" si="56"/>
        <v>308.7875</v>
      </c>
      <c r="AF62" s="1">
        <f t="shared" si="53"/>
        <v>8849235.23520565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</row>
    <row r="63" s="1" customFormat="1" spans="1:79">
      <c r="A63" s="13"/>
      <c r="B63" s="13"/>
      <c r="C63" s="16">
        <v>5</v>
      </c>
      <c r="D63" s="19">
        <v>20.5418607032258</v>
      </c>
      <c r="E63" s="20">
        <f t="shared" si="54"/>
        <v>12.0547740966</v>
      </c>
      <c r="F63" s="16" t="s">
        <v>75</v>
      </c>
      <c r="G63" s="13">
        <v>6</v>
      </c>
      <c r="H63" s="18">
        <f t="shared" si="40"/>
        <v>20.5418607032258</v>
      </c>
      <c r="I63" s="18">
        <f t="shared" si="41"/>
        <v>293.691860703226</v>
      </c>
      <c r="J63" s="18">
        <f t="shared" si="42"/>
        <v>0.210864413319782</v>
      </c>
      <c r="K63" s="18">
        <f t="shared" si="43"/>
        <v>10.2321666666667</v>
      </c>
      <c r="L63" s="18">
        <f t="shared" si="44"/>
        <v>2.762685</v>
      </c>
      <c r="M63" s="13" t="s">
        <v>73</v>
      </c>
      <c r="N63" s="13"/>
      <c r="O63" s="18">
        <f t="shared" si="55"/>
        <v>5.77290327860906</v>
      </c>
      <c r="P63" s="18">
        <f t="shared" si="45"/>
        <v>1.21729986299575</v>
      </c>
      <c r="Q63" s="24">
        <f t="shared" si="46"/>
        <v>0.353016960268767</v>
      </c>
      <c r="R63" s="18">
        <f t="shared" si="47"/>
        <v>0.80117865</v>
      </c>
      <c r="S63" s="25">
        <f t="shared" si="48"/>
        <v>0.440622026396693</v>
      </c>
      <c r="T63" s="3">
        <v>0.27</v>
      </c>
      <c r="U63" s="26">
        <f t="shared" si="49"/>
        <v>0.118967947127107</v>
      </c>
      <c r="V63" s="3">
        <v>229.1</v>
      </c>
      <c r="W63" s="27">
        <v>15.1</v>
      </c>
      <c r="X63" s="27">
        <v>6</v>
      </c>
      <c r="Y63" s="27">
        <v>3</v>
      </c>
      <c r="Z63" s="27">
        <v>7</v>
      </c>
      <c r="AA63" s="3">
        <v>30.2</v>
      </c>
      <c r="AB63" s="2">
        <f t="shared" si="50"/>
        <v>0.313515472126797</v>
      </c>
      <c r="AC63" s="29">
        <f t="shared" si="51"/>
        <v>10.2321666666667</v>
      </c>
      <c r="AD63" s="1">
        <f t="shared" si="52"/>
        <v>0.29</v>
      </c>
      <c r="AE63" s="30">
        <f t="shared" si="56"/>
        <v>308.7875</v>
      </c>
      <c r="AF63" s="1">
        <f t="shared" si="53"/>
        <v>9905725.64289728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</row>
    <row r="64" s="1" customFormat="1" spans="1:79">
      <c r="A64" s="13"/>
      <c r="B64" s="13"/>
      <c r="C64" s="16">
        <v>6</v>
      </c>
      <c r="D64" s="19">
        <v>24.472414953</v>
      </c>
      <c r="E64" s="20">
        <f t="shared" si="54"/>
        <v>20.5418607032258</v>
      </c>
      <c r="F64" s="16" t="s">
        <v>73</v>
      </c>
      <c r="G64" s="13">
        <v>7</v>
      </c>
      <c r="H64" s="18">
        <f t="shared" si="40"/>
        <v>24.472414953</v>
      </c>
      <c r="I64" s="18">
        <f t="shared" si="41"/>
        <v>297.622414953</v>
      </c>
      <c r="J64" s="18">
        <f t="shared" si="42"/>
        <v>0.326703125439504</v>
      </c>
      <c r="K64" s="18">
        <f t="shared" si="43"/>
        <v>10.2321666666667</v>
      </c>
      <c r="L64" s="18">
        <f t="shared" si="44"/>
        <v>2.762685</v>
      </c>
      <c r="M64" s="13" t="s">
        <v>73</v>
      </c>
      <c r="N64" s="13"/>
      <c r="O64" s="18">
        <f t="shared" si="55"/>
        <v>7.31828841561331</v>
      </c>
      <c r="P64" s="18">
        <f t="shared" si="45"/>
        <v>2.39090769824859</v>
      </c>
      <c r="Q64" s="24">
        <f t="shared" si="46"/>
        <v>0.69336323249209</v>
      </c>
      <c r="R64" s="18">
        <f t="shared" si="47"/>
        <v>0.80117865</v>
      </c>
      <c r="S64" s="25">
        <f t="shared" si="48"/>
        <v>0.865428993261478</v>
      </c>
      <c r="T64" s="3">
        <v>0.27</v>
      </c>
      <c r="U64" s="26">
        <f t="shared" si="49"/>
        <v>0.233665828180599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0.33580127041549</v>
      </c>
      <c r="AC64" s="29">
        <f t="shared" si="51"/>
        <v>10.2321666666667</v>
      </c>
      <c r="AD64" s="1">
        <f t="shared" si="52"/>
        <v>0.29</v>
      </c>
      <c r="AE64" s="30">
        <f t="shared" si="56"/>
        <v>308.7875</v>
      </c>
      <c r="AF64" s="1">
        <f t="shared" si="53"/>
        <v>10609859.9622761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</row>
    <row r="65" s="1" customFormat="1" spans="1:79">
      <c r="A65" s="13"/>
      <c r="B65" s="13"/>
      <c r="C65" s="16">
        <v>7</v>
      </c>
      <c r="D65" s="19">
        <v>28.2093505896774</v>
      </c>
      <c r="E65" s="20">
        <f t="shared" si="54"/>
        <v>24.472414953</v>
      </c>
      <c r="F65" s="16" t="s">
        <v>73</v>
      </c>
      <c r="G65" s="13">
        <v>8</v>
      </c>
      <c r="H65" s="18">
        <f t="shared" si="40"/>
        <v>28.2093505896774</v>
      </c>
      <c r="I65" s="18">
        <f t="shared" si="41"/>
        <v>301.359350589677</v>
      </c>
      <c r="J65" s="18">
        <f t="shared" si="42"/>
        <v>0.490158853163008</v>
      </c>
      <c r="K65" s="18">
        <f t="shared" si="43"/>
        <v>10.2321666666667</v>
      </c>
      <c r="L65" s="18">
        <f t="shared" si="44"/>
        <v>2.762685</v>
      </c>
      <c r="M65" s="13" t="s">
        <v>73</v>
      </c>
      <c r="N65" s="13"/>
      <c r="O65" s="18">
        <f t="shared" si="55"/>
        <v>7.69006571736473</v>
      </c>
      <c r="P65" s="18">
        <f t="shared" si="45"/>
        <v>3.76935379277166</v>
      </c>
      <c r="Q65" s="24">
        <f t="shared" si="46"/>
        <v>1.09311259990378</v>
      </c>
      <c r="R65" s="18">
        <f t="shared" si="47"/>
        <v>0.80117865</v>
      </c>
      <c r="S65" s="25">
        <f t="shared" si="48"/>
        <v>1.36438059090039</v>
      </c>
      <c r="T65" s="3">
        <v>0.27</v>
      </c>
      <c r="U65" s="26">
        <f t="shared" si="49"/>
        <v>0.368382759543107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0.361976770179226</v>
      </c>
      <c r="AC65" s="29">
        <f t="shared" si="51"/>
        <v>10.2321666666667</v>
      </c>
      <c r="AD65" s="1">
        <f t="shared" si="52"/>
        <v>0.29</v>
      </c>
      <c r="AE65" s="30">
        <f t="shared" si="56"/>
        <v>308.7875</v>
      </c>
      <c r="AF65" s="1">
        <f t="shared" si="53"/>
        <v>11436891.9344667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</row>
    <row r="66" s="1" customFormat="1" spans="1:79">
      <c r="A66" s="13"/>
      <c r="B66" s="13"/>
      <c r="C66" s="16">
        <v>8</v>
      </c>
      <c r="D66" s="19">
        <v>28.6964738309677</v>
      </c>
      <c r="E66" s="20">
        <f t="shared" si="54"/>
        <v>28.2093505896774</v>
      </c>
      <c r="F66" s="16" t="s">
        <v>73</v>
      </c>
      <c r="G66" s="13">
        <v>9</v>
      </c>
      <c r="H66" s="18">
        <f t="shared" si="40"/>
        <v>28.6964738309677</v>
      </c>
      <c r="I66" s="18">
        <f t="shared" si="41"/>
        <v>301.846473830968</v>
      </c>
      <c r="J66" s="18">
        <f t="shared" si="42"/>
        <v>0.516394530177745</v>
      </c>
      <c r="K66" s="18">
        <f t="shared" si="43"/>
        <v>10.2321666666667</v>
      </c>
      <c r="L66" s="18">
        <f t="shared" si="44"/>
        <v>2.762685</v>
      </c>
      <c r="M66" s="13" t="s">
        <v>73</v>
      </c>
      <c r="N66" s="13"/>
      <c r="O66" s="18">
        <f t="shared" si="55"/>
        <v>6.68339692459307</v>
      </c>
      <c r="P66" s="18">
        <f t="shared" si="45"/>
        <v>3.45126961486662</v>
      </c>
      <c r="Q66" s="24">
        <f t="shared" si="46"/>
        <v>1.00086818831132</v>
      </c>
      <c r="R66" s="18">
        <f t="shared" si="47"/>
        <v>0.80117865</v>
      </c>
      <c r="S66" s="25">
        <f t="shared" si="48"/>
        <v>1.24924470754596</v>
      </c>
      <c r="T66" s="3">
        <v>0.27</v>
      </c>
      <c r="U66" s="26">
        <f t="shared" si="49"/>
        <v>0.33729607103741</v>
      </c>
      <c r="V66" s="3">
        <v>220.1</v>
      </c>
      <c r="W66" s="27">
        <v>12.1</v>
      </c>
      <c r="X66" s="27">
        <v>4.5</v>
      </c>
      <c r="Y66" s="27">
        <v>1.5</v>
      </c>
      <c r="Z66" s="27">
        <v>6.8</v>
      </c>
      <c r="AA66" s="3">
        <v>30.2</v>
      </c>
      <c r="AB66" s="2">
        <f t="shared" si="50"/>
        <v>0.340736626602569</v>
      </c>
      <c r="AC66" s="29">
        <f t="shared" si="51"/>
        <v>10.2321666666667</v>
      </c>
      <c r="AD66" s="1">
        <f t="shared" si="52"/>
        <v>0.29</v>
      </c>
      <c r="AE66" s="30">
        <f t="shared" si="56"/>
        <v>308.7875</v>
      </c>
      <c r="AF66" s="1">
        <f t="shared" si="53"/>
        <v>10765795.7571112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</row>
    <row r="67" s="1" customFormat="1" spans="1:79">
      <c r="A67" s="13"/>
      <c r="B67" s="13"/>
      <c r="C67" s="16">
        <v>9</v>
      </c>
      <c r="D67" s="19">
        <v>23.7560107583333</v>
      </c>
      <c r="E67" s="20">
        <f t="shared" si="54"/>
        <v>28.6964738309677</v>
      </c>
      <c r="F67" s="16" t="s">
        <v>73</v>
      </c>
      <c r="G67" s="13">
        <v>10</v>
      </c>
      <c r="H67" s="18">
        <f t="shared" si="40"/>
        <v>23.7560107583333</v>
      </c>
      <c r="I67" s="18">
        <f t="shared" si="41"/>
        <v>296.906010758333</v>
      </c>
      <c r="J67" s="18">
        <f t="shared" si="42"/>
        <v>0.3019052766131</v>
      </c>
      <c r="K67" s="18">
        <f t="shared" si="43"/>
        <v>10.2321666666667</v>
      </c>
      <c r="L67" s="18">
        <f t="shared" si="44"/>
        <v>2.762685</v>
      </c>
      <c r="M67" s="13" t="s">
        <v>73</v>
      </c>
      <c r="N67" s="13"/>
      <c r="O67" s="18">
        <f t="shared" si="55"/>
        <v>5.99481230972645</v>
      </c>
      <c r="P67" s="18">
        <f t="shared" si="45"/>
        <v>1.80986546861158</v>
      </c>
      <c r="Q67" s="24">
        <f t="shared" si="46"/>
        <v>0.524860985897358</v>
      </c>
      <c r="R67" s="18">
        <f t="shared" si="47"/>
        <v>0.80117865</v>
      </c>
      <c r="S67" s="25">
        <f t="shared" si="48"/>
        <v>0.655111049074208</v>
      </c>
      <c r="T67" s="3">
        <v>0.27</v>
      </c>
      <c r="U67" s="26">
        <f t="shared" si="49"/>
        <v>0.176879983250036</v>
      </c>
      <c r="V67" s="3">
        <v>220.1</v>
      </c>
      <c r="W67" s="27">
        <v>12.1</v>
      </c>
      <c r="X67" s="27">
        <v>4.5</v>
      </c>
      <c r="Y67" s="27">
        <v>1.5</v>
      </c>
      <c r="Z67" s="27">
        <v>6.8</v>
      </c>
      <c r="AA67" s="3">
        <v>30.2</v>
      </c>
      <c r="AB67" s="2">
        <f t="shared" si="50"/>
        <v>0.309567780745482</v>
      </c>
      <c r="AC67" s="29">
        <f t="shared" si="51"/>
        <v>10.2321666666667</v>
      </c>
      <c r="AD67" s="1">
        <f t="shared" si="52"/>
        <v>0.29</v>
      </c>
      <c r="AE67" s="30">
        <f t="shared" si="56"/>
        <v>308.7875</v>
      </c>
      <c r="AF67" s="1">
        <f t="shared" si="53"/>
        <v>9780995.76120799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</row>
    <row r="68" s="1" customFormat="1" spans="1:79">
      <c r="A68" s="13"/>
      <c r="B68" s="13"/>
      <c r="C68" s="16">
        <v>10</v>
      </c>
      <c r="D68" s="19">
        <v>16.7667891182258</v>
      </c>
      <c r="E68" s="20">
        <f t="shared" si="54"/>
        <v>23.7560107583333</v>
      </c>
      <c r="F68" s="16" t="s">
        <v>73</v>
      </c>
      <c r="G68" s="13">
        <v>11</v>
      </c>
      <c r="H68" s="18">
        <f t="shared" si="40"/>
        <v>16.7667891182258</v>
      </c>
      <c r="I68" s="18">
        <f t="shared" si="41"/>
        <v>289.916789118226</v>
      </c>
      <c r="J68" s="18">
        <f t="shared" si="42"/>
        <v>0.136937096063054</v>
      </c>
      <c r="K68" s="18">
        <f t="shared" si="43"/>
        <v>10.2321666666667</v>
      </c>
      <c r="L68" s="18">
        <f t="shared" si="44"/>
        <v>2.762685</v>
      </c>
      <c r="M68" s="13" t="s">
        <v>75</v>
      </c>
      <c r="N68" s="18">
        <f>(O67-P67)*$C$22/100</f>
        <v>3.97569949905913</v>
      </c>
      <c r="O68" s="18">
        <f t="shared" si="55"/>
        <v>2.97193234205574</v>
      </c>
      <c r="P68" s="18">
        <f t="shared" si="45"/>
        <v>0.406967784616984</v>
      </c>
      <c r="Q68" s="24">
        <f t="shared" si="46"/>
        <v>0.118020657538925</v>
      </c>
      <c r="R68" s="18">
        <f t="shared" si="47"/>
        <v>0.80117865</v>
      </c>
      <c r="S68" s="25">
        <f t="shared" si="48"/>
        <v>0.147308790041928</v>
      </c>
      <c r="T68" s="3">
        <v>0.27</v>
      </c>
      <c r="U68" s="26">
        <f t="shared" si="49"/>
        <v>0.0397733733113206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0.23412796643439</v>
      </c>
      <c r="AC68" s="29">
        <f t="shared" si="51"/>
        <v>10.2321666666667</v>
      </c>
      <c r="AD68" s="1">
        <f t="shared" si="52"/>
        <v>0.29</v>
      </c>
      <c r="AE68" s="30">
        <f t="shared" si="56"/>
        <v>308.7875</v>
      </c>
      <c r="AF68" s="1">
        <f t="shared" si="53"/>
        <v>7397425.66800837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</row>
    <row r="69" s="1" customFormat="1" spans="1:79">
      <c r="A69" s="13"/>
      <c r="B69" s="13"/>
      <c r="C69" s="16">
        <v>11</v>
      </c>
      <c r="D69" s="19">
        <v>11.3800438178667</v>
      </c>
      <c r="E69" s="20">
        <f t="shared" si="54"/>
        <v>16.7667891182258</v>
      </c>
      <c r="F69" s="16" t="s">
        <v>75</v>
      </c>
      <c r="G69" s="13">
        <v>12</v>
      </c>
      <c r="H69" s="18">
        <f t="shared" si="40"/>
        <v>11.3800438178667</v>
      </c>
      <c r="I69" s="18">
        <f t="shared" si="41"/>
        <v>284.530043817867</v>
      </c>
      <c r="J69" s="18">
        <f t="shared" si="42"/>
        <v>0.0725076530502977</v>
      </c>
      <c r="K69" s="18">
        <f t="shared" si="43"/>
        <v>10.2321666666667</v>
      </c>
      <c r="L69" s="18">
        <f t="shared" si="44"/>
        <v>2.762685</v>
      </c>
      <c r="M69" s="13" t="s">
        <v>73</v>
      </c>
      <c r="N69" s="13"/>
      <c r="O69" s="18">
        <f t="shared" si="55"/>
        <v>5.32764955743876</v>
      </c>
      <c r="P69" s="18">
        <f t="shared" si="45"/>
        <v>0.386295365684341</v>
      </c>
      <c r="Q69" s="24">
        <f t="shared" si="46"/>
        <v>0.112025656048459</v>
      </c>
      <c r="R69" s="18">
        <f t="shared" si="47"/>
        <v>0.80117865</v>
      </c>
      <c r="S69" s="25">
        <f t="shared" si="48"/>
        <v>0.139826062574757</v>
      </c>
      <c r="T69" s="3">
        <v>0.27</v>
      </c>
      <c r="U69" s="26">
        <f t="shared" si="49"/>
        <v>0.0377530368951843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0.233735415068734</v>
      </c>
      <c r="AC69" s="29">
        <f t="shared" si="51"/>
        <v>10.2321666666667</v>
      </c>
      <c r="AD69" s="1">
        <f t="shared" si="52"/>
        <v>0.29</v>
      </c>
      <c r="AE69" s="30">
        <f t="shared" si="56"/>
        <v>308.7875</v>
      </c>
      <c r="AF69" s="1">
        <f t="shared" si="53"/>
        <v>7385022.75180601</v>
      </c>
      <c r="AG69" s="1">
        <f>SUM(AF58:AF69)</f>
        <v>106863491.339332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</row>
    <row r="70" s="1" customFormat="1" spans="1:46">
      <c r="A70" s="13"/>
      <c r="B70" s="13"/>
      <c r="C70" s="16">
        <v>12</v>
      </c>
      <c r="D70" s="19">
        <v>5.06495917706452</v>
      </c>
      <c r="E70" s="20">
        <f t="shared" si="54"/>
        <v>11.3800438178667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AT70" s="2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3</v>
      </c>
      <c r="E74" s="16"/>
      <c r="F74" s="16"/>
      <c r="G74" s="13">
        <v>1</v>
      </c>
      <c r="H74" s="18">
        <f t="shared" ref="H74:H85" si="57">E75</f>
        <v>3</v>
      </c>
      <c r="I74" s="18">
        <f t="shared" ref="I74:I85" si="58">H74+273.15</f>
        <v>276.15</v>
      </c>
      <c r="J74" s="18">
        <f t="shared" ref="J74:J85" si="59">EXP(($C$16*(I74-$C$14))/($C$17*I74*$C$14))</f>
        <v>0.0256677222920585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0.0133785302130667</v>
      </c>
      <c r="Q74" s="24">
        <f t="shared" ref="Q74:Q85" si="63">P74*$B$76</f>
        <v>0.00347841785539735</v>
      </c>
      <c r="R74" s="18">
        <f t="shared" ref="R74:R85" si="64">L74*$B$76</f>
        <v>0.1355172</v>
      </c>
      <c r="S74" s="25">
        <f t="shared" ref="S74:S85" si="65">Q74/R74</f>
        <v>0.0256677222920585</v>
      </c>
      <c r="T74" s="3">
        <v>0.01</v>
      </c>
      <c r="U74" s="26">
        <f t="shared" ref="U74:U85" si="66">S74*T74</f>
        <v>0.000256677222920585</v>
      </c>
      <c r="V74" s="25"/>
      <c r="W74" s="3"/>
      <c r="X74" s="3"/>
      <c r="Y74" s="28"/>
      <c r="Z74" s="3"/>
      <c r="AA74" s="27"/>
      <c r="AB74" s="3"/>
      <c r="AC74" s="3"/>
      <c r="AD74" s="3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0.00574667722292059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>$E$8/12</f>
        <v>0.0416666666666667</v>
      </c>
      <c r="AX74" s="1">
        <f t="shared" ref="AX74:AX85" si="72">AW74*10000*AV74*0.67*AU74*AT74</f>
        <v>21.7407631829651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2.35443189119355</v>
      </c>
      <c r="E75" s="20">
        <f t="shared" ref="E75:E86" si="73">D74</f>
        <v>3</v>
      </c>
      <c r="F75" s="16" t="s">
        <v>73</v>
      </c>
      <c r="G75" s="13">
        <v>2</v>
      </c>
      <c r="H75" s="18">
        <f t="shared" si="57"/>
        <v>2.35443189119355</v>
      </c>
      <c r="I75" s="18">
        <f t="shared" si="58"/>
        <v>275.504431891194</v>
      </c>
      <c r="J75" s="18">
        <f t="shared" si="59"/>
        <v>0.0236323006985349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4">L75+O74-P74-N75</f>
        <v>1.02906146978693</v>
      </c>
      <c r="P75" s="18">
        <f t="shared" si="62"/>
        <v>0.0243190900912811</v>
      </c>
      <c r="Q75" s="24">
        <f t="shared" si="63"/>
        <v>0.00632296342373308</v>
      </c>
      <c r="R75" s="18">
        <f t="shared" si="64"/>
        <v>0.1355172</v>
      </c>
      <c r="S75" s="25">
        <f t="shared" si="65"/>
        <v>0.0466580140656173</v>
      </c>
      <c r="T75" s="3">
        <v>0.01</v>
      </c>
      <c r="U75" s="26">
        <f t="shared" si="66"/>
        <v>0.000466580140656173</v>
      </c>
      <c r="V75" s="25"/>
      <c r="W75" s="3"/>
      <c r="X75" s="3"/>
      <c r="Y75" s="28"/>
      <c r="Z75" s="3"/>
      <c r="AA75" s="27"/>
      <c r="AB75" s="3"/>
      <c r="AC75" s="3"/>
      <c r="AD75" s="3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0.00595658014065617</v>
      </c>
      <c r="AU75" s="29">
        <f t="shared" si="70"/>
        <v>52.122</v>
      </c>
      <c r="AV75" s="1">
        <f t="shared" si="71"/>
        <v>0.26</v>
      </c>
      <c r="AW75" s="2">
        <f t="shared" ref="AW75:AW85" si="75">$E$8/12</f>
        <v>0.0416666666666667</v>
      </c>
      <c r="AX75" s="1">
        <f t="shared" si="72"/>
        <v>22.5348654874588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5.17268112135714</v>
      </c>
      <c r="E76" s="20">
        <f t="shared" si="73"/>
        <v>2.35443189119355</v>
      </c>
      <c r="F76" s="16" t="s">
        <v>73</v>
      </c>
      <c r="G76" s="13">
        <v>3</v>
      </c>
      <c r="H76" s="18">
        <f t="shared" si="57"/>
        <v>5.17268112135714</v>
      </c>
      <c r="I76" s="18">
        <f t="shared" si="58"/>
        <v>278.322681121357</v>
      </c>
      <c r="J76" s="18">
        <f t="shared" si="59"/>
        <v>0.0338005953961323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4"/>
        <v>1.52596237969565</v>
      </c>
      <c r="P76" s="18">
        <f t="shared" si="62"/>
        <v>0.051578436985812</v>
      </c>
      <c r="Q76" s="24">
        <f t="shared" si="63"/>
        <v>0.0134103936163111</v>
      </c>
      <c r="R76" s="18">
        <f t="shared" si="64"/>
        <v>0.1355172</v>
      </c>
      <c r="S76" s="25">
        <f t="shared" si="65"/>
        <v>0.0989571332370438</v>
      </c>
      <c r="T76" s="3">
        <v>0.01</v>
      </c>
      <c r="U76" s="26">
        <f t="shared" si="66"/>
        <v>0.000989571332370438</v>
      </c>
      <c r="V76" s="25"/>
      <c r="W76" s="3"/>
      <c r="X76" s="3"/>
      <c r="Y76" s="28"/>
      <c r="Z76" s="3"/>
      <c r="AA76" s="27"/>
      <c r="AB76" s="3"/>
      <c r="AC76" s="3"/>
      <c r="AD76" s="3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0.00647957133237044</v>
      </c>
      <c r="AU76" s="29">
        <f t="shared" si="70"/>
        <v>52.122</v>
      </c>
      <c r="AV76" s="1">
        <f t="shared" si="71"/>
        <v>0.26</v>
      </c>
      <c r="AW76" s="2">
        <f t="shared" si="75"/>
        <v>0.0416666666666667</v>
      </c>
      <c r="AX76" s="1">
        <f t="shared" si="72"/>
        <v>24.5134397495535</v>
      </c>
    </row>
    <row r="77" s="1" customFormat="1" spans="1:50">
      <c r="A77" s="13"/>
      <c r="B77" s="13"/>
      <c r="C77" s="16">
        <v>3</v>
      </c>
      <c r="D77" s="19">
        <v>7.69628517593548</v>
      </c>
      <c r="E77" s="20">
        <f t="shared" si="73"/>
        <v>5.17268112135714</v>
      </c>
      <c r="F77" s="16" t="s">
        <v>73</v>
      </c>
      <c r="G77" s="13">
        <v>4</v>
      </c>
      <c r="H77" s="18">
        <f t="shared" si="57"/>
        <v>7.69628517593548</v>
      </c>
      <c r="I77" s="18">
        <f t="shared" si="58"/>
        <v>280.846285175935</v>
      </c>
      <c r="J77" s="18">
        <f t="shared" si="59"/>
        <v>0.0462856940420685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4"/>
        <v>1.99560394270984</v>
      </c>
      <c r="P77" s="18">
        <f t="shared" si="62"/>
        <v>0.0923679135214132</v>
      </c>
      <c r="Q77" s="24">
        <f t="shared" si="63"/>
        <v>0.0240156575155674</v>
      </c>
      <c r="R77" s="18">
        <f t="shared" si="64"/>
        <v>0.1355172</v>
      </c>
      <c r="S77" s="25">
        <f t="shared" si="65"/>
        <v>0.177214829671565</v>
      </c>
      <c r="T77" s="3">
        <v>0.01</v>
      </c>
      <c r="U77" s="26">
        <f t="shared" si="66"/>
        <v>0.00177214829671565</v>
      </c>
      <c r="V77" s="25"/>
      <c r="W77" s="3"/>
      <c r="X77" s="3"/>
      <c r="Y77" s="28"/>
      <c r="Z77" s="3"/>
      <c r="AA77" s="27"/>
      <c r="AB77" s="3"/>
      <c r="AC77" s="3"/>
      <c r="AD77" s="3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0.00726214829671565</v>
      </c>
      <c r="AU77" s="29">
        <f t="shared" si="70"/>
        <v>52.122</v>
      </c>
      <c r="AV77" s="1">
        <f t="shared" si="71"/>
        <v>0.26</v>
      </c>
      <c r="AW77" s="2">
        <f t="shared" si="75"/>
        <v>0.0416666666666667</v>
      </c>
      <c r="AX77" s="1">
        <f t="shared" si="72"/>
        <v>27.4740759214292</v>
      </c>
    </row>
    <row r="78" s="1" customFormat="1" spans="1:50">
      <c r="A78" s="13"/>
      <c r="B78" s="13"/>
      <c r="C78" s="16">
        <v>4</v>
      </c>
      <c r="D78" s="19">
        <v>12.0547740966</v>
      </c>
      <c r="E78" s="20">
        <f t="shared" si="73"/>
        <v>7.69628517593548</v>
      </c>
      <c r="F78" s="16" t="s">
        <v>73</v>
      </c>
      <c r="G78" s="13">
        <v>5</v>
      </c>
      <c r="H78" s="18">
        <f t="shared" si="57"/>
        <v>12.0547740966</v>
      </c>
      <c r="I78" s="18">
        <f t="shared" si="58"/>
        <v>285.2047740966</v>
      </c>
      <c r="J78" s="18">
        <f t="shared" si="59"/>
        <v>0.0786219051967372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1.80807422772901</v>
      </c>
      <c r="O78" s="18">
        <f t="shared" si="74"/>
        <v>0.616381801459422</v>
      </c>
      <c r="P78" s="18">
        <f t="shared" si="62"/>
        <v>0.0484611115593368</v>
      </c>
      <c r="Q78" s="24">
        <f t="shared" si="63"/>
        <v>0.0125998890054276</v>
      </c>
      <c r="R78" s="18">
        <f t="shared" si="64"/>
        <v>0.1355172</v>
      </c>
      <c r="S78" s="25">
        <f t="shared" si="65"/>
        <v>0.092976308582435</v>
      </c>
      <c r="T78" s="3">
        <v>0.01</v>
      </c>
      <c r="U78" s="26">
        <f t="shared" si="66"/>
        <v>0.00092976308582435</v>
      </c>
      <c r="V78" s="25"/>
      <c r="W78" s="3"/>
      <c r="X78" s="3"/>
      <c r="Y78" s="28"/>
      <c r="Z78" s="3"/>
      <c r="AA78" s="27"/>
      <c r="AB78" s="3"/>
      <c r="AC78" s="3"/>
      <c r="AD78" s="3"/>
      <c r="AE78" s="25">
        <v>0.005</v>
      </c>
      <c r="AF78" s="3">
        <v>0.49</v>
      </c>
      <c r="AG78" s="26">
        <f t="shared" si="67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0.0108797630858243</v>
      </c>
      <c r="AU78" s="29">
        <f t="shared" si="70"/>
        <v>52.122</v>
      </c>
      <c r="AV78" s="1">
        <f t="shared" si="71"/>
        <v>0.26</v>
      </c>
      <c r="AW78" s="2">
        <f t="shared" si="75"/>
        <v>0.0416666666666667</v>
      </c>
      <c r="AX78" s="1">
        <f t="shared" si="72"/>
        <v>41.1601945890152</v>
      </c>
    </row>
    <row r="79" s="1" customFormat="1" spans="1:50">
      <c r="A79" s="13"/>
      <c r="B79" s="13"/>
      <c r="C79" s="16">
        <v>5</v>
      </c>
      <c r="D79" s="19">
        <v>20.5418607032258</v>
      </c>
      <c r="E79" s="20">
        <f t="shared" si="73"/>
        <v>12.0547740966</v>
      </c>
      <c r="F79" s="16" t="s">
        <v>75</v>
      </c>
      <c r="G79" s="13">
        <v>6</v>
      </c>
      <c r="H79" s="18">
        <f t="shared" si="57"/>
        <v>20.5418607032258</v>
      </c>
      <c r="I79" s="18">
        <f t="shared" si="58"/>
        <v>293.691860703226</v>
      </c>
      <c r="J79" s="18">
        <f t="shared" si="59"/>
        <v>0.210864413319782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4"/>
        <v>1.08914068990009</v>
      </c>
      <c r="P79" s="18">
        <f t="shared" si="62"/>
        <v>0.229661012598484</v>
      </c>
      <c r="Q79" s="24">
        <f t="shared" si="63"/>
        <v>0.0597118632756059</v>
      </c>
      <c r="R79" s="18">
        <f t="shared" si="64"/>
        <v>0.1355172</v>
      </c>
      <c r="S79" s="25">
        <f t="shared" si="65"/>
        <v>0.440622026396693</v>
      </c>
      <c r="T79" s="3">
        <v>0.01</v>
      </c>
      <c r="U79" s="26">
        <f t="shared" si="66"/>
        <v>0.00440622026396693</v>
      </c>
      <c r="V79" s="25"/>
      <c r="W79" s="3"/>
      <c r="X79" s="3"/>
      <c r="Y79" s="28"/>
      <c r="Z79" s="3"/>
      <c r="AA79" s="27"/>
      <c r="AB79" s="3"/>
      <c r="AC79" s="3"/>
      <c r="AD79" s="3"/>
      <c r="AE79" s="25">
        <v>0.01</v>
      </c>
      <c r="AF79" s="3">
        <v>0.49</v>
      </c>
      <c r="AG79" s="26">
        <f t="shared" si="67"/>
        <v>0.0049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0.02</v>
      </c>
      <c r="AR79" s="3">
        <v>0.5</v>
      </c>
      <c r="AS79" s="3">
        <f t="shared" si="68"/>
        <v>0.01</v>
      </c>
      <c r="AT79" s="2">
        <f t="shared" si="69"/>
        <v>0.0193062202639669</v>
      </c>
      <c r="AU79" s="29">
        <f t="shared" si="70"/>
        <v>52.122</v>
      </c>
      <c r="AV79" s="1">
        <f t="shared" si="71"/>
        <v>0.26</v>
      </c>
      <c r="AW79" s="2">
        <f t="shared" si="75"/>
        <v>0.0416666666666667</v>
      </c>
      <c r="AX79" s="1">
        <f t="shared" si="72"/>
        <v>73.0390704811066</v>
      </c>
    </row>
    <row r="80" s="1" customFormat="1" spans="1:50">
      <c r="A80" s="13"/>
      <c r="B80" s="13"/>
      <c r="C80" s="16">
        <v>6</v>
      </c>
      <c r="D80" s="19">
        <v>24.472414953</v>
      </c>
      <c r="E80" s="20">
        <f t="shared" si="73"/>
        <v>20.5418607032258</v>
      </c>
      <c r="F80" s="16" t="s">
        <v>73</v>
      </c>
      <c r="G80" s="13">
        <v>7</v>
      </c>
      <c r="H80" s="18">
        <f t="shared" si="57"/>
        <v>24.472414953</v>
      </c>
      <c r="I80" s="18">
        <f t="shared" si="58"/>
        <v>297.622414953</v>
      </c>
      <c r="J80" s="18">
        <f t="shared" si="59"/>
        <v>0.326703125439504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4"/>
        <v>1.3806996773016</v>
      </c>
      <c r="P80" s="18">
        <f t="shared" si="62"/>
        <v>0.451078899867748</v>
      </c>
      <c r="Q80" s="24">
        <f t="shared" si="63"/>
        <v>0.117280513965614</v>
      </c>
      <c r="R80" s="18">
        <f t="shared" si="64"/>
        <v>0.1355172</v>
      </c>
      <c r="S80" s="25">
        <f t="shared" si="65"/>
        <v>0.865428993261479</v>
      </c>
      <c r="T80" s="3">
        <v>0.01</v>
      </c>
      <c r="U80" s="26">
        <f t="shared" si="66"/>
        <v>0.00865428993261479</v>
      </c>
      <c r="V80" s="25"/>
      <c r="W80" s="3"/>
      <c r="X80" s="3"/>
      <c r="Y80" s="28"/>
      <c r="Z80" s="3"/>
      <c r="AA80" s="27"/>
      <c r="AB80" s="3"/>
      <c r="AC80" s="3"/>
      <c r="AD80" s="3"/>
      <c r="AE80" s="25">
        <v>0.01</v>
      </c>
      <c r="AF80" s="3">
        <v>0.49</v>
      </c>
      <c r="AG80" s="26">
        <f t="shared" si="67"/>
        <v>0.0049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0.02</v>
      </c>
      <c r="AR80" s="3">
        <v>0.5</v>
      </c>
      <c r="AS80" s="3">
        <f t="shared" si="68"/>
        <v>0.01</v>
      </c>
      <c r="AT80" s="2">
        <f t="shared" si="69"/>
        <v>0.0235542899326148</v>
      </c>
      <c r="AU80" s="29">
        <f t="shared" si="70"/>
        <v>52.122</v>
      </c>
      <c r="AV80" s="1">
        <f t="shared" si="71"/>
        <v>0.26</v>
      </c>
      <c r="AW80" s="2">
        <f t="shared" si="75"/>
        <v>0.0416666666666667</v>
      </c>
      <c r="AX80" s="1">
        <f t="shared" si="72"/>
        <v>89.110318798734</v>
      </c>
    </row>
    <row r="81" s="1" customFormat="1" spans="1:50">
      <c r="A81" s="13"/>
      <c r="B81" s="13"/>
      <c r="C81" s="16">
        <v>7</v>
      </c>
      <c r="D81" s="19">
        <v>28.2093505896774</v>
      </c>
      <c r="E81" s="20">
        <f t="shared" si="73"/>
        <v>24.472414953</v>
      </c>
      <c r="F81" s="16" t="s">
        <v>73</v>
      </c>
      <c r="G81" s="13">
        <v>8</v>
      </c>
      <c r="H81" s="18">
        <f t="shared" si="57"/>
        <v>28.2093505896774</v>
      </c>
      <c r="I81" s="18">
        <f t="shared" si="58"/>
        <v>301.359350589677</v>
      </c>
      <c r="J81" s="18">
        <f t="shared" si="59"/>
        <v>0.490158853163008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4"/>
        <v>1.45084077743385</v>
      </c>
      <c r="P81" s="18">
        <f t="shared" si="62"/>
        <v>0.711142451589104</v>
      </c>
      <c r="Q81" s="24">
        <f t="shared" si="63"/>
        <v>0.184897037413167</v>
      </c>
      <c r="R81" s="18">
        <f t="shared" si="64"/>
        <v>0.1355172</v>
      </c>
      <c r="S81" s="25">
        <f t="shared" si="65"/>
        <v>1.36438059090039</v>
      </c>
      <c r="T81" s="3">
        <v>0.01</v>
      </c>
      <c r="U81" s="26">
        <f t="shared" si="66"/>
        <v>0.0136438059090039</v>
      </c>
      <c r="V81" s="25"/>
      <c r="W81" s="3"/>
      <c r="X81" s="3"/>
      <c r="Y81" s="28"/>
      <c r="Z81" s="3"/>
      <c r="AA81" s="27"/>
      <c r="AB81" s="3"/>
      <c r="AC81" s="3"/>
      <c r="AD81" s="3"/>
      <c r="AE81" s="25">
        <v>0.01</v>
      </c>
      <c r="AF81" s="3">
        <v>0.49</v>
      </c>
      <c r="AG81" s="26">
        <f t="shared" si="67"/>
        <v>0.0049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0.02</v>
      </c>
      <c r="AR81" s="3">
        <v>0.5</v>
      </c>
      <c r="AS81" s="3">
        <f t="shared" si="68"/>
        <v>0.01</v>
      </c>
      <c r="AT81" s="2">
        <f t="shared" si="69"/>
        <v>0.0285438059090039</v>
      </c>
      <c r="AU81" s="29">
        <f t="shared" si="70"/>
        <v>52.122</v>
      </c>
      <c r="AV81" s="1">
        <f t="shared" si="71"/>
        <v>0.26</v>
      </c>
      <c r="AW81" s="2">
        <f t="shared" si="75"/>
        <v>0.0416666666666667</v>
      </c>
      <c r="AX81" s="1">
        <f t="shared" si="72"/>
        <v>107.986598261176</v>
      </c>
    </row>
    <row r="82" s="1" customFormat="1" spans="1:50">
      <c r="A82" s="13"/>
      <c r="B82" s="13"/>
      <c r="C82" s="16">
        <v>8</v>
      </c>
      <c r="D82" s="19">
        <v>28.6964738309677</v>
      </c>
      <c r="E82" s="20">
        <f t="shared" si="73"/>
        <v>28.2093505896774</v>
      </c>
      <c r="F82" s="16" t="s">
        <v>73</v>
      </c>
      <c r="G82" s="13">
        <v>9</v>
      </c>
      <c r="H82" s="18">
        <f t="shared" si="57"/>
        <v>28.6964738309677</v>
      </c>
      <c r="I82" s="18">
        <f t="shared" si="58"/>
        <v>301.846473830968</v>
      </c>
      <c r="J82" s="18">
        <f t="shared" si="59"/>
        <v>0.516394530177745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4"/>
        <v>1.26091832584475</v>
      </c>
      <c r="P82" s="18">
        <f t="shared" si="62"/>
        <v>0.651131326467108</v>
      </c>
      <c r="Q82" s="24">
        <f t="shared" si="63"/>
        <v>0.169294144881448</v>
      </c>
      <c r="R82" s="18">
        <f t="shared" si="64"/>
        <v>0.1355172</v>
      </c>
      <c r="S82" s="25">
        <f t="shared" si="65"/>
        <v>1.24924470754596</v>
      </c>
      <c r="T82" s="3">
        <v>0.01</v>
      </c>
      <c r="U82" s="26">
        <f t="shared" si="66"/>
        <v>0.0124924470754596</v>
      </c>
      <c r="V82" s="25"/>
      <c r="W82" s="3"/>
      <c r="X82" s="3"/>
      <c r="Y82" s="28"/>
      <c r="Z82" s="3"/>
      <c r="AA82" s="27"/>
      <c r="AB82" s="3"/>
      <c r="AC82" s="3"/>
      <c r="AD82" s="3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0.0224424470754596</v>
      </c>
      <c r="AU82" s="29">
        <f t="shared" si="70"/>
        <v>52.122</v>
      </c>
      <c r="AV82" s="1">
        <f t="shared" si="71"/>
        <v>0.26</v>
      </c>
      <c r="AW82" s="2">
        <f t="shared" si="75"/>
        <v>0.0416666666666667</v>
      </c>
      <c r="AX82" s="1">
        <f t="shared" si="72"/>
        <v>84.9040076877376</v>
      </c>
    </row>
    <row r="83" s="1" customFormat="1" spans="1:50">
      <c r="A83" s="13"/>
      <c r="B83" s="13"/>
      <c r="C83" s="16">
        <v>9</v>
      </c>
      <c r="D83" s="19">
        <v>23.7560107583333</v>
      </c>
      <c r="E83" s="20">
        <f t="shared" si="73"/>
        <v>28.6964738309677</v>
      </c>
      <c r="F83" s="16" t="s">
        <v>73</v>
      </c>
      <c r="G83" s="13">
        <v>10</v>
      </c>
      <c r="H83" s="18">
        <f t="shared" si="57"/>
        <v>23.7560107583333</v>
      </c>
      <c r="I83" s="18">
        <f t="shared" si="58"/>
        <v>296.906010758333</v>
      </c>
      <c r="J83" s="18">
        <f t="shared" si="59"/>
        <v>0.3019052766131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4"/>
        <v>1.13100699937764</v>
      </c>
      <c r="P83" s="18">
        <f t="shared" si="62"/>
        <v>0.341456980998459</v>
      </c>
      <c r="Q83" s="24">
        <f t="shared" si="63"/>
        <v>0.0887788150595992</v>
      </c>
      <c r="R83" s="18">
        <f t="shared" si="64"/>
        <v>0.1355172</v>
      </c>
      <c r="S83" s="25">
        <f t="shared" si="65"/>
        <v>0.655111049074208</v>
      </c>
      <c r="T83" s="3">
        <v>0.01</v>
      </c>
      <c r="U83" s="26">
        <f t="shared" si="66"/>
        <v>0.00655111049074208</v>
      </c>
      <c r="V83" s="25"/>
      <c r="W83" s="3"/>
      <c r="X83" s="3"/>
      <c r="Y83" s="28"/>
      <c r="Z83" s="3"/>
      <c r="AA83" s="27"/>
      <c r="AB83" s="3"/>
      <c r="AC83" s="3"/>
      <c r="AD83" s="3"/>
      <c r="AE83" s="25">
        <v>0.005</v>
      </c>
      <c r="AF83" s="3">
        <v>0.49</v>
      </c>
      <c r="AG83" s="26">
        <f t="shared" si="67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8"/>
        <v>0.0075</v>
      </c>
      <c r="AT83" s="2">
        <f t="shared" si="69"/>
        <v>0.0165011104907421</v>
      </c>
      <c r="AU83" s="29">
        <f t="shared" si="70"/>
        <v>52.122</v>
      </c>
      <c r="AV83" s="1">
        <f t="shared" si="71"/>
        <v>0.26</v>
      </c>
      <c r="AW83" s="2">
        <f t="shared" si="75"/>
        <v>0.0416666666666667</v>
      </c>
      <c r="AX83" s="1">
        <f t="shared" si="72"/>
        <v>62.4268114458048</v>
      </c>
    </row>
    <row r="84" s="1" customFormat="1" spans="1:50">
      <c r="A84" s="13"/>
      <c r="B84" s="13"/>
      <c r="C84" s="16">
        <v>10</v>
      </c>
      <c r="D84" s="19">
        <v>16.7667891182258</v>
      </c>
      <c r="E84" s="20">
        <f t="shared" si="73"/>
        <v>23.7560107583333</v>
      </c>
      <c r="F84" s="16" t="s">
        <v>73</v>
      </c>
      <c r="G84" s="13">
        <v>11</v>
      </c>
      <c r="H84" s="18">
        <f t="shared" si="57"/>
        <v>16.7667891182258</v>
      </c>
      <c r="I84" s="18">
        <f t="shared" si="58"/>
        <v>289.916789118226</v>
      </c>
      <c r="J84" s="18">
        <f t="shared" si="59"/>
        <v>0.136937096063054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0.750072517460224</v>
      </c>
      <c r="O84" s="18">
        <f t="shared" si="74"/>
        <v>0.560697500918959</v>
      </c>
      <c r="P84" s="18">
        <f t="shared" si="62"/>
        <v>0.0767802875456538</v>
      </c>
      <c r="Q84" s="24">
        <f t="shared" si="63"/>
        <v>0.01996287476187</v>
      </c>
      <c r="R84" s="18">
        <f t="shared" si="64"/>
        <v>0.1355172</v>
      </c>
      <c r="S84" s="25">
        <f t="shared" si="65"/>
        <v>0.147308790041928</v>
      </c>
      <c r="T84" s="3">
        <v>0.01</v>
      </c>
      <c r="U84" s="26">
        <f t="shared" si="66"/>
        <v>0.00147308790041928</v>
      </c>
      <c r="V84" s="25"/>
      <c r="W84" s="3"/>
      <c r="X84" s="3"/>
      <c r="Y84" s="28"/>
      <c r="Z84" s="3"/>
      <c r="AA84" s="27"/>
      <c r="AB84" s="3"/>
      <c r="AC84" s="3"/>
      <c r="AD84" s="3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0.00696308790041928</v>
      </c>
      <c r="AU84" s="29">
        <f t="shared" si="70"/>
        <v>52.122</v>
      </c>
      <c r="AV84" s="1">
        <f t="shared" si="71"/>
        <v>0.26</v>
      </c>
      <c r="AW84" s="2">
        <f t="shared" si="75"/>
        <v>0.0416666666666667</v>
      </c>
      <c r="AX84" s="1">
        <f t="shared" si="72"/>
        <v>26.3426740693554</v>
      </c>
    </row>
    <row r="85" s="1" customFormat="1" spans="1:51">
      <c r="A85" s="13"/>
      <c r="B85" s="13"/>
      <c r="C85" s="16">
        <v>11</v>
      </c>
      <c r="D85" s="19">
        <v>11.3800438178667</v>
      </c>
      <c r="E85" s="20">
        <f t="shared" si="73"/>
        <v>16.7667891182258</v>
      </c>
      <c r="F85" s="16" t="s">
        <v>75</v>
      </c>
      <c r="G85" s="13">
        <v>12</v>
      </c>
      <c r="H85" s="18">
        <f t="shared" si="57"/>
        <v>11.3800438178667</v>
      </c>
      <c r="I85" s="18">
        <f t="shared" si="58"/>
        <v>284.530043817867</v>
      </c>
      <c r="J85" s="18">
        <f t="shared" si="59"/>
        <v>0.0725076530502977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4"/>
        <v>1.00513721337331</v>
      </c>
      <c r="P85" s="18">
        <f t="shared" si="62"/>
        <v>0.0728801403352146</v>
      </c>
      <c r="Q85" s="24">
        <f t="shared" si="63"/>
        <v>0.0189488364871558</v>
      </c>
      <c r="R85" s="18">
        <f t="shared" si="64"/>
        <v>0.1355172</v>
      </c>
      <c r="S85" s="25">
        <f t="shared" si="65"/>
        <v>0.139826062574757</v>
      </c>
      <c r="T85" s="3">
        <v>0.01</v>
      </c>
      <c r="U85" s="26">
        <f t="shared" si="66"/>
        <v>0.00139826062574757</v>
      </c>
      <c r="V85" s="25"/>
      <c r="W85" s="3"/>
      <c r="X85" s="3"/>
      <c r="Y85" s="28"/>
      <c r="Z85" s="3"/>
      <c r="AA85" s="27"/>
      <c r="AB85" s="3"/>
      <c r="AC85" s="3"/>
      <c r="AD85" s="3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0.00688826062574757</v>
      </c>
      <c r="AU85" s="29">
        <f t="shared" si="70"/>
        <v>52.122</v>
      </c>
      <c r="AV85" s="1">
        <f t="shared" si="71"/>
        <v>0.26</v>
      </c>
      <c r="AW85" s="2">
        <f t="shared" si="75"/>
        <v>0.0416666666666667</v>
      </c>
      <c r="AX85" s="1">
        <f t="shared" si="72"/>
        <v>26.059588384331</v>
      </c>
      <c r="AY85" s="1">
        <f>SUM(AX74:AX85)</f>
        <v>607.292408058667</v>
      </c>
    </row>
    <row r="86" s="1" customFormat="1" spans="1:46">
      <c r="A86" s="13"/>
      <c r="B86" s="13"/>
      <c r="C86" s="16">
        <v>12</v>
      </c>
      <c r="D86" s="19">
        <v>5.06495917706452</v>
      </c>
      <c r="E86" s="20">
        <f t="shared" si="73"/>
        <v>11.3800438178667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3</v>
      </c>
      <c r="E90" s="16"/>
      <c r="F90" s="16"/>
      <c r="G90" s="13">
        <v>1</v>
      </c>
      <c r="H90" s="18">
        <f t="shared" ref="H90:H101" si="76">E91</f>
        <v>3</v>
      </c>
      <c r="I90" s="18">
        <f t="shared" ref="I90:I101" si="77">H90+273.15</f>
        <v>276.15</v>
      </c>
      <c r="J90" s="18">
        <f t="shared" ref="J90:J101" si="78">EXP(($C$16*(I90-$C$14))/($C$17*I90*$C$14))</f>
        <v>0.0256677222920585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0.00730760053654906</v>
      </c>
      <c r="Q90" s="24">
        <f t="shared" ref="Q90:Q101" si="82">P90*$B$76</f>
        <v>0.00189997613950276</v>
      </c>
      <c r="R90" s="18">
        <f t="shared" ref="R90:R101" si="83">L90*$B$76</f>
        <v>0.074022</v>
      </c>
      <c r="S90" s="25">
        <f t="shared" ref="S90:S101" si="84">Q90/R90</f>
        <v>0.0256677222920585</v>
      </c>
      <c r="T90" s="3">
        <v>0.01</v>
      </c>
      <c r="U90" s="26">
        <f t="shared" ref="U90:U101" si="85">S90*T90</f>
        <v>0.000256677222920585</v>
      </c>
      <c r="V90" s="25"/>
      <c r="W90" s="3"/>
      <c r="X90" s="3"/>
      <c r="Y90" s="28"/>
      <c r="Z90" s="3"/>
      <c r="AA90" s="27"/>
      <c r="AB90" s="3"/>
      <c r="AC90" s="3"/>
      <c r="AD90" s="27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0.00574667722292059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>$E$9/12</f>
        <v>0.466666666666667</v>
      </c>
      <c r="AX90" s="1">
        <f t="shared" ref="AX90:AX101" si="91">AW90*10000*AV90*0.67*AU90*AT90</f>
        <v>133.002315942845</v>
      </c>
      <c r="AZ90" s="2">
        <f>$E$10/12</f>
        <v>0.133333333333333</v>
      </c>
      <c r="BA90" s="1">
        <f t="shared" ref="BA90:BA101" si="92">AZ90*10000*AV90*0.67*AU90*AT90</f>
        <v>38.0006616979558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2.35443189119355</v>
      </c>
      <c r="E91" s="20">
        <f t="shared" ref="E91:E102" si="93">D90</f>
        <v>3</v>
      </c>
      <c r="F91" s="16" t="s">
        <v>73</v>
      </c>
      <c r="G91" s="13">
        <v>2</v>
      </c>
      <c r="H91" s="18">
        <f t="shared" si="76"/>
        <v>2.35443189119355</v>
      </c>
      <c r="I91" s="18">
        <f t="shared" si="77"/>
        <v>275.504431891194</v>
      </c>
      <c r="J91" s="18">
        <f t="shared" si="78"/>
        <v>0.0236323006985349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4">L91+O90-P90-N91</f>
        <v>0.562092399463451</v>
      </c>
      <c r="P91" s="18">
        <f t="shared" si="81"/>
        <v>0.0132835366044813</v>
      </c>
      <c r="Q91" s="24">
        <f t="shared" si="82"/>
        <v>0.00345371951716513</v>
      </c>
      <c r="R91" s="18">
        <f t="shared" si="83"/>
        <v>0.074022</v>
      </c>
      <c r="S91" s="25">
        <f t="shared" si="84"/>
        <v>0.0466580140656173</v>
      </c>
      <c r="T91" s="3">
        <v>0.01</v>
      </c>
      <c r="U91" s="26">
        <f t="shared" si="85"/>
        <v>0.000466580140656173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0.00595658014065617</v>
      </c>
      <c r="AU91" s="29">
        <f t="shared" si="89"/>
        <v>28.47</v>
      </c>
      <c r="AV91" s="1">
        <f t="shared" si="90"/>
        <v>0.26</v>
      </c>
      <c r="AW91" s="2">
        <f t="shared" ref="AW91:AW101" si="95">$E$9/12</f>
        <v>0.466666666666667</v>
      </c>
      <c r="AX91" s="1">
        <f t="shared" si="91"/>
        <v>137.860353570336</v>
      </c>
      <c r="AZ91" s="2">
        <f t="shared" ref="AZ91:AZ101" si="96">$E$10/12</f>
        <v>0.133333333333333</v>
      </c>
      <c r="BA91" s="1">
        <f t="shared" si="92"/>
        <v>39.3886724486675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5.17268112135714</v>
      </c>
      <c r="E92" s="20">
        <f t="shared" si="93"/>
        <v>2.35443189119355</v>
      </c>
      <c r="F92" s="16" t="s">
        <v>73</v>
      </c>
      <c r="G92" s="13">
        <v>3</v>
      </c>
      <c r="H92" s="18">
        <f t="shared" si="76"/>
        <v>5.17268112135714</v>
      </c>
      <c r="I92" s="18">
        <f t="shared" si="77"/>
        <v>278.322681121357</v>
      </c>
      <c r="J92" s="18">
        <f t="shared" si="78"/>
        <v>0.0338005953961323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4"/>
        <v>0.83350886285897</v>
      </c>
      <c r="P92" s="18">
        <f t="shared" si="81"/>
        <v>0.0281730958325864</v>
      </c>
      <c r="Q92" s="24">
        <f t="shared" si="82"/>
        <v>0.00732500491647245</v>
      </c>
      <c r="R92" s="18">
        <f t="shared" si="83"/>
        <v>0.074022</v>
      </c>
      <c r="S92" s="25">
        <f t="shared" si="84"/>
        <v>0.0989571332370438</v>
      </c>
      <c r="T92" s="3">
        <v>0.01</v>
      </c>
      <c r="U92" s="26">
        <f t="shared" si="85"/>
        <v>0.000989571332370438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0.00647957133237044</v>
      </c>
      <c r="AU92" s="29">
        <f t="shared" si="89"/>
        <v>28.47</v>
      </c>
      <c r="AV92" s="1">
        <f t="shared" si="90"/>
        <v>0.26</v>
      </c>
      <c r="AW92" s="2">
        <f t="shared" si="95"/>
        <v>0.466666666666667</v>
      </c>
      <c r="AX92" s="1">
        <f t="shared" si="91"/>
        <v>149.964572585504</v>
      </c>
      <c r="AZ92" s="2">
        <f t="shared" si="96"/>
        <v>0.133333333333333</v>
      </c>
      <c r="BA92" s="1">
        <f t="shared" si="92"/>
        <v>42.8470207387154</v>
      </c>
    </row>
    <row r="93" s="1" customFormat="1" spans="1:53">
      <c r="A93" s="13"/>
      <c r="B93" s="13"/>
      <c r="C93" s="16">
        <v>3</v>
      </c>
      <c r="D93" s="19">
        <v>7.69628517593548</v>
      </c>
      <c r="E93" s="20">
        <f t="shared" si="93"/>
        <v>5.17268112135714</v>
      </c>
      <c r="F93" s="16" t="s">
        <v>73</v>
      </c>
      <c r="G93" s="13">
        <v>4</v>
      </c>
      <c r="H93" s="18">
        <f t="shared" si="76"/>
        <v>7.69628517593548</v>
      </c>
      <c r="I93" s="18">
        <f t="shared" si="77"/>
        <v>280.846285175935</v>
      </c>
      <c r="J93" s="18">
        <f t="shared" si="78"/>
        <v>0.0462856940420685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4"/>
        <v>1.09003576702638</v>
      </c>
      <c r="P93" s="18">
        <f t="shared" si="81"/>
        <v>0.0504530620074946</v>
      </c>
      <c r="Q93" s="24">
        <f t="shared" si="82"/>
        <v>0.0131177961219486</v>
      </c>
      <c r="R93" s="18">
        <f t="shared" si="83"/>
        <v>0.074022</v>
      </c>
      <c r="S93" s="25">
        <f t="shared" si="84"/>
        <v>0.177214829671565</v>
      </c>
      <c r="T93" s="3">
        <v>0.01</v>
      </c>
      <c r="U93" s="26">
        <f t="shared" si="85"/>
        <v>0.00177214829671565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0.00726214829671565</v>
      </c>
      <c r="AU93" s="29">
        <f t="shared" si="89"/>
        <v>28.47</v>
      </c>
      <c r="AV93" s="1">
        <f t="shared" si="90"/>
        <v>0.26</v>
      </c>
      <c r="AW93" s="2">
        <f t="shared" si="95"/>
        <v>0.466666666666667</v>
      </c>
      <c r="AX93" s="1">
        <f t="shared" si="91"/>
        <v>168.076699754626</v>
      </c>
      <c r="AZ93" s="2">
        <f t="shared" si="96"/>
        <v>0.133333333333333</v>
      </c>
      <c r="BA93" s="1">
        <f t="shared" si="92"/>
        <v>48.0219142156074</v>
      </c>
    </row>
    <row r="94" s="1" customFormat="1" spans="1:53">
      <c r="A94" s="13"/>
      <c r="B94" s="13"/>
      <c r="C94" s="16">
        <v>4</v>
      </c>
      <c r="D94" s="19">
        <v>12.0547740966</v>
      </c>
      <c r="E94" s="20">
        <f t="shared" si="93"/>
        <v>7.69628517593548</v>
      </c>
      <c r="F94" s="16" t="s">
        <v>73</v>
      </c>
      <c r="G94" s="13">
        <v>5</v>
      </c>
      <c r="H94" s="18">
        <f t="shared" si="76"/>
        <v>12.0547740966</v>
      </c>
      <c r="I94" s="18">
        <f t="shared" si="77"/>
        <v>285.2047740966</v>
      </c>
      <c r="J94" s="18">
        <f t="shared" si="78"/>
        <v>0.0786219051967372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0.987603569767944</v>
      </c>
      <c r="O94" s="18">
        <f t="shared" si="94"/>
        <v>0.336679135250944</v>
      </c>
      <c r="P94" s="18">
        <f t="shared" si="81"/>
        <v>0.0264703550534192</v>
      </c>
      <c r="Q94" s="24">
        <f t="shared" si="82"/>
        <v>0.006882292313889</v>
      </c>
      <c r="R94" s="18">
        <f t="shared" si="83"/>
        <v>0.074022</v>
      </c>
      <c r="S94" s="25">
        <f t="shared" si="84"/>
        <v>0.0929763085824349</v>
      </c>
      <c r="T94" s="3">
        <v>0.01</v>
      </c>
      <c r="U94" s="26">
        <f t="shared" si="85"/>
        <v>0.000929763085824349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0.0108797630858243</v>
      </c>
      <c r="AU94" s="29">
        <f t="shared" si="89"/>
        <v>28.47</v>
      </c>
      <c r="AV94" s="1">
        <f t="shared" si="90"/>
        <v>0.26</v>
      </c>
      <c r="AW94" s="2">
        <f t="shared" si="95"/>
        <v>0.466666666666667</v>
      </c>
      <c r="AX94" s="1">
        <f t="shared" si="91"/>
        <v>251.803543368093</v>
      </c>
      <c r="AZ94" s="2">
        <f t="shared" si="96"/>
        <v>0.133333333333333</v>
      </c>
      <c r="BA94" s="1">
        <f t="shared" si="92"/>
        <v>71.9438695337408</v>
      </c>
    </row>
    <row r="95" s="1" customFormat="1" spans="1:53">
      <c r="A95" s="13"/>
      <c r="B95" s="13"/>
      <c r="C95" s="16">
        <v>5</v>
      </c>
      <c r="D95" s="19">
        <v>20.5418607032258</v>
      </c>
      <c r="E95" s="20">
        <f t="shared" si="93"/>
        <v>12.0547740966</v>
      </c>
      <c r="F95" s="16" t="s">
        <v>75</v>
      </c>
      <c r="G95" s="13">
        <v>6</v>
      </c>
      <c r="H95" s="18">
        <f t="shared" si="76"/>
        <v>20.5418607032258</v>
      </c>
      <c r="I95" s="18">
        <f t="shared" si="77"/>
        <v>293.691860703226</v>
      </c>
      <c r="J95" s="18">
        <f t="shared" si="78"/>
        <v>0.210864413319782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4"/>
        <v>0.594908780197525</v>
      </c>
      <c r="P95" s="18">
        <f t="shared" si="81"/>
        <v>0.125445090915138</v>
      </c>
      <c r="Q95" s="24">
        <f t="shared" si="82"/>
        <v>0.032615723637936</v>
      </c>
      <c r="R95" s="18">
        <f t="shared" si="83"/>
        <v>0.074022</v>
      </c>
      <c r="S95" s="25">
        <f t="shared" si="84"/>
        <v>0.440622026396693</v>
      </c>
      <c r="T95" s="3">
        <v>0.01</v>
      </c>
      <c r="U95" s="26">
        <f t="shared" si="85"/>
        <v>0.00440622026396693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0.01</v>
      </c>
      <c r="AF95" s="3">
        <v>0.49</v>
      </c>
      <c r="AG95" s="26">
        <f t="shared" si="86"/>
        <v>0.0049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0.02</v>
      </c>
      <c r="AR95" s="3">
        <v>0.5</v>
      </c>
      <c r="AS95" s="3">
        <f t="shared" si="87"/>
        <v>0.01</v>
      </c>
      <c r="AT95" s="2">
        <f t="shared" si="88"/>
        <v>0.0193062202639669</v>
      </c>
      <c r="AU95" s="29">
        <f t="shared" si="89"/>
        <v>28.47</v>
      </c>
      <c r="AV95" s="1">
        <f t="shared" si="90"/>
        <v>0.26</v>
      </c>
      <c r="AW95" s="2">
        <f t="shared" si="95"/>
        <v>0.466666666666667</v>
      </c>
      <c r="AX95" s="1">
        <f t="shared" si="91"/>
        <v>446.827254707947</v>
      </c>
      <c r="AZ95" s="2">
        <f t="shared" si="96"/>
        <v>0.133333333333333</v>
      </c>
      <c r="BA95" s="1">
        <f t="shared" si="92"/>
        <v>127.664929916556</v>
      </c>
    </row>
    <row r="96" s="1" customFormat="1" spans="1:53">
      <c r="A96" s="13"/>
      <c r="B96" s="13"/>
      <c r="C96" s="16">
        <v>6</v>
      </c>
      <c r="D96" s="19">
        <v>24.472414953</v>
      </c>
      <c r="E96" s="20">
        <f t="shared" si="93"/>
        <v>20.5418607032258</v>
      </c>
      <c r="F96" s="16" t="s">
        <v>73</v>
      </c>
      <c r="G96" s="13">
        <v>7</v>
      </c>
      <c r="H96" s="18">
        <f t="shared" si="76"/>
        <v>24.472414953</v>
      </c>
      <c r="I96" s="18">
        <f t="shared" si="77"/>
        <v>297.622414953</v>
      </c>
      <c r="J96" s="18">
        <f t="shared" si="78"/>
        <v>0.326703125439504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4"/>
        <v>0.754163689282387</v>
      </c>
      <c r="P96" s="18">
        <f t="shared" si="81"/>
        <v>0.246387634381543</v>
      </c>
      <c r="Q96" s="24">
        <f t="shared" si="82"/>
        <v>0.0640607849392012</v>
      </c>
      <c r="R96" s="18">
        <f t="shared" si="83"/>
        <v>0.074022</v>
      </c>
      <c r="S96" s="25">
        <f t="shared" si="84"/>
        <v>0.865428993261478</v>
      </c>
      <c r="T96" s="3">
        <v>0.01</v>
      </c>
      <c r="U96" s="26">
        <f t="shared" si="85"/>
        <v>0.00865428993261478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0.01</v>
      </c>
      <c r="AF96" s="3">
        <v>0.49</v>
      </c>
      <c r="AG96" s="26">
        <f t="shared" si="86"/>
        <v>0.0049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0.02</v>
      </c>
      <c r="AR96" s="3">
        <v>0.5</v>
      </c>
      <c r="AS96" s="3">
        <f t="shared" si="87"/>
        <v>0.01</v>
      </c>
      <c r="AT96" s="2">
        <f t="shared" si="88"/>
        <v>0.0235542899326148</v>
      </c>
      <c r="AU96" s="29">
        <f t="shared" si="89"/>
        <v>28.47</v>
      </c>
      <c r="AV96" s="1">
        <f t="shared" si="90"/>
        <v>0.26</v>
      </c>
      <c r="AW96" s="2">
        <f t="shared" si="95"/>
        <v>0.466666666666667</v>
      </c>
      <c r="AX96" s="1">
        <f t="shared" si="91"/>
        <v>545.145479709902</v>
      </c>
      <c r="AZ96" s="2">
        <f t="shared" si="96"/>
        <v>0.133333333333333</v>
      </c>
      <c r="BA96" s="1">
        <f t="shared" si="92"/>
        <v>155.755851345686</v>
      </c>
    </row>
    <row r="97" s="1" customFormat="1" spans="1:53">
      <c r="A97" s="13"/>
      <c r="B97" s="13"/>
      <c r="C97" s="16">
        <v>7</v>
      </c>
      <c r="D97" s="19">
        <v>28.2093505896774</v>
      </c>
      <c r="E97" s="20">
        <f t="shared" si="93"/>
        <v>24.472414953</v>
      </c>
      <c r="F97" s="16" t="s">
        <v>73</v>
      </c>
      <c r="G97" s="13">
        <v>8</v>
      </c>
      <c r="H97" s="18">
        <f t="shared" si="76"/>
        <v>28.2093505896774</v>
      </c>
      <c r="I97" s="18">
        <f t="shared" si="77"/>
        <v>301.359350589677</v>
      </c>
      <c r="J97" s="18">
        <f t="shared" si="78"/>
        <v>0.490158853163008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4"/>
        <v>0.792476054900844</v>
      </c>
      <c r="P97" s="18">
        <f t="shared" si="81"/>
        <v>0.388439154229342</v>
      </c>
      <c r="Q97" s="24">
        <f t="shared" si="82"/>
        <v>0.100994180099629</v>
      </c>
      <c r="R97" s="18">
        <f t="shared" si="83"/>
        <v>0.074022</v>
      </c>
      <c r="S97" s="25">
        <f t="shared" si="84"/>
        <v>1.36438059090039</v>
      </c>
      <c r="T97" s="3">
        <v>0.01</v>
      </c>
      <c r="U97" s="26">
        <f t="shared" si="85"/>
        <v>0.0136438059090039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0.01</v>
      </c>
      <c r="AF97" s="3">
        <v>0.49</v>
      </c>
      <c r="AG97" s="26">
        <f t="shared" si="86"/>
        <v>0.0049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0.02</v>
      </c>
      <c r="AR97" s="3">
        <v>0.5</v>
      </c>
      <c r="AS97" s="3">
        <f t="shared" si="87"/>
        <v>0.01</v>
      </c>
      <c r="AT97" s="2">
        <f t="shared" si="88"/>
        <v>0.0285438059090039</v>
      </c>
      <c r="AU97" s="29">
        <f t="shared" si="89"/>
        <v>28.47</v>
      </c>
      <c r="AV97" s="1">
        <f t="shared" si="90"/>
        <v>0.26</v>
      </c>
      <c r="AW97" s="2">
        <f t="shared" si="95"/>
        <v>0.466666666666667</v>
      </c>
      <c r="AX97" s="1">
        <f t="shared" si="91"/>
        <v>660.62389524484</v>
      </c>
      <c r="AZ97" s="2">
        <f t="shared" si="96"/>
        <v>0.133333333333333</v>
      </c>
      <c r="BA97" s="1">
        <f t="shared" si="92"/>
        <v>188.749684355669</v>
      </c>
    </row>
    <row r="98" s="1" customFormat="1" spans="1:53">
      <c r="A98" s="13"/>
      <c r="B98" s="13"/>
      <c r="C98" s="16">
        <v>8</v>
      </c>
      <c r="D98" s="19">
        <v>28.6964738309677</v>
      </c>
      <c r="E98" s="20">
        <f t="shared" si="93"/>
        <v>28.2093505896774</v>
      </c>
      <c r="F98" s="16" t="s">
        <v>73</v>
      </c>
      <c r="G98" s="13">
        <v>9</v>
      </c>
      <c r="H98" s="18">
        <f t="shared" si="76"/>
        <v>28.6964738309677</v>
      </c>
      <c r="I98" s="18">
        <f t="shared" si="77"/>
        <v>301.846473830968</v>
      </c>
      <c r="J98" s="18">
        <f t="shared" si="78"/>
        <v>0.516394530177745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4"/>
        <v>0.688736900671502</v>
      </c>
      <c r="P98" s="18">
        <f t="shared" si="81"/>
        <v>0.355659968238336</v>
      </c>
      <c r="Q98" s="24">
        <f t="shared" si="82"/>
        <v>0.0924715917419674</v>
      </c>
      <c r="R98" s="18">
        <f t="shared" si="83"/>
        <v>0.074022</v>
      </c>
      <c r="S98" s="25">
        <f t="shared" si="84"/>
        <v>1.24924470754596</v>
      </c>
      <c r="T98" s="3">
        <v>0.01</v>
      </c>
      <c r="U98" s="26">
        <f t="shared" si="85"/>
        <v>0.0124924470754596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0.0224424470754596</v>
      </c>
      <c r="AU98" s="29">
        <f t="shared" si="89"/>
        <v>28.47</v>
      </c>
      <c r="AV98" s="1">
        <f t="shared" si="90"/>
        <v>0.26</v>
      </c>
      <c r="AW98" s="2">
        <f t="shared" si="95"/>
        <v>0.466666666666667</v>
      </c>
      <c r="AX98" s="1">
        <f t="shared" si="91"/>
        <v>519.412752913218</v>
      </c>
      <c r="AZ98" s="2">
        <f t="shared" si="96"/>
        <v>0.133333333333333</v>
      </c>
      <c r="BA98" s="1">
        <f t="shared" si="92"/>
        <v>148.403643689491</v>
      </c>
    </row>
    <row r="99" s="1" customFormat="1" spans="1:53">
      <c r="A99" s="13"/>
      <c r="B99" s="13"/>
      <c r="C99" s="16">
        <v>9</v>
      </c>
      <c r="D99" s="19">
        <v>23.7560107583333</v>
      </c>
      <c r="E99" s="20">
        <f t="shared" si="93"/>
        <v>28.6964738309677</v>
      </c>
      <c r="F99" s="16" t="s">
        <v>73</v>
      </c>
      <c r="G99" s="13">
        <v>10</v>
      </c>
      <c r="H99" s="18">
        <f t="shared" si="76"/>
        <v>23.7560107583333</v>
      </c>
      <c r="I99" s="18">
        <f t="shared" si="77"/>
        <v>296.906010758333</v>
      </c>
      <c r="J99" s="18">
        <f t="shared" si="78"/>
        <v>0.3019052766131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4"/>
        <v>0.617776932433165</v>
      </c>
      <c r="P99" s="18">
        <f t="shared" si="81"/>
        <v>0.186510115671427</v>
      </c>
      <c r="Q99" s="24">
        <f t="shared" si="82"/>
        <v>0.048492630074571</v>
      </c>
      <c r="R99" s="18">
        <f t="shared" si="83"/>
        <v>0.074022</v>
      </c>
      <c r="S99" s="25">
        <f t="shared" si="84"/>
        <v>0.655111049074208</v>
      </c>
      <c r="T99" s="3">
        <v>0.01</v>
      </c>
      <c r="U99" s="26">
        <f t="shared" si="85"/>
        <v>0.00655111049074208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0.005</v>
      </c>
      <c r="AF99" s="3">
        <v>0.49</v>
      </c>
      <c r="AG99" s="26">
        <f t="shared" si="86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7"/>
        <v>0.0075</v>
      </c>
      <c r="AT99" s="2">
        <f t="shared" si="88"/>
        <v>0.0165011104907421</v>
      </c>
      <c r="AU99" s="29">
        <f t="shared" si="89"/>
        <v>28.47</v>
      </c>
      <c r="AV99" s="1">
        <f t="shared" si="90"/>
        <v>0.26</v>
      </c>
      <c r="AW99" s="2">
        <f t="shared" si="95"/>
        <v>0.466666666666667</v>
      </c>
      <c r="AX99" s="1">
        <f t="shared" si="91"/>
        <v>381.905199433159</v>
      </c>
      <c r="AZ99" s="2">
        <f t="shared" si="96"/>
        <v>0.133333333333333</v>
      </c>
      <c r="BA99" s="1">
        <f t="shared" si="92"/>
        <v>109.115771266617</v>
      </c>
    </row>
    <row r="100" s="1" customFormat="1" spans="1:53">
      <c r="A100" s="13"/>
      <c r="B100" s="13"/>
      <c r="C100" s="16">
        <v>10</v>
      </c>
      <c r="D100" s="19">
        <v>16.7667891182258</v>
      </c>
      <c r="E100" s="20">
        <f t="shared" si="93"/>
        <v>23.7560107583333</v>
      </c>
      <c r="F100" s="16" t="s">
        <v>73</v>
      </c>
      <c r="G100" s="13">
        <v>11</v>
      </c>
      <c r="H100" s="18">
        <f t="shared" si="76"/>
        <v>16.7667891182258</v>
      </c>
      <c r="I100" s="18">
        <f t="shared" si="77"/>
        <v>289.916789118226</v>
      </c>
      <c r="J100" s="18">
        <f t="shared" si="78"/>
        <v>0.136937096063054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0.409703475923652</v>
      </c>
      <c r="O100" s="18">
        <f t="shared" si="94"/>
        <v>0.306263340838087</v>
      </c>
      <c r="P100" s="18">
        <f t="shared" si="81"/>
        <v>0.0419388125249369</v>
      </c>
      <c r="Q100" s="24">
        <f t="shared" si="82"/>
        <v>0.0109040912564836</v>
      </c>
      <c r="R100" s="18">
        <f t="shared" si="83"/>
        <v>0.074022</v>
      </c>
      <c r="S100" s="25">
        <f t="shared" si="84"/>
        <v>0.147308790041928</v>
      </c>
      <c r="T100" s="3">
        <v>0.01</v>
      </c>
      <c r="U100" s="26">
        <f t="shared" si="85"/>
        <v>0.00147308790041928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0.00696308790041928</v>
      </c>
      <c r="AU100" s="29">
        <f t="shared" si="89"/>
        <v>28.47</v>
      </c>
      <c r="AV100" s="1">
        <f t="shared" si="90"/>
        <v>0.26</v>
      </c>
      <c r="AW100" s="2">
        <f t="shared" si="95"/>
        <v>0.466666666666667</v>
      </c>
      <c r="AX100" s="1">
        <f t="shared" si="91"/>
        <v>161.155182541939</v>
      </c>
      <c r="AZ100" s="2">
        <f t="shared" si="96"/>
        <v>0.133333333333333</v>
      </c>
      <c r="BA100" s="1">
        <f t="shared" si="92"/>
        <v>46.0443378691253</v>
      </c>
    </row>
    <row r="101" s="1" customFormat="1" spans="1:54">
      <c r="A101" s="13"/>
      <c r="B101" s="13"/>
      <c r="C101" s="16">
        <v>11</v>
      </c>
      <c r="D101" s="19">
        <v>11.3800438178667</v>
      </c>
      <c r="E101" s="20">
        <f t="shared" si="93"/>
        <v>16.7667891182258</v>
      </c>
      <c r="F101" s="16" t="s">
        <v>75</v>
      </c>
      <c r="G101" s="13">
        <v>12</v>
      </c>
      <c r="H101" s="18">
        <f t="shared" si="76"/>
        <v>11.3800438178667</v>
      </c>
      <c r="I101" s="18">
        <f t="shared" si="77"/>
        <v>284.530043817867</v>
      </c>
      <c r="J101" s="18">
        <f t="shared" si="78"/>
        <v>0.0725076530502977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4"/>
        <v>0.54902452831315</v>
      </c>
      <c r="P101" s="18">
        <f t="shared" si="81"/>
        <v>0.0398084800150332</v>
      </c>
      <c r="Q101" s="24">
        <f t="shared" si="82"/>
        <v>0.0103502048039086</v>
      </c>
      <c r="R101" s="18">
        <f t="shared" si="83"/>
        <v>0.074022</v>
      </c>
      <c r="S101" s="25">
        <f t="shared" si="84"/>
        <v>0.139826062574757</v>
      </c>
      <c r="T101" s="3">
        <v>0.01</v>
      </c>
      <c r="U101" s="26">
        <f t="shared" si="85"/>
        <v>0.00139826062574757</v>
      </c>
      <c r="V101" s="25"/>
      <c r="W101" s="3"/>
      <c r="X101" s="3"/>
      <c r="Y101" s="28"/>
      <c r="Z101" s="3"/>
      <c r="AA101" s="27"/>
      <c r="AB101" s="3"/>
      <c r="AC101" s="3"/>
      <c r="AD101" s="27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0.00688826062574757</v>
      </c>
      <c r="AU101" s="29">
        <f t="shared" si="89"/>
        <v>28.47</v>
      </c>
      <c r="AV101" s="1">
        <f t="shared" si="90"/>
        <v>0.26</v>
      </c>
      <c r="AW101" s="2">
        <f t="shared" si="95"/>
        <v>0.466666666666667</v>
      </c>
      <c r="AX101" s="1">
        <f t="shared" si="91"/>
        <v>159.423364233554</v>
      </c>
      <c r="AY101" s="1">
        <f>SUM(AX90:AX101)</f>
        <v>3715.20061400596</v>
      </c>
      <c r="AZ101" s="2">
        <f t="shared" si="96"/>
        <v>0.133333333333333</v>
      </c>
      <c r="BA101" s="1">
        <f t="shared" si="92"/>
        <v>45.5495326381584</v>
      </c>
      <c r="BB101" s="1">
        <f>SUM(BA90:BA101)</f>
        <v>1061.48588971599</v>
      </c>
    </row>
    <row r="102" s="1" customFormat="1" spans="1:46">
      <c r="A102" s="13"/>
      <c r="B102" s="13"/>
      <c r="C102" s="16">
        <v>12</v>
      </c>
      <c r="D102" s="19">
        <v>5.06495917706452</v>
      </c>
      <c r="E102" s="20">
        <f t="shared" si="93"/>
        <v>11.3800438178667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02"/>
  <sheetViews>
    <sheetView workbookViewId="0">
      <selection activeCell="G5" sqref="G5:G6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10" style="1" customWidth="1"/>
    <col min="32" max="32" width="23.1111111111111" style="1" customWidth="1"/>
    <col min="33" max="33" width="12.8888888888889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48" width="15.6666666666667" style="1"/>
    <col min="49" max="49" width="11.4444444444444" style="1"/>
    <col min="50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7">
        <v>27.8</v>
      </c>
      <c r="F2" s="3">
        <v>1166.832</v>
      </c>
      <c r="G2" s="7">
        <f>(F2+F3+F4)/3</f>
        <v>1338.18733333333</v>
      </c>
      <c r="H2" s="3">
        <v>0.13</v>
      </c>
      <c r="I2" s="21">
        <f>(H2+H3+H4)/3</f>
        <v>0.12</v>
      </c>
      <c r="M2" s="2"/>
    </row>
    <row r="3" s="1" customFormat="1" spans="1:13">
      <c r="A3" s="4"/>
      <c r="B3" s="5" t="s">
        <v>14</v>
      </c>
      <c r="C3" s="3"/>
      <c r="D3" s="3"/>
      <c r="E3" s="9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1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7">
        <v>494.162630136986</v>
      </c>
      <c r="F5" s="3">
        <v>91.104</v>
      </c>
      <c r="G5" s="7">
        <f>(F5+F6)/2</f>
        <v>92.50925</v>
      </c>
      <c r="H5" s="3">
        <v>0.13</v>
      </c>
      <c r="I5" s="21">
        <f>(H5+H6)/2</f>
        <v>0.13</v>
      </c>
      <c r="M5" s="2"/>
    </row>
    <row r="6" s="1" customFormat="1" spans="1:13">
      <c r="A6" s="4"/>
      <c r="B6" s="5" t="s">
        <v>17</v>
      </c>
      <c r="C6" s="3"/>
      <c r="D6" s="3"/>
      <c r="E6" s="11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3">
        <v>1151.42032692929</v>
      </c>
      <c r="F7" s="3">
        <v>122.786</v>
      </c>
      <c r="G7" s="3"/>
      <c r="H7" s="3">
        <v>0.29</v>
      </c>
      <c r="M7" s="2"/>
    </row>
    <row r="8" s="1" customFormat="1" spans="1:13">
      <c r="A8" s="4" t="s">
        <v>6</v>
      </c>
      <c r="B8" s="5"/>
      <c r="C8" s="3"/>
      <c r="D8" s="3"/>
      <c r="E8" s="3">
        <v>0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3">
        <v>0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3">
        <v>0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1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(AV38+AV53+AY69+AY85+AY101+BB101+AG69)</f>
        <v>33533240.3839609</v>
      </c>
      <c r="J14" s="14" t="s">
        <v>22</v>
      </c>
      <c r="K14" s="14">
        <f>I14/(10000*1000)</f>
        <v>3.35332403839609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40260118.5019885</v>
      </c>
      <c r="J15" s="14" t="s">
        <v>22</v>
      </c>
      <c r="K15" s="14">
        <f>I15/(10000*1000)</f>
        <v>4.02601185019885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1338.18733333333</v>
      </c>
      <c r="C27" s="16" t="s">
        <v>72</v>
      </c>
      <c r="D27" s="17">
        <v>5</v>
      </c>
      <c r="E27" s="16"/>
      <c r="F27" s="16"/>
      <c r="G27" s="13">
        <v>1</v>
      </c>
      <c r="H27" s="18">
        <f t="shared" ref="H27:H38" si="0">E28</f>
        <v>5</v>
      </c>
      <c r="I27" s="18">
        <f t="shared" ref="I27:I38" si="1">H27+273.15</f>
        <v>278.15</v>
      </c>
      <c r="J27" s="18">
        <f t="shared" ref="J27:J38" si="2">EXP(($C$16*(I27-$C$14))/($C$17*I27*$C$14))</f>
        <v>0.0330744063381255</v>
      </c>
      <c r="K27" s="18">
        <f t="shared" ref="K27:K38" si="3">$B$27/12</f>
        <v>111.515611111111</v>
      </c>
      <c r="L27" s="18">
        <f t="shared" ref="L27:L38" si="4">K27*$B$28/100</f>
        <v>1.11515611111111</v>
      </c>
      <c r="M27" s="13" t="s">
        <v>73</v>
      </c>
      <c r="N27" s="13"/>
      <c r="O27" s="18">
        <f>L27</f>
        <v>1.11515611111111</v>
      </c>
      <c r="P27" s="18">
        <f t="shared" ref="P27:P38" si="5">O27*J27</f>
        <v>0.0368831263493327</v>
      </c>
      <c r="Q27" s="24">
        <f t="shared" ref="Q27:Q38" si="6">P27*$B$29</f>
        <v>0.00442597516191993</v>
      </c>
      <c r="R27" s="18">
        <f t="shared" ref="R27:R38" si="7">L27*$B$29</f>
        <v>0.133818733333333</v>
      </c>
      <c r="S27" s="25">
        <f t="shared" ref="S27:S38" si="8">Q27/R27</f>
        <v>0.0330744063381255</v>
      </c>
      <c r="T27" s="3">
        <v>0.01</v>
      </c>
      <c r="U27" s="26">
        <f t="shared" ref="U27:U38" si="9">S27*T27</f>
        <v>0.000330744063381255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0.0222307440633813</v>
      </c>
      <c r="AR27" s="29">
        <f t="shared" ref="AR27:AR38" si="15">$B$27/12</f>
        <v>111.515611111111</v>
      </c>
      <c r="AS27" s="1">
        <f t="shared" ref="AS27:AS38" si="16">$B$29</f>
        <v>0.12</v>
      </c>
      <c r="AT27" s="2">
        <f>$E$2/12</f>
        <v>2.31666666666667</v>
      </c>
      <c r="AU27" s="1">
        <f t="shared" ref="AU27:AU38" si="17">AT27*10000*AS27*0.67*AR27*AQ27</f>
        <v>4617.52511303493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6.33908507480645</v>
      </c>
      <c r="E28" s="20">
        <f t="shared" ref="E28:E39" si="18">D27</f>
        <v>5</v>
      </c>
      <c r="F28" s="16" t="s">
        <v>73</v>
      </c>
      <c r="G28" s="13">
        <v>2</v>
      </c>
      <c r="H28" s="18">
        <f t="shared" si="0"/>
        <v>6.33908507480645</v>
      </c>
      <c r="I28" s="18">
        <f t="shared" si="1"/>
        <v>279.489085074806</v>
      </c>
      <c r="J28" s="18">
        <f t="shared" si="2"/>
        <v>0.0391138996385147</v>
      </c>
      <c r="K28" s="18">
        <f t="shared" si="3"/>
        <v>111.515611111111</v>
      </c>
      <c r="L28" s="18">
        <f t="shared" si="4"/>
        <v>1.11515611111111</v>
      </c>
      <c r="M28" s="13" t="s">
        <v>73</v>
      </c>
      <c r="N28" s="13"/>
      <c r="O28" s="18">
        <f t="shared" ref="O28:O38" si="19">L28+O27-P27-N28</f>
        <v>2.19342909587289</v>
      </c>
      <c r="P28" s="18">
        <f t="shared" si="5"/>
        <v>0.0857935655201702</v>
      </c>
      <c r="Q28" s="24">
        <f t="shared" si="6"/>
        <v>0.0102952278624204</v>
      </c>
      <c r="R28" s="18">
        <f t="shared" si="7"/>
        <v>0.133818733333333</v>
      </c>
      <c r="S28" s="25">
        <f t="shared" si="8"/>
        <v>0.0769341302669165</v>
      </c>
      <c r="T28" s="3">
        <v>0.01</v>
      </c>
      <c r="U28" s="26">
        <f t="shared" si="9"/>
        <v>0.000769341302669165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0.0226693413026692</v>
      </c>
      <c r="AR28" s="29">
        <f t="shared" si="15"/>
        <v>111.515611111111</v>
      </c>
      <c r="AS28" s="1">
        <f t="shared" si="16"/>
        <v>0.12</v>
      </c>
      <c r="AT28" s="2">
        <f t="shared" ref="AT28:AT38" si="20">$E$2/12</f>
        <v>2.31666666666667</v>
      </c>
      <c r="AU28" s="1">
        <f t="shared" si="17"/>
        <v>4708.62569703454</v>
      </c>
    </row>
    <row r="29" s="1" customFormat="1" spans="1:47">
      <c r="A29" s="13" t="s">
        <v>38</v>
      </c>
      <c r="B29" s="13">
        <f>I2</f>
        <v>0.12</v>
      </c>
      <c r="C29" s="16">
        <v>2</v>
      </c>
      <c r="D29" s="19">
        <v>8.29930143939286</v>
      </c>
      <c r="E29" s="20">
        <f t="shared" si="18"/>
        <v>6.33908507480645</v>
      </c>
      <c r="F29" s="16" t="s">
        <v>73</v>
      </c>
      <c r="G29" s="13">
        <v>3</v>
      </c>
      <c r="H29" s="18">
        <f t="shared" si="0"/>
        <v>8.29930143939286</v>
      </c>
      <c r="I29" s="18">
        <f t="shared" si="1"/>
        <v>281.449301439393</v>
      </c>
      <c r="J29" s="18">
        <f t="shared" si="2"/>
        <v>0.0498547421203939</v>
      </c>
      <c r="K29" s="18">
        <f t="shared" si="3"/>
        <v>111.515611111111</v>
      </c>
      <c r="L29" s="18">
        <f t="shared" si="4"/>
        <v>1.11515611111111</v>
      </c>
      <c r="M29" s="13" t="s">
        <v>73</v>
      </c>
      <c r="N29" s="13"/>
      <c r="O29" s="18">
        <f t="shared" si="19"/>
        <v>3.22279164146383</v>
      </c>
      <c r="P29" s="18">
        <f t="shared" si="5"/>
        <v>0.16067144619294</v>
      </c>
      <c r="Q29" s="24">
        <f t="shared" si="6"/>
        <v>0.0192805735431528</v>
      </c>
      <c r="R29" s="18">
        <f t="shared" si="7"/>
        <v>0.133818733333333</v>
      </c>
      <c r="S29" s="25">
        <f t="shared" si="8"/>
        <v>0.144079779137695</v>
      </c>
      <c r="T29" s="3">
        <v>0.01</v>
      </c>
      <c r="U29" s="26">
        <f t="shared" si="9"/>
        <v>0.00144079779137695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0.023340797791377</v>
      </c>
      <c r="AR29" s="29">
        <f t="shared" si="15"/>
        <v>111.515611111111</v>
      </c>
      <c r="AS29" s="1">
        <f t="shared" si="16"/>
        <v>0.12</v>
      </c>
      <c r="AT29" s="2">
        <f t="shared" si="20"/>
        <v>2.31666666666667</v>
      </c>
      <c r="AU29" s="1">
        <f t="shared" si="17"/>
        <v>4848.09323757564</v>
      </c>
    </row>
    <row r="30" s="1" customFormat="1" spans="1:47">
      <c r="A30" s="13"/>
      <c r="B30" s="13"/>
      <c r="C30" s="16">
        <v>3</v>
      </c>
      <c r="D30" s="19">
        <v>10.6352016284194</v>
      </c>
      <c r="E30" s="20">
        <f t="shared" si="18"/>
        <v>8.29930143939286</v>
      </c>
      <c r="F30" s="16" t="s">
        <v>73</v>
      </c>
      <c r="G30" s="13">
        <v>4</v>
      </c>
      <c r="H30" s="18">
        <f t="shared" si="0"/>
        <v>10.6352016284194</v>
      </c>
      <c r="I30" s="18">
        <f t="shared" si="1"/>
        <v>283.785201628419</v>
      </c>
      <c r="J30" s="18">
        <f t="shared" si="2"/>
        <v>0.0662790837540828</v>
      </c>
      <c r="K30" s="18">
        <f t="shared" si="3"/>
        <v>111.515611111111</v>
      </c>
      <c r="L30" s="18">
        <f t="shared" si="4"/>
        <v>1.11515611111111</v>
      </c>
      <c r="M30" s="13" t="s">
        <v>73</v>
      </c>
      <c r="N30" s="13"/>
      <c r="O30" s="18">
        <f t="shared" si="19"/>
        <v>4.177276306382</v>
      </c>
      <c r="P30" s="18">
        <f t="shared" si="5"/>
        <v>0.276866046174638</v>
      </c>
      <c r="Q30" s="24">
        <f t="shared" si="6"/>
        <v>0.0332239255409566</v>
      </c>
      <c r="R30" s="18">
        <f t="shared" si="7"/>
        <v>0.133818733333333</v>
      </c>
      <c r="S30" s="25">
        <f t="shared" si="8"/>
        <v>0.248275594256285</v>
      </c>
      <c r="T30" s="3">
        <v>0.01</v>
      </c>
      <c r="U30" s="26">
        <f t="shared" si="9"/>
        <v>0.00248275594256285</v>
      </c>
      <c r="V30" s="25"/>
      <c r="W30" s="3"/>
      <c r="X30" s="26"/>
      <c r="Y30" s="28">
        <v>0.04</v>
      </c>
      <c r="Z30" s="3">
        <v>0.21</v>
      </c>
      <c r="AA30" s="27">
        <f t="shared" si="10"/>
        <v>0.0084</v>
      </c>
      <c r="AB30" s="3">
        <v>0.015</v>
      </c>
      <c r="AC30" s="3">
        <v>0.29</v>
      </c>
      <c r="AD30" s="27">
        <f t="shared" si="11"/>
        <v>0.00435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0.015</v>
      </c>
      <c r="AO30" s="3">
        <v>0.38</v>
      </c>
      <c r="AP30" s="3">
        <f t="shared" si="13"/>
        <v>0.0057</v>
      </c>
      <c r="AQ30" s="1">
        <f t="shared" si="14"/>
        <v>0.0319327559425628</v>
      </c>
      <c r="AR30" s="29">
        <f t="shared" si="15"/>
        <v>111.515611111111</v>
      </c>
      <c r="AS30" s="1">
        <f t="shared" si="16"/>
        <v>0.12</v>
      </c>
      <c r="AT30" s="2">
        <f t="shared" si="20"/>
        <v>2.31666666666667</v>
      </c>
      <c r="AU30" s="1">
        <f t="shared" si="17"/>
        <v>6632.72007778099</v>
      </c>
    </row>
    <row r="31" s="1" customFormat="1" spans="1:47">
      <c r="A31" s="13"/>
      <c r="B31" s="13"/>
      <c r="C31" s="16">
        <v>4</v>
      </c>
      <c r="D31" s="19">
        <v>13.8370084127667</v>
      </c>
      <c r="E31" s="20">
        <f t="shared" si="18"/>
        <v>10.6352016284194</v>
      </c>
      <c r="F31" s="16" t="s">
        <v>73</v>
      </c>
      <c r="G31" s="13">
        <v>5</v>
      </c>
      <c r="H31" s="18">
        <f t="shared" si="0"/>
        <v>13.8370084127667</v>
      </c>
      <c r="I31" s="18">
        <f t="shared" si="1"/>
        <v>286.987008412767</v>
      </c>
      <c r="J31" s="18">
        <f t="shared" si="2"/>
        <v>0.0971895200519236</v>
      </c>
      <c r="K31" s="18">
        <f t="shared" si="3"/>
        <v>111.515611111111</v>
      </c>
      <c r="L31" s="18">
        <f t="shared" si="4"/>
        <v>1.11515611111111</v>
      </c>
      <c r="M31" s="13" t="s">
        <v>75</v>
      </c>
      <c r="N31" s="18">
        <f>(O30-P30)*C22/100</f>
        <v>3.705389747197</v>
      </c>
      <c r="O31" s="18">
        <f t="shared" si="19"/>
        <v>1.31017662412148</v>
      </c>
      <c r="P31" s="18">
        <f t="shared" si="5"/>
        <v>0.127335437281616</v>
      </c>
      <c r="Q31" s="24">
        <f t="shared" si="6"/>
        <v>0.0152802524737939</v>
      </c>
      <c r="R31" s="18">
        <f t="shared" si="7"/>
        <v>0.133818733333333</v>
      </c>
      <c r="S31" s="25">
        <f t="shared" si="8"/>
        <v>0.114186198697098</v>
      </c>
      <c r="T31" s="3">
        <v>0.01</v>
      </c>
      <c r="U31" s="26">
        <f t="shared" si="9"/>
        <v>0.00114186198697098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0.030591861986971</v>
      </c>
      <c r="AR31" s="29">
        <f t="shared" si="15"/>
        <v>111.515611111111</v>
      </c>
      <c r="AS31" s="1">
        <f t="shared" si="16"/>
        <v>0.12</v>
      </c>
      <c r="AT31" s="2">
        <f t="shared" si="20"/>
        <v>2.31666666666667</v>
      </c>
      <c r="AU31" s="1">
        <f t="shared" si="17"/>
        <v>6354.20436565685</v>
      </c>
    </row>
    <row r="32" s="1" customFormat="1" spans="1:47">
      <c r="A32" s="13"/>
      <c r="B32" s="13"/>
      <c r="C32" s="16">
        <v>5</v>
      </c>
      <c r="D32" s="19">
        <v>20.7979501916129</v>
      </c>
      <c r="E32" s="20">
        <f t="shared" si="18"/>
        <v>13.8370084127667</v>
      </c>
      <c r="F32" s="16" t="s">
        <v>75</v>
      </c>
      <c r="G32" s="13">
        <v>6</v>
      </c>
      <c r="H32" s="18">
        <f t="shared" si="0"/>
        <v>20.7979501916129</v>
      </c>
      <c r="I32" s="18">
        <f t="shared" si="1"/>
        <v>293.947950191613</v>
      </c>
      <c r="J32" s="18">
        <f t="shared" si="2"/>
        <v>0.217043659009503</v>
      </c>
      <c r="K32" s="18">
        <f t="shared" si="3"/>
        <v>111.515611111111</v>
      </c>
      <c r="L32" s="18">
        <f t="shared" si="4"/>
        <v>1.11515611111111</v>
      </c>
      <c r="M32" s="13" t="s">
        <v>73</v>
      </c>
      <c r="N32" s="13"/>
      <c r="O32" s="18">
        <f t="shared" si="19"/>
        <v>2.29799729795097</v>
      </c>
      <c r="P32" s="18">
        <f t="shared" si="5"/>
        <v>0.498765741941231</v>
      </c>
      <c r="Q32" s="24">
        <f t="shared" si="6"/>
        <v>0.0598518890329477</v>
      </c>
      <c r="R32" s="18">
        <f t="shared" si="7"/>
        <v>0.133818733333333</v>
      </c>
      <c r="S32" s="25">
        <f t="shared" si="8"/>
        <v>0.447260914388277</v>
      </c>
      <c r="T32" s="3">
        <v>0.01</v>
      </c>
      <c r="U32" s="26">
        <f t="shared" si="9"/>
        <v>0.00447260914388277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0.0339226091438828</v>
      </c>
      <c r="AR32" s="29">
        <f t="shared" si="15"/>
        <v>111.515611111111</v>
      </c>
      <c r="AS32" s="1">
        <f t="shared" si="16"/>
        <v>0.12</v>
      </c>
      <c r="AT32" s="2">
        <f t="shared" si="20"/>
        <v>2.31666666666667</v>
      </c>
      <c r="AU32" s="1">
        <f t="shared" si="17"/>
        <v>7046.03045111585</v>
      </c>
    </row>
    <row r="33" s="1" customFormat="1" spans="1:47">
      <c r="A33" s="13"/>
      <c r="B33" s="13"/>
      <c r="C33" s="16">
        <v>6</v>
      </c>
      <c r="D33" s="19">
        <v>23.24893369</v>
      </c>
      <c r="E33" s="20">
        <f t="shared" si="18"/>
        <v>20.7979501916129</v>
      </c>
      <c r="F33" s="16" t="s">
        <v>73</v>
      </c>
      <c r="G33" s="13">
        <v>7</v>
      </c>
      <c r="H33" s="18">
        <f t="shared" si="0"/>
        <v>23.24893369</v>
      </c>
      <c r="I33" s="18">
        <f t="shared" si="1"/>
        <v>296.39893369</v>
      </c>
      <c r="J33" s="18">
        <f t="shared" si="2"/>
        <v>0.285433557310372</v>
      </c>
      <c r="K33" s="18">
        <f t="shared" si="3"/>
        <v>111.515611111111</v>
      </c>
      <c r="L33" s="18">
        <f t="shared" si="4"/>
        <v>1.11515611111111</v>
      </c>
      <c r="M33" s="13" t="s">
        <v>73</v>
      </c>
      <c r="N33" s="13"/>
      <c r="O33" s="18">
        <f t="shared" si="19"/>
        <v>2.91438766712085</v>
      </c>
      <c r="P33" s="18">
        <f t="shared" si="5"/>
        <v>0.831864039207782</v>
      </c>
      <c r="Q33" s="24">
        <f t="shared" si="6"/>
        <v>0.0998236847049338</v>
      </c>
      <c r="R33" s="18">
        <f t="shared" si="7"/>
        <v>0.133818733333333</v>
      </c>
      <c r="S33" s="25">
        <f t="shared" si="8"/>
        <v>0.745961960768825</v>
      </c>
      <c r="T33" s="3">
        <v>0.01</v>
      </c>
      <c r="U33" s="26">
        <f t="shared" si="9"/>
        <v>0.00745961960768825</v>
      </c>
      <c r="V33" s="25"/>
      <c r="W33" s="3"/>
      <c r="X33" s="26"/>
      <c r="Y33" s="28">
        <v>0.05</v>
      </c>
      <c r="Z33" s="3">
        <v>0.21</v>
      </c>
      <c r="AA33" s="27">
        <f t="shared" si="10"/>
        <v>0.0105</v>
      </c>
      <c r="AB33" s="3">
        <v>0.02</v>
      </c>
      <c r="AC33" s="3">
        <v>0.29</v>
      </c>
      <c r="AD33" s="27">
        <f t="shared" si="11"/>
        <v>0.0058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0.02</v>
      </c>
      <c r="AO33" s="3">
        <v>0.38</v>
      </c>
      <c r="AP33" s="3">
        <f t="shared" si="13"/>
        <v>0.0076</v>
      </c>
      <c r="AQ33" s="1">
        <f t="shared" si="14"/>
        <v>0.0423596196076882</v>
      </c>
      <c r="AR33" s="29">
        <f t="shared" si="15"/>
        <v>111.515611111111</v>
      </c>
      <c r="AS33" s="1">
        <f t="shared" si="16"/>
        <v>0.12</v>
      </c>
      <c r="AT33" s="2">
        <f t="shared" si="20"/>
        <v>2.31666666666667</v>
      </c>
      <c r="AU33" s="1">
        <f t="shared" si="17"/>
        <v>8798.4732656473</v>
      </c>
    </row>
    <row r="34" s="1" customFormat="1" spans="1:47">
      <c r="A34" s="13"/>
      <c r="B34" s="13"/>
      <c r="C34" s="16">
        <v>7</v>
      </c>
      <c r="D34" s="19">
        <v>27.7572596348387</v>
      </c>
      <c r="E34" s="20">
        <f t="shared" si="18"/>
        <v>23.24893369</v>
      </c>
      <c r="F34" s="16" t="s">
        <v>73</v>
      </c>
      <c r="G34" s="13">
        <v>8</v>
      </c>
      <c r="H34" s="18">
        <f t="shared" si="0"/>
        <v>27.7572596348387</v>
      </c>
      <c r="I34" s="18">
        <f t="shared" si="1"/>
        <v>300.907259634839</v>
      </c>
      <c r="J34" s="18">
        <f t="shared" si="2"/>
        <v>0.466933473858502</v>
      </c>
      <c r="K34" s="18">
        <f t="shared" si="3"/>
        <v>111.515611111111</v>
      </c>
      <c r="L34" s="18">
        <f t="shared" si="4"/>
        <v>1.11515611111111</v>
      </c>
      <c r="M34" s="13" t="s">
        <v>73</v>
      </c>
      <c r="N34" s="13"/>
      <c r="O34" s="18">
        <f t="shared" si="19"/>
        <v>3.19767973902418</v>
      </c>
      <c r="P34" s="18">
        <f t="shared" si="5"/>
        <v>1.49310370882951</v>
      </c>
      <c r="Q34" s="24">
        <f t="shared" si="6"/>
        <v>0.179172445059541</v>
      </c>
      <c r="R34" s="18">
        <f t="shared" si="7"/>
        <v>0.133818733333333</v>
      </c>
      <c r="S34" s="25">
        <f t="shared" si="8"/>
        <v>1.33891900331499</v>
      </c>
      <c r="T34" s="3">
        <v>0.01</v>
      </c>
      <c r="U34" s="26">
        <f t="shared" si="9"/>
        <v>0.0133891900331499</v>
      </c>
      <c r="V34" s="25"/>
      <c r="W34" s="3"/>
      <c r="X34" s="26"/>
      <c r="Y34" s="28">
        <v>0.05</v>
      </c>
      <c r="Z34" s="3">
        <v>0.21</v>
      </c>
      <c r="AA34" s="27">
        <f t="shared" si="10"/>
        <v>0.0105</v>
      </c>
      <c r="AB34" s="3">
        <v>0.02</v>
      </c>
      <c r="AC34" s="3">
        <v>0.29</v>
      </c>
      <c r="AD34" s="27">
        <f t="shared" si="11"/>
        <v>0.0058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0.02</v>
      </c>
      <c r="AO34" s="3">
        <v>0.38</v>
      </c>
      <c r="AP34" s="3">
        <f t="shared" si="13"/>
        <v>0.0076</v>
      </c>
      <c r="AQ34" s="1">
        <f t="shared" si="14"/>
        <v>0.0482891900331499</v>
      </c>
      <c r="AR34" s="29">
        <f t="shared" si="15"/>
        <v>111.515611111111</v>
      </c>
      <c r="AS34" s="1">
        <f t="shared" si="16"/>
        <v>0.12</v>
      </c>
      <c r="AT34" s="2">
        <f t="shared" si="20"/>
        <v>2.31666666666667</v>
      </c>
      <c r="AU34" s="1">
        <f t="shared" si="17"/>
        <v>10030.0982742847</v>
      </c>
    </row>
    <row r="35" s="1" customFormat="1" spans="1:47">
      <c r="A35" s="13"/>
      <c r="B35" s="13"/>
      <c r="C35" s="16">
        <v>8</v>
      </c>
      <c r="D35" s="19">
        <v>29.1201680206452</v>
      </c>
      <c r="E35" s="20">
        <f t="shared" si="18"/>
        <v>27.7572596348387</v>
      </c>
      <c r="F35" s="16" t="s">
        <v>73</v>
      </c>
      <c r="G35" s="13">
        <v>9</v>
      </c>
      <c r="H35" s="18">
        <f t="shared" si="0"/>
        <v>29.1201680206452</v>
      </c>
      <c r="I35" s="18">
        <f t="shared" si="1"/>
        <v>302.270168020645</v>
      </c>
      <c r="J35" s="18">
        <f t="shared" si="2"/>
        <v>0.540279457134836</v>
      </c>
      <c r="K35" s="18">
        <f t="shared" si="3"/>
        <v>111.515611111111</v>
      </c>
      <c r="L35" s="18">
        <f t="shared" si="4"/>
        <v>1.11515611111111</v>
      </c>
      <c r="M35" s="13" t="s">
        <v>73</v>
      </c>
      <c r="N35" s="13"/>
      <c r="O35" s="18">
        <f t="shared" si="19"/>
        <v>2.81973214130578</v>
      </c>
      <c r="P35" s="18">
        <f t="shared" si="5"/>
        <v>1.52344335057034</v>
      </c>
      <c r="Q35" s="24">
        <f t="shared" si="6"/>
        <v>0.182813202068441</v>
      </c>
      <c r="R35" s="18">
        <f t="shared" si="7"/>
        <v>0.133818733333333</v>
      </c>
      <c r="S35" s="25">
        <f t="shared" si="8"/>
        <v>1.36612563513858</v>
      </c>
      <c r="T35" s="3">
        <v>0.01</v>
      </c>
      <c r="U35" s="26">
        <f t="shared" si="9"/>
        <v>0.0136612563513858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0.0431112563513858</v>
      </c>
      <c r="AR35" s="29">
        <f t="shared" si="15"/>
        <v>111.515611111111</v>
      </c>
      <c r="AS35" s="1">
        <f t="shared" si="16"/>
        <v>0.12</v>
      </c>
      <c r="AT35" s="2">
        <f t="shared" si="20"/>
        <v>2.31666666666667</v>
      </c>
      <c r="AU35" s="1">
        <f t="shared" si="17"/>
        <v>8954.59496494842</v>
      </c>
    </row>
    <row r="36" s="1" customFormat="1" spans="1:47">
      <c r="A36" s="13"/>
      <c r="B36" s="13"/>
      <c r="C36" s="16">
        <v>9</v>
      </c>
      <c r="D36" s="19">
        <v>25.126922851</v>
      </c>
      <c r="E36" s="20">
        <f t="shared" si="18"/>
        <v>29.1201680206452</v>
      </c>
      <c r="F36" s="16" t="s">
        <v>73</v>
      </c>
      <c r="G36" s="13">
        <v>10</v>
      </c>
      <c r="H36" s="18">
        <f t="shared" si="0"/>
        <v>25.126922851</v>
      </c>
      <c r="I36" s="18">
        <f t="shared" si="1"/>
        <v>298.276922851</v>
      </c>
      <c r="J36" s="18">
        <f t="shared" si="2"/>
        <v>0.351018459323624</v>
      </c>
      <c r="K36" s="18">
        <f t="shared" si="3"/>
        <v>111.515611111111</v>
      </c>
      <c r="L36" s="18">
        <f t="shared" si="4"/>
        <v>1.11515611111111</v>
      </c>
      <c r="M36" s="13" t="s">
        <v>73</v>
      </c>
      <c r="N36" s="13"/>
      <c r="O36" s="18">
        <f t="shared" si="19"/>
        <v>2.41144490184656</v>
      </c>
      <c r="P36" s="18">
        <f t="shared" si="5"/>
        <v>0.846461674189987</v>
      </c>
      <c r="Q36" s="24">
        <f t="shared" si="6"/>
        <v>0.101575400902798</v>
      </c>
      <c r="R36" s="18">
        <f t="shared" si="7"/>
        <v>0.133818733333333</v>
      </c>
      <c r="S36" s="25">
        <f t="shared" si="8"/>
        <v>0.759052177319456</v>
      </c>
      <c r="T36" s="3">
        <v>0.01</v>
      </c>
      <c r="U36" s="26">
        <f t="shared" si="9"/>
        <v>0.00759052177319456</v>
      </c>
      <c r="V36" s="25"/>
      <c r="W36" s="3"/>
      <c r="X36" s="26"/>
      <c r="Y36" s="28">
        <v>0.04</v>
      </c>
      <c r="Z36" s="3">
        <v>0.21</v>
      </c>
      <c r="AA36" s="27">
        <f t="shared" si="10"/>
        <v>0.0084</v>
      </c>
      <c r="AB36" s="3">
        <v>0.015</v>
      </c>
      <c r="AC36" s="3">
        <v>0.29</v>
      </c>
      <c r="AD36" s="27">
        <f t="shared" si="11"/>
        <v>0.00435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0.015</v>
      </c>
      <c r="AO36" s="3">
        <v>0.38</v>
      </c>
      <c r="AP36" s="3">
        <f t="shared" si="13"/>
        <v>0.0057</v>
      </c>
      <c r="AQ36" s="1">
        <f t="shared" si="14"/>
        <v>0.0370405217731946</v>
      </c>
      <c r="AR36" s="29">
        <f t="shared" si="15"/>
        <v>111.515611111111</v>
      </c>
      <c r="AS36" s="1">
        <f t="shared" si="16"/>
        <v>0.12</v>
      </c>
      <c r="AT36" s="2">
        <f t="shared" si="20"/>
        <v>2.31666666666667</v>
      </c>
      <c r="AU36" s="1">
        <f t="shared" si="17"/>
        <v>7693.64889452238</v>
      </c>
    </row>
    <row r="37" s="1" customFormat="1" spans="1:47">
      <c r="A37" s="13"/>
      <c r="B37" s="13"/>
      <c r="C37" s="16">
        <v>10</v>
      </c>
      <c r="D37" s="19">
        <v>17.6399249925806</v>
      </c>
      <c r="E37" s="20">
        <f t="shared" si="18"/>
        <v>25.126922851</v>
      </c>
      <c r="F37" s="16" t="s">
        <v>73</v>
      </c>
      <c r="G37" s="13">
        <v>11</v>
      </c>
      <c r="H37" s="18">
        <f t="shared" si="0"/>
        <v>17.6399249925806</v>
      </c>
      <c r="I37" s="18">
        <f t="shared" si="1"/>
        <v>290.789924992581</v>
      </c>
      <c r="J37" s="18">
        <f t="shared" si="2"/>
        <v>0.151466497641061</v>
      </c>
      <c r="K37" s="18">
        <f t="shared" si="3"/>
        <v>111.515611111111</v>
      </c>
      <c r="L37" s="18">
        <f t="shared" si="4"/>
        <v>1.11515611111111</v>
      </c>
      <c r="M37" s="13" t="s">
        <v>75</v>
      </c>
      <c r="N37" s="18">
        <f>(O36-P36)*C22/100</f>
        <v>1.48673406627374</v>
      </c>
      <c r="O37" s="18">
        <f t="shared" si="19"/>
        <v>1.19340527249394</v>
      </c>
      <c r="P37" s="18">
        <f t="shared" si="5"/>
        <v>0.180760916891033</v>
      </c>
      <c r="Q37" s="24">
        <f t="shared" si="6"/>
        <v>0.021691310026924</v>
      </c>
      <c r="R37" s="18">
        <f t="shared" si="7"/>
        <v>0.133818733333333</v>
      </c>
      <c r="S37" s="25">
        <f t="shared" si="8"/>
        <v>0.162094719376041</v>
      </c>
      <c r="T37" s="3">
        <v>0.01</v>
      </c>
      <c r="U37" s="26">
        <f t="shared" si="9"/>
        <v>0.00162094719376041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0.0235209471937604</v>
      </c>
      <c r="AR37" s="29">
        <f t="shared" si="15"/>
        <v>111.515611111111</v>
      </c>
      <c r="AS37" s="1">
        <f t="shared" si="16"/>
        <v>0.12</v>
      </c>
      <c r="AT37" s="2">
        <f t="shared" si="20"/>
        <v>2.31666666666667</v>
      </c>
      <c r="AU37" s="1">
        <f t="shared" si="17"/>
        <v>4885.51188569791</v>
      </c>
    </row>
    <row r="38" s="1" customFormat="1" spans="1:48">
      <c r="A38" s="13"/>
      <c r="B38" s="13"/>
      <c r="C38" s="16">
        <v>11</v>
      </c>
      <c r="D38" s="19">
        <v>13.0057916668333</v>
      </c>
      <c r="E38" s="20">
        <f t="shared" si="18"/>
        <v>17.6399249925806</v>
      </c>
      <c r="F38" s="16" t="s">
        <v>75</v>
      </c>
      <c r="G38" s="13">
        <v>12</v>
      </c>
      <c r="H38" s="18">
        <f t="shared" si="0"/>
        <v>13.0057916668333</v>
      </c>
      <c r="I38" s="18">
        <f t="shared" si="1"/>
        <v>286.155791666833</v>
      </c>
      <c r="J38" s="18">
        <f t="shared" si="2"/>
        <v>0.0880681481933652</v>
      </c>
      <c r="K38" s="18">
        <f t="shared" si="3"/>
        <v>111.515611111111</v>
      </c>
      <c r="L38" s="18">
        <f t="shared" si="4"/>
        <v>1.11515611111111</v>
      </c>
      <c r="M38" s="13" t="s">
        <v>73</v>
      </c>
      <c r="N38" s="13"/>
      <c r="O38" s="18">
        <f t="shared" si="19"/>
        <v>2.12780046671402</v>
      </c>
      <c r="P38" s="18">
        <f t="shared" si="5"/>
        <v>0.187391446828482</v>
      </c>
      <c r="Q38" s="24">
        <f t="shared" si="6"/>
        <v>0.0224869736194178</v>
      </c>
      <c r="R38" s="18">
        <f t="shared" si="7"/>
        <v>0.133818733333333</v>
      </c>
      <c r="S38" s="25">
        <f t="shared" si="8"/>
        <v>0.16804055052146</v>
      </c>
      <c r="T38" s="3">
        <v>0.01</v>
      </c>
      <c r="U38" s="26">
        <f t="shared" si="9"/>
        <v>0.0016804055052146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0.0235804055052146</v>
      </c>
      <c r="AR38" s="29">
        <f t="shared" si="15"/>
        <v>111.515611111111</v>
      </c>
      <c r="AS38" s="1">
        <f t="shared" si="16"/>
        <v>0.12</v>
      </c>
      <c r="AT38" s="2">
        <f t="shared" si="20"/>
        <v>2.31666666666667</v>
      </c>
      <c r="AU38" s="1">
        <f t="shared" si="17"/>
        <v>4897.8619107594</v>
      </c>
      <c r="AV38" s="1">
        <f>SUM(AU27:AU38)</f>
        <v>79467.3881380589</v>
      </c>
    </row>
    <row r="39" s="1" customFormat="1" spans="1:46">
      <c r="A39" s="13"/>
      <c r="B39" s="13"/>
      <c r="C39" s="16">
        <v>12</v>
      </c>
      <c r="D39" s="19">
        <v>7.3249593703871</v>
      </c>
      <c r="E39" s="20">
        <f t="shared" si="18"/>
        <v>13.0057916668333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5</v>
      </c>
      <c r="E42" s="16"/>
      <c r="F42" s="16"/>
      <c r="G42" s="13">
        <v>1</v>
      </c>
      <c r="H42" s="18">
        <f t="shared" ref="H42:H53" si="21">E43</f>
        <v>5</v>
      </c>
      <c r="I42" s="18">
        <f t="shared" ref="I42:I53" si="22">H42+273.15</f>
        <v>278.15</v>
      </c>
      <c r="J42" s="18">
        <f t="shared" ref="J42:J53" si="23">EXP(($C$16*(I42-$C$14))/($C$17*I42*$C$14))</f>
        <v>0.0330744063381255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0.0025497404371127</v>
      </c>
      <c r="Q42" s="24">
        <f t="shared" ref="Q42:Q53" si="27">P42*$B$44</f>
        <v>0.000331466256824651</v>
      </c>
      <c r="R42" s="18">
        <f t="shared" ref="R42:R53" si="28">L42*$B$44</f>
        <v>0.0100218354166667</v>
      </c>
      <c r="S42" s="25">
        <f t="shared" ref="S42:S53" si="29">Q42/R42</f>
        <v>0.0330744063381255</v>
      </c>
      <c r="T42" s="3">
        <v>0.01</v>
      </c>
      <c r="U42" s="26">
        <f t="shared" ref="U42:U53" si="30">S42*T42</f>
        <v>0.000330744063381255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0.0151307440633813</v>
      </c>
      <c r="AR42" s="29">
        <f t="shared" ref="AR42:AR53" si="34">$B$42/12</f>
        <v>7.70910416666667</v>
      </c>
      <c r="AS42" s="1">
        <f t="shared" ref="AS42:AS53" si="35">$B$44</f>
        <v>0.13</v>
      </c>
      <c r="AT42" s="2">
        <f>$E$5/12</f>
        <v>41.1802191780822</v>
      </c>
      <c r="AU42" s="1">
        <f t="shared" ref="AU42:AU53" si="36">AT42*10000*AS42*0.67*AR42*AQ42</f>
        <v>4183.80089022329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6.33908507480645</v>
      </c>
      <c r="E43" s="20">
        <f t="shared" ref="E43:E54" si="37">D42</f>
        <v>5</v>
      </c>
      <c r="F43" s="16" t="s">
        <v>73</v>
      </c>
      <c r="G43" s="13">
        <v>2</v>
      </c>
      <c r="H43" s="18">
        <f t="shared" si="21"/>
        <v>6.33908507480645</v>
      </c>
      <c r="I43" s="18">
        <f t="shared" si="22"/>
        <v>279.489085074806</v>
      </c>
      <c r="J43" s="18">
        <f t="shared" si="23"/>
        <v>0.0391138996385147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8">L43+O42-P42-N43</f>
        <v>0.151632342896221</v>
      </c>
      <c r="P43" s="18">
        <f t="shared" si="26"/>
        <v>0.00593093224199562</v>
      </c>
      <c r="Q43" s="24">
        <f t="shared" si="27"/>
        <v>0.000771021191459431</v>
      </c>
      <c r="R43" s="18">
        <f t="shared" si="28"/>
        <v>0.0100218354166667</v>
      </c>
      <c r="S43" s="25">
        <f t="shared" si="29"/>
        <v>0.0769341302669165</v>
      </c>
      <c r="T43" s="3">
        <v>0.01</v>
      </c>
      <c r="U43" s="26">
        <f t="shared" si="30"/>
        <v>0.000769341302669165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0.0155693413026692</v>
      </c>
      <c r="AR43" s="29">
        <f t="shared" si="34"/>
        <v>7.70910416666667</v>
      </c>
      <c r="AS43" s="1">
        <f t="shared" si="35"/>
        <v>0.13</v>
      </c>
      <c r="AT43" s="2">
        <f t="shared" ref="AT43:AT53" si="39">$E$5/12</f>
        <v>41.1802191780822</v>
      </c>
      <c r="AU43" s="1">
        <f t="shared" si="36"/>
        <v>4305.07737950204</v>
      </c>
    </row>
    <row r="44" s="1" customFormat="1" spans="1:47">
      <c r="A44" s="13" t="s">
        <v>38</v>
      </c>
      <c r="B44" s="13">
        <f>I5</f>
        <v>0.13</v>
      </c>
      <c r="C44" s="16">
        <v>2</v>
      </c>
      <c r="D44" s="19">
        <v>8.29930143939286</v>
      </c>
      <c r="E44" s="20">
        <f t="shared" si="37"/>
        <v>6.33908507480645</v>
      </c>
      <c r="F44" s="16" t="s">
        <v>73</v>
      </c>
      <c r="G44" s="13">
        <v>3</v>
      </c>
      <c r="H44" s="18">
        <f t="shared" si="21"/>
        <v>8.29930143939286</v>
      </c>
      <c r="I44" s="18">
        <f t="shared" si="22"/>
        <v>281.449301439393</v>
      </c>
      <c r="J44" s="18">
        <f t="shared" si="23"/>
        <v>0.0498547421203939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8"/>
        <v>0.222792452320892</v>
      </c>
      <c r="P44" s="18">
        <f t="shared" si="26"/>
        <v>0.0111072602568282</v>
      </c>
      <c r="Q44" s="24">
        <f t="shared" si="27"/>
        <v>0.00144394383338767</v>
      </c>
      <c r="R44" s="18">
        <f t="shared" si="28"/>
        <v>0.0100218354166667</v>
      </c>
      <c r="S44" s="25">
        <f t="shared" si="29"/>
        <v>0.144079779137695</v>
      </c>
      <c r="T44" s="3">
        <v>0.01</v>
      </c>
      <c r="U44" s="26">
        <f t="shared" si="30"/>
        <v>0.00144079779137695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0.016240797791377</v>
      </c>
      <c r="AR44" s="29">
        <f t="shared" si="34"/>
        <v>7.70910416666667</v>
      </c>
      <c r="AS44" s="1">
        <f t="shared" si="35"/>
        <v>0.13</v>
      </c>
      <c r="AT44" s="2">
        <f t="shared" si="39"/>
        <v>41.1802191780822</v>
      </c>
      <c r="AU44" s="1">
        <f t="shared" si="36"/>
        <v>4490.74176212819</v>
      </c>
    </row>
    <row r="45" s="1" customFormat="1" spans="1:47">
      <c r="A45" s="13"/>
      <c r="B45" s="13"/>
      <c r="C45" s="16">
        <v>3</v>
      </c>
      <c r="D45" s="19">
        <v>10.6352016284194</v>
      </c>
      <c r="E45" s="20">
        <f t="shared" si="37"/>
        <v>8.29930143939286</v>
      </c>
      <c r="F45" s="16" t="s">
        <v>73</v>
      </c>
      <c r="G45" s="13">
        <v>4</v>
      </c>
      <c r="H45" s="18">
        <f t="shared" si="21"/>
        <v>10.6352016284194</v>
      </c>
      <c r="I45" s="18">
        <f t="shared" si="22"/>
        <v>283.785201628419</v>
      </c>
      <c r="J45" s="18">
        <f t="shared" si="23"/>
        <v>0.0662790837540828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8"/>
        <v>0.28877623373073</v>
      </c>
      <c r="P45" s="18">
        <f t="shared" si="26"/>
        <v>0.0191398241816277</v>
      </c>
      <c r="Q45" s="24">
        <f t="shared" si="27"/>
        <v>0.00248817714361159</v>
      </c>
      <c r="R45" s="18">
        <f t="shared" si="28"/>
        <v>0.0100218354166667</v>
      </c>
      <c r="S45" s="25">
        <f t="shared" si="29"/>
        <v>0.248275594256284</v>
      </c>
      <c r="T45" s="3">
        <v>0.01</v>
      </c>
      <c r="U45" s="26">
        <f t="shared" si="30"/>
        <v>0.00248275594256284</v>
      </c>
      <c r="V45" s="25"/>
      <c r="W45" s="3"/>
      <c r="X45" s="26"/>
      <c r="Y45" s="28">
        <v>0.04</v>
      </c>
      <c r="Z45" s="3">
        <v>0.49</v>
      </c>
      <c r="AA45" s="27">
        <f t="shared" si="31"/>
        <v>0.0196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0.015</v>
      </c>
      <c r="AO45" s="3">
        <v>0.5</v>
      </c>
      <c r="AP45" s="3">
        <f t="shared" si="32"/>
        <v>0.0075</v>
      </c>
      <c r="AQ45" s="1">
        <f t="shared" si="33"/>
        <v>0.0295827559425628</v>
      </c>
      <c r="AR45" s="29">
        <f t="shared" si="34"/>
        <v>7.70910416666667</v>
      </c>
      <c r="AS45" s="1">
        <f t="shared" si="35"/>
        <v>0.13</v>
      </c>
      <c r="AT45" s="2">
        <f t="shared" si="39"/>
        <v>41.1802191780822</v>
      </c>
      <c r="AU45" s="1">
        <f t="shared" si="36"/>
        <v>8179.92559581331</v>
      </c>
    </row>
    <row r="46" s="1" customFormat="1" spans="1:47">
      <c r="A46" s="13"/>
      <c r="B46" s="13"/>
      <c r="C46" s="16">
        <v>4</v>
      </c>
      <c r="D46" s="19">
        <v>13.8370084127667</v>
      </c>
      <c r="E46" s="20">
        <f t="shared" si="37"/>
        <v>10.6352016284194</v>
      </c>
      <c r="F46" s="16" t="s">
        <v>73</v>
      </c>
      <c r="G46" s="13">
        <v>5</v>
      </c>
      <c r="H46" s="18">
        <f t="shared" si="21"/>
        <v>13.8370084127667</v>
      </c>
      <c r="I46" s="18">
        <f t="shared" si="22"/>
        <v>286.987008412767</v>
      </c>
      <c r="J46" s="18">
        <f t="shared" si="23"/>
        <v>0.0971895200519236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0.256154589071647</v>
      </c>
      <c r="O46" s="18">
        <f t="shared" si="38"/>
        <v>0.0905728621441217</v>
      </c>
      <c r="P46" s="18">
        <f t="shared" si="26"/>
        <v>0.00880273300151623</v>
      </c>
      <c r="Q46" s="24">
        <f t="shared" si="27"/>
        <v>0.00114435529019711</v>
      </c>
      <c r="R46" s="18">
        <f t="shared" si="28"/>
        <v>0.0100218354166667</v>
      </c>
      <c r="S46" s="25">
        <f t="shared" si="29"/>
        <v>0.114186198697098</v>
      </c>
      <c r="T46" s="3">
        <v>0.01</v>
      </c>
      <c r="U46" s="26">
        <f t="shared" si="30"/>
        <v>0.00114186198697098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0.028241861986971</v>
      </c>
      <c r="AR46" s="29">
        <f t="shared" si="34"/>
        <v>7.70910416666667</v>
      </c>
      <c r="AS46" s="1">
        <f t="shared" si="35"/>
        <v>0.13</v>
      </c>
      <c r="AT46" s="2">
        <f t="shared" si="39"/>
        <v>41.1802191780822</v>
      </c>
      <c r="AU46" s="1">
        <f t="shared" si="36"/>
        <v>7809.15511013195</v>
      </c>
    </row>
    <row r="47" s="1" customFormat="1" spans="1:47">
      <c r="A47" s="13"/>
      <c r="B47" s="13"/>
      <c r="C47" s="16">
        <v>5</v>
      </c>
      <c r="D47" s="19">
        <v>20.7979501916129</v>
      </c>
      <c r="E47" s="20">
        <f t="shared" si="37"/>
        <v>13.8370084127667</v>
      </c>
      <c r="F47" s="16" t="s">
        <v>75</v>
      </c>
      <c r="G47" s="13">
        <v>6</v>
      </c>
      <c r="H47" s="18">
        <f t="shared" si="21"/>
        <v>20.7979501916129</v>
      </c>
      <c r="I47" s="18">
        <f t="shared" si="22"/>
        <v>293.947950191613</v>
      </c>
      <c r="J47" s="18">
        <f t="shared" si="23"/>
        <v>0.217043659009503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8"/>
        <v>0.158861170809272</v>
      </c>
      <c r="P47" s="18">
        <f t="shared" si="26"/>
        <v>0.0344798097869781</v>
      </c>
      <c r="Q47" s="24">
        <f t="shared" si="27"/>
        <v>0.00448237527230715</v>
      </c>
      <c r="R47" s="18">
        <f t="shared" si="28"/>
        <v>0.0100218354166667</v>
      </c>
      <c r="S47" s="25">
        <f t="shared" si="29"/>
        <v>0.447260914388277</v>
      </c>
      <c r="T47" s="3">
        <v>0.01</v>
      </c>
      <c r="U47" s="26">
        <f t="shared" si="30"/>
        <v>0.00447260914388277</v>
      </c>
      <c r="V47" s="25"/>
      <c r="W47" s="3"/>
      <c r="X47" s="26"/>
      <c r="Y47" s="28">
        <v>0.04</v>
      </c>
      <c r="Z47" s="3">
        <v>0.49</v>
      </c>
      <c r="AA47" s="27">
        <f t="shared" si="31"/>
        <v>0.0196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0.5</v>
      </c>
      <c r="AP47" s="3">
        <f t="shared" si="32"/>
        <v>0.0075</v>
      </c>
      <c r="AQ47" s="1">
        <f t="shared" si="33"/>
        <v>0.0315726091438828</v>
      </c>
      <c r="AR47" s="29">
        <f t="shared" si="34"/>
        <v>7.70910416666667</v>
      </c>
      <c r="AS47" s="1">
        <f t="shared" si="35"/>
        <v>0.13</v>
      </c>
      <c r="AT47" s="2">
        <f t="shared" si="39"/>
        <v>41.1802191780822</v>
      </c>
      <c r="AU47" s="1">
        <f t="shared" si="36"/>
        <v>8730.13975317548</v>
      </c>
    </row>
    <row r="48" s="1" customFormat="1" spans="1:47">
      <c r="A48" s="13"/>
      <c r="B48" s="13"/>
      <c r="C48" s="16">
        <v>6</v>
      </c>
      <c r="D48" s="19">
        <v>23.24893369</v>
      </c>
      <c r="E48" s="20">
        <f t="shared" si="37"/>
        <v>20.7979501916129</v>
      </c>
      <c r="F48" s="16" t="s">
        <v>73</v>
      </c>
      <c r="G48" s="13">
        <v>7</v>
      </c>
      <c r="H48" s="18">
        <f t="shared" si="21"/>
        <v>23.24893369</v>
      </c>
      <c r="I48" s="18">
        <f t="shared" si="22"/>
        <v>296.39893369</v>
      </c>
      <c r="J48" s="18">
        <f t="shared" si="23"/>
        <v>0.285433557310372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8"/>
        <v>0.201472402688961</v>
      </c>
      <c r="P48" s="18">
        <f t="shared" si="26"/>
        <v>0.0575069845993778</v>
      </c>
      <c r="Q48" s="24">
        <f t="shared" si="27"/>
        <v>0.00747590799791912</v>
      </c>
      <c r="R48" s="18">
        <f t="shared" si="28"/>
        <v>0.0100218354166667</v>
      </c>
      <c r="S48" s="25">
        <f t="shared" si="29"/>
        <v>0.745961960768825</v>
      </c>
      <c r="T48" s="3">
        <v>0.01</v>
      </c>
      <c r="U48" s="26">
        <f t="shared" si="30"/>
        <v>0.00745961960768825</v>
      </c>
      <c r="V48" s="25"/>
      <c r="W48" s="3"/>
      <c r="X48" s="26"/>
      <c r="Y48" s="28">
        <v>0.05</v>
      </c>
      <c r="Z48" s="3">
        <v>0.49</v>
      </c>
      <c r="AA48" s="27">
        <f t="shared" si="31"/>
        <v>0.0245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0.02</v>
      </c>
      <c r="AO48" s="3">
        <v>0.5</v>
      </c>
      <c r="AP48" s="3">
        <f t="shared" si="32"/>
        <v>0.01</v>
      </c>
      <c r="AQ48" s="1">
        <f t="shared" si="33"/>
        <v>0.0419596196076883</v>
      </c>
      <c r="AR48" s="29">
        <f t="shared" si="34"/>
        <v>7.70910416666667</v>
      </c>
      <c r="AS48" s="1">
        <f t="shared" si="35"/>
        <v>0.13</v>
      </c>
      <c r="AT48" s="2">
        <f t="shared" si="39"/>
        <v>41.1802191780822</v>
      </c>
      <c r="AU48" s="1">
        <f t="shared" si="36"/>
        <v>11602.2512265564</v>
      </c>
    </row>
    <row r="49" s="1" customFormat="1" spans="1:47">
      <c r="A49" s="13"/>
      <c r="B49" s="13"/>
      <c r="C49" s="16">
        <v>7</v>
      </c>
      <c r="D49" s="19">
        <v>27.7572596348387</v>
      </c>
      <c r="E49" s="20">
        <f t="shared" si="37"/>
        <v>23.24893369</v>
      </c>
      <c r="F49" s="16" t="s">
        <v>73</v>
      </c>
      <c r="G49" s="13">
        <v>8</v>
      </c>
      <c r="H49" s="18">
        <f t="shared" si="21"/>
        <v>27.7572596348387</v>
      </c>
      <c r="I49" s="18">
        <f t="shared" si="22"/>
        <v>300.907259634839</v>
      </c>
      <c r="J49" s="18">
        <f t="shared" si="23"/>
        <v>0.466933473858502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8"/>
        <v>0.22105645975625</v>
      </c>
      <c r="P49" s="18">
        <f t="shared" si="26"/>
        <v>0.103218660672848</v>
      </c>
      <c r="Q49" s="24">
        <f t="shared" si="27"/>
        <v>0.0134184258874702</v>
      </c>
      <c r="R49" s="18">
        <f t="shared" si="28"/>
        <v>0.0100218354166667</v>
      </c>
      <c r="S49" s="25">
        <f t="shared" si="29"/>
        <v>1.33891900331499</v>
      </c>
      <c r="T49" s="3">
        <v>0.01</v>
      </c>
      <c r="U49" s="26">
        <f t="shared" si="30"/>
        <v>0.0133891900331499</v>
      </c>
      <c r="V49" s="25"/>
      <c r="W49" s="3"/>
      <c r="X49" s="26"/>
      <c r="Y49" s="28">
        <v>0.05</v>
      </c>
      <c r="Z49" s="3">
        <v>0.49</v>
      </c>
      <c r="AA49" s="27">
        <f t="shared" si="31"/>
        <v>0.0245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0.02</v>
      </c>
      <c r="AO49" s="3">
        <v>0.5</v>
      </c>
      <c r="AP49" s="3">
        <f t="shared" si="32"/>
        <v>0.01</v>
      </c>
      <c r="AQ49" s="1">
        <f t="shared" si="33"/>
        <v>0.0478891900331499</v>
      </c>
      <c r="AR49" s="29">
        <f t="shared" si="34"/>
        <v>7.70910416666667</v>
      </c>
      <c r="AS49" s="1">
        <f t="shared" si="35"/>
        <v>0.13</v>
      </c>
      <c r="AT49" s="2">
        <f t="shared" si="39"/>
        <v>41.1802191780822</v>
      </c>
      <c r="AU49" s="1">
        <f t="shared" si="36"/>
        <v>13241.8362939377</v>
      </c>
    </row>
    <row r="50" s="1" customFormat="1" spans="1:47">
      <c r="A50" s="13"/>
      <c r="B50" s="13"/>
      <c r="C50" s="16">
        <v>8</v>
      </c>
      <c r="D50" s="19">
        <v>29.1201680206452</v>
      </c>
      <c r="E50" s="20">
        <f t="shared" si="37"/>
        <v>27.7572596348387</v>
      </c>
      <c r="F50" s="16" t="s">
        <v>73</v>
      </c>
      <c r="G50" s="13">
        <v>9</v>
      </c>
      <c r="H50" s="18">
        <f t="shared" si="21"/>
        <v>29.1201680206452</v>
      </c>
      <c r="I50" s="18">
        <f t="shared" si="22"/>
        <v>302.270168020645</v>
      </c>
      <c r="J50" s="18">
        <f t="shared" si="23"/>
        <v>0.540279457134836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8"/>
        <v>0.194928840750068</v>
      </c>
      <c r="P50" s="18">
        <f t="shared" si="26"/>
        <v>0.10531604826037</v>
      </c>
      <c r="Q50" s="24">
        <f t="shared" si="27"/>
        <v>0.0136910862738481</v>
      </c>
      <c r="R50" s="18">
        <f t="shared" si="28"/>
        <v>0.0100218354166667</v>
      </c>
      <c r="S50" s="25">
        <f t="shared" si="29"/>
        <v>1.36612563513858</v>
      </c>
      <c r="T50" s="3">
        <v>0.01</v>
      </c>
      <c r="U50" s="26">
        <f t="shared" si="30"/>
        <v>0.0136612563513858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0.0407612563513858</v>
      </c>
      <c r="AR50" s="29">
        <f t="shared" si="34"/>
        <v>7.70910416666667</v>
      </c>
      <c r="AS50" s="1">
        <f t="shared" si="35"/>
        <v>0.13</v>
      </c>
      <c r="AT50" s="2">
        <f t="shared" si="39"/>
        <v>41.1802191780822</v>
      </c>
      <c r="AU50" s="1">
        <f t="shared" si="36"/>
        <v>11270.8918936957</v>
      </c>
    </row>
    <row r="51" s="1" customFormat="1" spans="1:47">
      <c r="A51" s="13"/>
      <c r="B51" s="13"/>
      <c r="C51" s="16">
        <v>9</v>
      </c>
      <c r="D51" s="19">
        <v>25.126922851</v>
      </c>
      <c r="E51" s="20">
        <f t="shared" si="37"/>
        <v>29.1201680206452</v>
      </c>
      <c r="F51" s="16" t="s">
        <v>73</v>
      </c>
      <c r="G51" s="13">
        <v>10</v>
      </c>
      <c r="H51" s="18">
        <f t="shared" si="21"/>
        <v>25.126922851</v>
      </c>
      <c r="I51" s="18">
        <f t="shared" si="22"/>
        <v>298.276922851</v>
      </c>
      <c r="J51" s="18">
        <f t="shared" si="23"/>
        <v>0.351018459323624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8"/>
        <v>0.166703834156365</v>
      </c>
      <c r="P51" s="18">
        <f t="shared" si="26"/>
        <v>0.0585161230289082</v>
      </c>
      <c r="Q51" s="24">
        <f t="shared" si="27"/>
        <v>0.00760709599375807</v>
      </c>
      <c r="R51" s="18">
        <f t="shared" si="28"/>
        <v>0.0100218354166667</v>
      </c>
      <c r="S51" s="25">
        <f t="shared" si="29"/>
        <v>0.759052177319456</v>
      </c>
      <c r="T51" s="3">
        <v>0.01</v>
      </c>
      <c r="U51" s="26">
        <f t="shared" si="30"/>
        <v>0.00759052177319456</v>
      </c>
      <c r="V51" s="25"/>
      <c r="W51" s="3"/>
      <c r="X51" s="26"/>
      <c r="Y51" s="28">
        <v>0.04</v>
      </c>
      <c r="Z51" s="3">
        <v>0.49</v>
      </c>
      <c r="AA51" s="27">
        <f t="shared" si="31"/>
        <v>0.0196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0.015</v>
      </c>
      <c r="AO51" s="3">
        <v>0.5</v>
      </c>
      <c r="AP51" s="3">
        <f t="shared" si="32"/>
        <v>0.0075</v>
      </c>
      <c r="AQ51" s="1">
        <f t="shared" si="33"/>
        <v>0.0346905217731946</v>
      </c>
      <c r="AR51" s="29">
        <f t="shared" si="34"/>
        <v>7.70910416666667</v>
      </c>
      <c r="AS51" s="1">
        <f t="shared" si="35"/>
        <v>0.13</v>
      </c>
      <c r="AT51" s="2">
        <f t="shared" si="39"/>
        <v>41.1802191780822</v>
      </c>
      <c r="AU51" s="1">
        <f t="shared" si="36"/>
        <v>9592.2735371791</v>
      </c>
    </row>
    <row r="52" s="1" customFormat="1" spans="1:47">
      <c r="A52" s="13"/>
      <c r="B52" s="13"/>
      <c r="C52" s="16">
        <v>10</v>
      </c>
      <c r="D52" s="19">
        <v>17.6399249925806</v>
      </c>
      <c r="E52" s="20">
        <f t="shared" si="37"/>
        <v>25.126922851</v>
      </c>
      <c r="F52" s="16" t="s">
        <v>73</v>
      </c>
      <c r="G52" s="13">
        <v>11</v>
      </c>
      <c r="H52" s="18">
        <f t="shared" si="21"/>
        <v>17.6399249925806</v>
      </c>
      <c r="I52" s="18">
        <f t="shared" si="22"/>
        <v>290.789924992581</v>
      </c>
      <c r="J52" s="18">
        <f t="shared" si="23"/>
        <v>0.151466497641061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0.102778325571084</v>
      </c>
      <c r="O52" s="18">
        <f t="shared" si="38"/>
        <v>0.0825004272230395</v>
      </c>
      <c r="P52" s="18">
        <f t="shared" si="26"/>
        <v>0.012496050765365</v>
      </c>
      <c r="Q52" s="24">
        <f t="shared" si="27"/>
        <v>0.00162448659949746</v>
      </c>
      <c r="R52" s="18">
        <f t="shared" si="28"/>
        <v>0.0100218354166667</v>
      </c>
      <c r="S52" s="25">
        <f t="shared" si="29"/>
        <v>0.162094719376041</v>
      </c>
      <c r="T52" s="3">
        <v>0.01</v>
      </c>
      <c r="U52" s="26">
        <f t="shared" si="30"/>
        <v>0.00162094719376041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0.0164209471937604</v>
      </c>
      <c r="AR52" s="29">
        <f t="shared" si="34"/>
        <v>7.70910416666667</v>
      </c>
      <c r="AS52" s="1">
        <f t="shared" si="35"/>
        <v>0.13</v>
      </c>
      <c r="AT52" s="2">
        <f t="shared" si="39"/>
        <v>41.1802191780822</v>
      </c>
      <c r="AU52" s="1">
        <f t="shared" si="36"/>
        <v>4540.55485968029</v>
      </c>
    </row>
    <row r="53" s="1" customFormat="1" spans="1:48">
      <c r="A53" s="13"/>
      <c r="B53" s="13"/>
      <c r="C53" s="16">
        <v>11</v>
      </c>
      <c r="D53" s="19">
        <v>13.0057916668333</v>
      </c>
      <c r="E53" s="20">
        <f t="shared" si="37"/>
        <v>17.6399249925806</v>
      </c>
      <c r="F53" s="16" t="s">
        <v>75</v>
      </c>
      <c r="G53" s="13">
        <v>12</v>
      </c>
      <c r="H53" s="18">
        <f t="shared" si="21"/>
        <v>13.0057916668333</v>
      </c>
      <c r="I53" s="18">
        <f t="shared" si="22"/>
        <v>286.155791666833</v>
      </c>
      <c r="J53" s="18">
        <f t="shared" si="23"/>
        <v>0.0880681481933652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8"/>
        <v>0.147095418124341</v>
      </c>
      <c r="P53" s="18">
        <f t="shared" si="26"/>
        <v>0.0129544210819395</v>
      </c>
      <c r="Q53" s="24">
        <f t="shared" si="27"/>
        <v>0.00168407474065213</v>
      </c>
      <c r="R53" s="18">
        <f t="shared" si="28"/>
        <v>0.0100218354166667</v>
      </c>
      <c r="S53" s="25">
        <f t="shared" si="29"/>
        <v>0.16804055052146</v>
      </c>
      <c r="T53" s="3">
        <v>0.01</v>
      </c>
      <c r="U53" s="26">
        <f t="shared" si="30"/>
        <v>0.0016804055052146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0.0164804055052146</v>
      </c>
      <c r="AR53" s="29">
        <f t="shared" si="34"/>
        <v>7.70910416666667</v>
      </c>
      <c r="AS53" s="1">
        <f t="shared" si="35"/>
        <v>0.13</v>
      </c>
      <c r="AT53" s="2">
        <f t="shared" si="39"/>
        <v>41.1802191780822</v>
      </c>
      <c r="AU53" s="1">
        <f t="shared" si="36"/>
        <v>4556.99567285849</v>
      </c>
      <c r="AV53" s="1">
        <f>SUM(AU42:AU53)</f>
        <v>92503.643974882</v>
      </c>
    </row>
    <row r="54" s="1" customFormat="1" spans="1:46">
      <c r="A54" s="13"/>
      <c r="B54" s="13"/>
      <c r="C54" s="16">
        <v>12</v>
      </c>
      <c r="D54" s="19">
        <v>7.3249593703871</v>
      </c>
      <c r="E54" s="20">
        <f t="shared" si="37"/>
        <v>13.0057916668333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9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</row>
    <row r="57" s="1" customFormat="1" spans="1:79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</row>
    <row r="58" s="1" customFormat="1" spans="1:79">
      <c r="A58" s="13" t="s">
        <v>71</v>
      </c>
      <c r="B58" s="13">
        <f>F7</f>
        <v>122.786</v>
      </c>
      <c r="C58" s="16" t="s">
        <v>72</v>
      </c>
      <c r="D58" s="17">
        <v>5</v>
      </c>
      <c r="E58" s="16"/>
      <c r="F58" s="16"/>
      <c r="G58" s="13">
        <v>1</v>
      </c>
      <c r="H58" s="18">
        <f t="shared" ref="H58:H69" si="40">E59</f>
        <v>5</v>
      </c>
      <c r="I58" s="18">
        <f t="shared" ref="I58:I69" si="41">H58+273.15</f>
        <v>278.15</v>
      </c>
      <c r="J58" s="18">
        <f t="shared" ref="J58:J69" si="42">EXP(($C$16*(I58-$C$14))/($C$17*I58*$C$14))</f>
        <v>0.0330744063381255</v>
      </c>
      <c r="K58" s="18">
        <f t="shared" ref="K58:K69" si="43">$B$58/12</f>
        <v>10.2321666666667</v>
      </c>
      <c r="L58" s="18">
        <f t="shared" ref="L58:L69" si="44">K58*$B$59/100</f>
        <v>2.762685</v>
      </c>
      <c r="M58" s="13" t="s">
        <v>73</v>
      </c>
      <c r="N58" s="13"/>
      <c r="O58" s="18">
        <f>L58</f>
        <v>2.762685</v>
      </c>
      <c r="P58" s="18">
        <f t="shared" ref="P58:P69" si="45">O58*J58</f>
        <v>0.0913741662742442</v>
      </c>
      <c r="Q58" s="24">
        <f t="shared" ref="Q58:Q69" si="46">P58*$B$60</f>
        <v>0.0264985082195308</v>
      </c>
      <c r="R58" s="18">
        <f t="shared" ref="R58:R69" si="47">L58*$B$60</f>
        <v>0.80117865</v>
      </c>
      <c r="S58" s="25">
        <f t="shared" ref="S58:S69" si="48">Q58/R58</f>
        <v>0.0330744063381255</v>
      </c>
      <c r="T58" s="3">
        <v>0.27</v>
      </c>
      <c r="U58" s="26">
        <f t="shared" ref="U58:U69" si="49">S58*T58</f>
        <v>0.00893008971129388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0.228135116430904</v>
      </c>
      <c r="AC58" s="29">
        <f t="shared" ref="AC58:AC69" si="51">$B$58/12</f>
        <v>10.2321666666667</v>
      </c>
      <c r="AD58" s="1">
        <f t="shared" ref="AD58:AD69" si="52">$B$60</f>
        <v>0.29</v>
      </c>
      <c r="AE58" s="30">
        <f>$E$7/12</f>
        <v>95.9516939107742</v>
      </c>
      <c r="AF58" s="1">
        <f t="shared" ref="AF58:AF69" si="53">AE58*10000*AC58*AB58</f>
        <v>2239816.25545916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</row>
    <row r="59" s="1" customFormat="1" spans="1:79">
      <c r="A59" s="13" t="s">
        <v>74</v>
      </c>
      <c r="B59" s="13">
        <v>27</v>
      </c>
      <c r="C59" s="16">
        <v>1</v>
      </c>
      <c r="D59" s="19">
        <v>6.33908507480645</v>
      </c>
      <c r="E59" s="20">
        <f t="shared" ref="E59:E70" si="54">D58</f>
        <v>5</v>
      </c>
      <c r="F59" s="16" t="s">
        <v>73</v>
      </c>
      <c r="G59" s="13">
        <v>2</v>
      </c>
      <c r="H59" s="18">
        <f t="shared" si="40"/>
        <v>6.33908507480645</v>
      </c>
      <c r="I59" s="18">
        <f t="shared" si="41"/>
        <v>279.489085074806</v>
      </c>
      <c r="J59" s="18">
        <f t="shared" si="42"/>
        <v>0.0391138996385147</v>
      </c>
      <c r="K59" s="18">
        <f t="shared" si="43"/>
        <v>10.2321666666667</v>
      </c>
      <c r="L59" s="18">
        <f t="shared" si="44"/>
        <v>2.762685</v>
      </c>
      <c r="M59" s="13" t="s">
        <v>73</v>
      </c>
      <c r="N59" s="13"/>
      <c r="O59" s="18">
        <f t="shared" ref="O59:O69" si="55">L59+O58-P58-N59</f>
        <v>5.43399583372576</v>
      </c>
      <c r="P59" s="18">
        <f t="shared" si="45"/>
        <v>0.212544767676456</v>
      </c>
      <c r="Q59" s="24">
        <f t="shared" si="46"/>
        <v>0.0616379826261723</v>
      </c>
      <c r="R59" s="18">
        <f t="shared" si="47"/>
        <v>0.80117865</v>
      </c>
      <c r="S59" s="25">
        <f t="shared" si="48"/>
        <v>0.0769341302669165</v>
      </c>
      <c r="T59" s="3">
        <v>0.27</v>
      </c>
      <c r="U59" s="26">
        <f t="shared" si="49"/>
        <v>0.0207722151720675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0.230436041407933</v>
      </c>
      <c r="AC59" s="29">
        <f t="shared" si="51"/>
        <v>10.2321666666667</v>
      </c>
      <c r="AD59" s="1">
        <f t="shared" si="52"/>
        <v>0.29</v>
      </c>
      <c r="AE59" s="30">
        <f t="shared" ref="AE59:AE69" si="56">$E$7/12</f>
        <v>95.9516939107742</v>
      </c>
      <c r="AF59" s="1">
        <f t="shared" si="53"/>
        <v>2262406.59247859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</row>
    <row r="60" s="1" customFormat="1" spans="1:79">
      <c r="A60" s="13" t="s">
        <v>38</v>
      </c>
      <c r="B60" s="13">
        <f>H7</f>
        <v>0.29</v>
      </c>
      <c r="C60" s="16">
        <v>2</v>
      </c>
      <c r="D60" s="19">
        <v>8.29930143939286</v>
      </c>
      <c r="E60" s="20">
        <f t="shared" si="54"/>
        <v>6.33908507480645</v>
      </c>
      <c r="F60" s="16" t="s">
        <v>73</v>
      </c>
      <c r="G60" s="13">
        <v>3</v>
      </c>
      <c r="H60" s="18">
        <f t="shared" si="40"/>
        <v>8.29930143939286</v>
      </c>
      <c r="I60" s="18">
        <f t="shared" si="41"/>
        <v>281.449301439393</v>
      </c>
      <c r="J60" s="18">
        <f t="shared" si="42"/>
        <v>0.0498547421203939</v>
      </c>
      <c r="K60" s="18">
        <f t="shared" si="43"/>
        <v>10.2321666666667</v>
      </c>
      <c r="L60" s="18">
        <f t="shared" si="44"/>
        <v>2.762685</v>
      </c>
      <c r="M60" s="13" t="s">
        <v>73</v>
      </c>
      <c r="N60" s="13"/>
      <c r="O60" s="18">
        <f t="shared" si="55"/>
        <v>7.9841360660493</v>
      </c>
      <c r="P60" s="18">
        <f t="shared" si="45"/>
        <v>0.398047044627024</v>
      </c>
      <c r="Q60" s="24">
        <f t="shared" si="46"/>
        <v>0.115433642941837</v>
      </c>
      <c r="R60" s="18">
        <f t="shared" si="47"/>
        <v>0.80117865</v>
      </c>
      <c r="S60" s="25">
        <f t="shared" si="48"/>
        <v>0.144079779137695</v>
      </c>
      <c r="T60" s="3">
        <v>0.27</v>
      </c>
      <c r="U60" s="26">
        <f t="shared" si="49"/>
        <v>0.0389015403671778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0.233958569293343</v>
      </c>
      <c r="AC60" s="29">
        <f t="shared" si="51"/>
        <v>10.2321666666667</v>
      </c>
      <c r="AD60" s="1">
        <f t="shared" si="52"/>
        <v>0.29</v>
      </c>
      <c r="AE60" s="30">
        <f t="shared" si="56"/>
        <v>95.9516939107742</v>
      </c>
      <c r="AF60" s="1">
        <f t="shared" si="53"/>
        <v>2296990.55018524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</row>
    <row r="61" s="1" customFormat="1" spans="1:79">
      <c r="A61" s="13"/>
      <c r="B61" s="13"/>
      <c r="C61" s="16">
        <v>3</v>
      </c>
      <c r="D61" s="19">
        <v>10.6352016284194</v>
      </c>
      <c r="E61" s="20">
        <f t="shared" si="54"/>
        <v>8.29930143939286</v>
      </c>
      <c r="F61" s="16" t="s">
        <v>73</v>
      </c>
      <c r="G61" s="13">
        <v>4</v>
      </c>
      <c r="H61" s="18">
        <f t="shared" si="40"/>
        <v>10.6352016284194</v>
      </c>
      <c r="I61" s="18">
        <f t="shared" si="41"/>
        <v>283.785201628419</v>
      </c>
      <c r="J61" s="18">
        <f t="shared" si="42"/>
        <v>0.0662790837540828</v>
      </c>
      <c r="K61" s="18">
        <f t="shared" si="43"/>
        <v>10.2321666666667</v>
      </c>
      <c r="L61" s="18">
        <f t="shared" si="44"/>
        <v>2.762685</v>
      </c>
      <c r="M61" s="13" t="s">
        <v>73</v>
      </c>
      <c r="N61" s="13"/>
      <c r="O61" s="18">
        <f t="shared" si="55"/>
        <v>10.3487740214223</v>
      </c>
      <c r="P61" s="18">
        <f t="shared" si="45"/>
        <v>0.685907260117923</v>
      </c>
      <c r="Q61" s="24">
        <f t="shared" si="46"/>
        <v>0.198913105434198</v>
      </c>
      <c r="R61" s="18">
        <f t="shared" si="47"/>
        <v>0.80117865</v>
      </c>
      <c r="S61" s="25">
        <f t="shared" si="48"/>
        <v>0.248275594256285</v>
      </c>
      <c r="T61" s="3">
        <v>0.27</v>
      </c>
      <c r="U61" s="26">
        <f t="shared" si="49"/>
        <v>0.0670344104491968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0"/>
        <v>0.288224785950279</v>
      </c>
      <c r="AC61" s="29">
        <f t="shared" si="51"/>
        <v>10.2321666666667</v>
      </c>
      <c r="AD61" s="1">
        <f t="shared" si="52"/>
        <v>0.29</v>
      </c>
      <c r="AE61" s="30">
        <f t="shared" si="56"/>
        <v>95.9516939107742</v>
      </c>
      <c r="AF61" s="1">
        <f t="shared" si="53"/>
        <v>2829772.85959918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</row>
    <row r="62" s="1" customFormat="1" spans="1:79">
      <c r="A62" s="13"/>
      <c r="B62" s="13"/>
      <c r="C62" s="16">
        <v>4</v>
      </c>
      <c r="D62" s="19">
        <v>13.8370084127667</v>
      </c>
      <c r="E62" s="20">
        <f t="shared" si="54"/>
        <v>10.6352016284194</v>
      </c>
      <c r="F62" s="16" t="s">
        <v>73</v>
      </c>
      <c r="G62" s="13">
        <v>5</v>
      </c>
      <c r="H62" s="18">
        <f t="shared" si="40"/>
        <v>13.8370084127667</v>
      </c>
      <c r="I62" s="18">
        <f t="shared" si="41"/>
        <v>286.987008412767</v>
      </c>
      <c r="J62" s="18">
        <f t="shared" si="42"/>
        <v>0.0971895200519236</v>
      </c>
      <c r="K62" s="18">
        <f t="shared" si="43"/>
        <v>10.2321666666667</v>
      </c>
      <c r="L62" s="18">
        <f t="shared" si="44"/>
        <v>2.762685</v>
      </c>
      <c r="M62" s="13" t="s">
        <v>75</v>
      </c>
      <c r="N62" s="18">
        <f>(O61-P61)*$C$22/100</f>
        <v>9.17972342323914</v>
      </c>
      <c r="O62" s="18">
        <f t="shared" si="55"/>
        <v>3.24582833806522</v>
      </c>
      <c r="P62" s="18">
        <f t="shared" si="45"/>
        <v>0.315460498347491</v>
      </c>
      <c r="Q62" s="24">
        <f t="shared" si="46"/>
        <v>0.0914835445207724</v>
      </c>
      <c r="R62" s="18">
        <f t="shared" si="47"/>
        <v>0.80117865</v>
      </c>
      <c r="S62" s="25">
        <f t="shared" si="48"/>
        <v>0.114186198697098</v>
      </c>
      <c r="T62" s="3">
        <v>0.27</v>
      </c>
      <c r="U62" s="26">
        <f t="shared" si="49"/>
        <v>0.0308302736482163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0.281190322169848</v>
      </c>
      <c r="AC62" s="29">
        <f t="shared" si="51"/>
        <v>10.2321666666667</v>
      </c>
      <c r="AD62" s="1">
        <f t="shared" si="52"/>
        <v>0.29</v>
      </c>
      <c r="AE62" s="30">
        <f t="shared" si="56"/>
        <v>95.9516939107742</v>
      </c>
      <c r="AF62" s="1">
        <f t="shared" si="53"/>
        <v>2760708.93568276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</row>
    <row r="63" s="1" customFormat="1" spans="1:79">
      <c r="A63" s="13"/>
      <c r="B63" s="13"/>
      <c r="C63" s="16">
        <v>5</v>
      </c>
      <c r="D63" s="19">
        <v>20.7979501916129</v>
      </c>
      <c r="E63" s="20">
        <f t="shared" si="54"/>
        <v>13.8370084127667</v>
      </c>
      <c r="F63" s="16" t="s">
        <v>75</v>
      </c>
      <c r="G63" s="13">
        <v>6</v>
      </c>
      <c r="H63" s="18">
        <f t="shared" si="40"/>
        <v>20.7979501916129</v>
      </c>
      <c r="I63" s="18">
        <f t="shared" si="41"/>
        <v>293.947950191613</v>
      </c>
      <c r="J63" s="18">
        <f t="shared" si="42"/>
        <v>0.217043659009503</v>
      </c>
      <c r="K63" s="18">
        <f t="shared" si="43"/>
        <v>10.2321666666667</v>
      </c>
      <c r="L63" s="18">
        <f t="shared" si="44"/>
        <v>2.762685</v>
      </c>
      <c r="M63" s="13" t="s">
        <v>73</v>
      </c>
      <c r="N63" s="13"/>
      <c r="O63" s="18">
        <f t="shared" si="55"/>
        <v>5.69305283971772</v>
      </c>
      <c r="P63" s="18">
        <f t="shared" si="45"/>
        <v>1.23564101926678</v>
      </c>
      <c r="Q63" s="24">
        <f t="shared" si="46"/>
        <v>0.358335895587365</v>
      </c>
      <c r="R63" s="18">
        <f t="shared" si="47"/>
        <v>0.80117865</v>
      </c>
      <c r="S63" s="25">
        <f t="shared" si="48"/>
        <v>0.447260914388276</v>
      </c>
      <c r="T63" s="3">
        <v>0.27</v>
      </c>
      <c r="U63" s="26">
        <f t="shared" si="49"/>
        <v>0.120760446884835</v>
      </c>
      <c r="V63" s="3">
        <v>229.1</v>
      </c>
      <c r="W63" s="27">
        <v>15.1</v>
      </c>
      <c r="X63" s="27">
        <v>6</v>
      </c>
      <c r="Y63" s="27">
        <v>3</v>
      </c>
      <c r="Z63" s="27">
        <v>7</v>
      </c>
      <c r="AA63" s="3">
        <v>30.2</v>
      </c>
      <c r="AB63" s="2">
        <f t="shared" si="50"/>
        <v>0.313863754829723</v>
      </c>
      <c r="AC63" s="29">
        <f t="shared" si="51"/>
        <v>10.2321666666667</v>
      </c>
      <c r="AD63" s="1">
        <f t="shared" si="52"/>
        <v>0.29</v>
      </c>
      <c r="AE63" s="30">
        <f t="shared" si="56"/>
        <v>95.9516939107742</v>
      </c>
      <c r="AF63" s="1">
        <f t="shared" si="53"/>
        <v>3081494.64696716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</row>
    <row r="64" s="1" customFormat="1" spans="1:79">
      <c r="A64" s="13"/>
      <c r="B64" s="13"/>
      <c r="C64" s="16">
        <v>6</v>
      </c>
      <c r="D64" s="19">
        <v>23.24893369</v>
      </c>
      <c r="E64" s="20">
        <f t="shared" si="54"/>
        <v>20.7979501916129</v>
      </c>
      <c r="F64" s="16" t="s">
        <v>73</v>
      </c>
      <c r="G64" s="13">
        <v>7</v>
      </c>
      <c r="H64" s="18">
        <f t="shared" si="40"/>
        <v>23.24893369</v>
      </c>
      <c r="I64" s="18">
        <f t="shared" si="41"/>
        <v>296.39893369</v>
      </c>
      <c r="J64" s="18">
        <f t="shared" si="42"/>
        <v>0.285433557310372</v>
      </c>
      <c r="K64" s="18">
        <f t="shared" si="43"/>
        <v>10.2321666666667</v>
      </c>
      <c r="L64" s="18">
        <f t="shared" si="44"/>
        <v>2.762685</v>
      </c>
      <c r="M64" s="13" t="s">
        <v>73</v>
      </c>
      <c r="N64" s="13"/>
      <c r="O64" s="18">
        <f t="shared" si="55"/>
        <v>7.22009682045095</v>
      </c>
      <c r="P64" s="18">
        <f t="shared" si="45"/>
        <v>2.06085791958662</v>
      </c>
      <c r="Q64" s="24">
        <f t="shared" si="46"/>
        <v>0.59764879668012</v>
      </c>
      <c r="R64" s="18">
        <f t="shared" si="47"/>
        <v>0.80117865</v>
      </c>
      <c r="S64" s="25">
        <f t="shared" si="48"/>
        <v>0.745961960768825</v>
      </c>
      <c r="T64" s="3">
        <v>0.27</v>
      </c>
      <c r="U64" s="26">
        <f t="shared" si="49"/>
        <v>0.201409729407583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0.329533910423893</v>
      </c>
      <c r="AC64" s="29">
        <f t="shared" si="51"/>
        <v>10.2321666666667</v>
      </c>
      <c r="AD64" s="1">
        <f t="shared" si="52"/>
        <v>0.29</v>
      </c>
      <c r="AE64" s="30">
        <f t="shared" si="56"/>
        <v>95.9516939107742</v>
      </c>
      <c r="AF64" s="1">
        <f t="shared" si="53"/>
        <v>3235343.25113866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</row>
    <row r="65" s="1" customFormat="1" spans="1:79">
      <c r="A65" s="13"/>
      <c r="B65" s="13"/>
      <c r="C65" s="16">
        <v>7</v>
      </c>
      <c r="D65" s="19">
        <v>27.7572596348387</v>
      </c>
      <c r="E65" s="20">
        <f t="shared" si="54"/>
        <v>23.24893369</v>
      </c>
      <c r="F65" s="16" t="s">
        <v>73</v>
      </c>
      <c r="G65" s="13">
        <v>8</v>
      </c>
      <c r="H65" s="18">
        <f t="shared" si="40"/>
        <v>27.7572596348387</v>
      </c>
      <c r="I65" s="18">
        <f t="shared" si="41"/>
        <v>300.907259634839</v>
      </c>
      <c r="J65" s="18">
        <f t="shared" si="42"/>
        <v>0.466933473858502</v>
      </c>
      <c r="K65" s="18">
        <f t="shared" si="43"/>
        <v>10.2321666666667</v>
      </c>
      <c r="L65" s="18">
        <f t="shared" si="44"/>
        <v>2.762685</v>
      </c>
      <c r="M65" s="13" t="s">
        <v>73</v>
      </c>
      <c r="N65" s="13"/>
      <c r="O65" s="18">
        <f t="shared" si="55"/>
        <v>7.92192390086433</v>
      </c>
      <c r="P65" s="18">
        <f t="shared" si="45"/>
        <v>3.69901144667328</v>
      </c>
      <c r="Q65" s="24">
        <f t="shared" si="46"/>
        <v>1.07271331953525</v>
      </c>
      <c r="R65" s="18">
        <f t="shared" si="47"/>
        <v>0.80117865</v>
      </c>
      <c r="S65" s="25">
        <f t="shared" si="48"/>
        <v>1.33891900331499</v>
      </c>
      <c r="T65" s="3">
        <v>0.27</v>
      </c>
      <c r="U65" s="26">
        <f t="shared" si="49"/>
        <v>0.361508130895048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0.360641029832908</v>
      </c>
      <c r="AC65" s="29">
        <f t="shared" si="51"/>
        <v>10.2321666666667</v>
      </c>
      <c r="AD65" s="1">
        <f t="shared" si="52"/>
        <v>0.29</v>
      </c>
      <c r="AE65" s="30">
        <f t="shared" si="56"/>
        <v>95.9516939107742</v>
      </c>
      <c r="AF65" s="1">
        <f t="shared" si="53"/>
        <v>3540750.99722725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</row>
    <row r="66" s="1" customFormat="1" spans="1:79">
      <c r="A66" s="13"/>
      <c r="B66" s="13"/>
      <c r="C66" s="16">
        <v>8</v>
      </c>
      <c r="D66" s="19">
        <v>29.1201680206452</v>
      </c>
      <c r="E66" s="20">
        <f t="shared" si="54"/>
        <v>27.7572596348387</v>
      </c>
      <c r="F66" s="16" t="s">
        <v>73</v>
      </c>
      <c r="G66" s="13">
        <v>9</v>
      </c>
      <c r="H66" s="18">
        <f t="shared" si="40"/>
        <v>29.1201680206452</v>
      </c>
      <c r="I66" s="18">
        <f t="shared" si="41"/>
        <v>302.270168020645</v>
      </c>
      <c r="J66" s="18">
        <f t="shared" si="42"/>
        <v>0.540279457134836</v>
      </c>
      <c r="K66" s="18">
        <f t="shared" si="43"/>
        <v>10.2321666666667</v>
      </c>
      <c r="L66" s="18">
        <f t="shared" si="44"/>
        <v>2.762685</v>
      </c>
      <c r="M66" s="13" t="s">
        <v>73</v>
      </c>
      <c r="N66" s="13"/>
      <c r="O66" s="18">
        <f t="shared" si="55"/>
        <v>6.98559745419105</v>
      </c>
      <c r="P66" s="18">
        <f t="shared" si="45"/>
        <v>3.77417480031283</v>
      </c>
      <c r="Q66" s="24">
        <f t="shared" si="46"/>
        <v>1.09451069209072</v>
      </c>
      <c r="R66" s="18">
        <f t="shared" si="47"/>
        <v>0.80117865</v>
      </c>
      <c r="S66" s="25">
        <f t="shared" si="48"/>
        <v>1.36612563513858</v>
      </c>
      <c r="T66" s="3">
        <v>0.27</v>
      </c>
      <c r="U66" s="26">
        <f t="shared" si="49"/>
        <v>0.368853921487417</v>
      </c>
      <c r="V66" s="3">
        <v>220.1</v>
      </c>
      <c r="W66" s="27">
        <v>12.1</v>
      </c>
      <c r="X66" s="27">
        <v>4.5</v>
      </c>
      <c r="Y66" s="27">
        <v>1.5</v>
      </c>
      <c r="Z66" s="27">
        <v>6.8</v>
      </c>
      <c r="AA66" s="3">
        <v>30.2</v>
      </c>
      <c r="AB66" s="2">
        <f t="shared" si="50"/>
        <v>0.346868316945005</v>
      </c>
      <c r="AC66" s="29">
        <f t="shared" si="51"/>
        <v>10.2321666666667</v>
      </c>
      <c r="AD66" s="1">
        <f t="shared" si="52"/>
        <v>0.29</v>
      </c>
      <c r="AE66" s="30">
        <f t="shared" si="56"/>
        <v>95.9516939107742</v>
      </c>
      <c r="AF66" s="1">
        <f t="shared" si="53"/>
        <v>3405531.36646321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</row>
    <row r="67" s="1" customFormat="1" spans="1:79">
      <c r="A67" s="13"/>
      <c r="B67" s="13"/>
      <c r="C67" s="16">
        <v>9</v>
      </c>
      <c r="D67" s="19">
        <v>25.126922851</v>
      </c>
      <c r="E67" s="20">
        <f t="shared" si="54"/>
        <v>29.1201680206452</v>
      </c>
      <c r="F67" s="16" t="s">
        <v>73</v>
      </c>
      <c r="G67" s="13">
        <v>10</v>
      </c>
      <c r="H67" s="18">
        <f t="shared" si="40"/>
        <v>25.126922851</v>
      </c>
      <c r="I67" s="18">
        <f t="shared" si="41"/>
        <v>298.276922851</v>
      </c>
      <c r="J67" s="18">
        <f t="shared" si="42"/>
        <v>0.351018459323624</v>
      </c>
      <c r="K67" s="18">
        <f t="shared" si="43"/>
        <v>10.2321666666667</v>
      </c>
      <c r="L67" s="18">
        <f t="shared" si="44"/>
        <v>2.762685</v>
      </c>
      <c r="M67" s="13" t="s">
        <v>73</v>
      </c>
      <c r="N67" s="13"/>
      <c r="O67" s="18">
        <f t="shared" si="55"/>
        <v>5.97410765387822</v>
      </c>
      <c r="P67" s="18">
        <f t="shared" si="45"/>
        <v>2.0970220644978</v>
      </c>
      <c r="Q67" s="24">
        <f t="shared" si="46"/>
        <v>0.608136398704362</v>
      </c>
      <c r="R67" s="18">
        <f t="shared" si="47"/>
        <v>0.80117865</v>
      </c>
      <c r="S67" s="25">
        <f t="shared" si="48"/>
        <v>0.759052177319456</v>
      </c>
      <c r="T67" s="3">
        <v>0.27</v>
      </c>
      <c r="U67" s="26">
        <f t="shared" si="49"/>
        <v>0.204944087876253</v>
      </c>
      <c r="V67" s="3">
        <v>220.1</v>
      </c>
      <c r="W67" s="27">
        <v>12.1</v>
      </c>
      <c r="X67" s="27">
        <v>4.5</v>
      </c>
      <c r="Y67" s="27">
        <v>1.5</v>
      </c>
      <c r="Z67" s="27">
        <v>6.8</v>
      </c>
      <c r="AA67" s="3">
        <v>30.2</v>
      </c>
      <c r="AB67" s="2">
        <f t="shared" si="50"/>
        <v>0.315020636274356</v>
      </c>
      <c r="AC67" s="29">
        <f t="shared" si="51"/>
        <v>10.2321666666667</v>
      </c>
      <c r="AD67" s="1">
        <f t="shared" si="52"/>
        <v>0.29</v>
      </c>
      <c r="AE67" s="30">
        <f t="shared" si="56"/>
        <v>95.9516939107742</v>
      </c>
      <c r="AF67" s="1">
        <f t="shared" si="53"/>
        <v>3092852.8363852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</row>
    <row r="68" s="1" customFormat="1" spans="1:79">
      <c r="A68" s="13"/>
      <c r="B68" s="13"/>
      <c r="C68" s="16">
        <v>10</v>
      </c>
      <c r="D68" s="19">
        <v>17.6399249925806</v>
      </c>
      <c r="E68" s="20">
        <f t="shared" si="54"/>
        <v>25.126922851</v>
      </c>
      <c r="F68" s="16" t="s">
        <v>73</v>
      </c>
      <c r="G68" s="13">
        <v>11</v>
      </c>
      <c r="H68" s="18">
        <f t="shared" si="40"/>
        <v>17.6399249925806</v>
      </c>
      <c r="I68" s="18">
        <f t="shared" si="41"/>
        <v>290.789924992581</v>
      </c>
      <c r="J68" s="18">
        <f t="shared" si="42"/>
        <v>0.151466497641061</v>
      </c>
      <c r="K68" s="18">
        <f t="shared" si="43"/>
        <v>10.2321666666667</v>
      </c>
      <c r="L68" s="18">
        <f t="shared" si="44"/>
        <v>2.762685</v>
      </c>
      <c r="M68" s="13" t="s">
        <v>75</v>
      </c>
      <c r="N68" s="18">
        <f>(O67-P67)*$C$22/100</f>
        <v>3.68323130991139</v>
      </c>
      <c r="O68" s="18">
        <f t="shared" si="55"/>
        <v>2.95653927946902</v>
      </c>
      <c r="P68" s="18">
        <f t="shared" si="45"/>
        <v>0.4478166497994</v>
      </c>
      <c r="Q68" s="24">
        <f t="shared" si="46"/>
        <v>0.129866828441826</v>
      </c>
      <c r="R68" s="18">
        <f t="shared" si="47"/>
        <v>0.80117865</v>
      </c>
      <c r="S68" s="25">
        <f t="shared" si="48"/>
        <v>0.162094719376042</v>
      </c>
      <c r="T68" s="3">
        <v>0.27</v>
      </c>
      <c r="U68" s="26">
        <f t="shared" si="49"/>
        <v>0.0437655742315313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0.234903651073187</v>
      </c>
      <c r="AC68" s="29">
        <f t="shared" si="51"/>
        <v>10.2321666666667</v>
      </c>
      <c r="AD68" s="1">
        <f t="shared" si="52"/>
        <v>0.29</v>
      </c>
      <c r="AE68" s="30">
        <f t="shared" si="56"/>
        <v>95.9516939107742</v>
      </c>
      <c r="AF68" s="1">
        <f t="shared" si="53"/>
        <v>2306269.30378684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</row>
    <row r="69" s="1" customFormat="1" spans="1:79">
      <c r="A69" s="13"/>
      <c r="B69" s="13"/>
      <c r="C69" s="16">
        <v>11</v>
      </c>
      <c r="D69" s="19">
        <v>13.0057916668333</v>
      </c>
      <c r="E69" s="20">
        <f t="shared" si="54"/>
        <v>17.6399249925806</v>
      </c>
      <c r="F69" s="16" t="s">
        <v>75</v>
      </c>
      <c r="G69" s="13">
        <v>12</v>
      </c>
      <c r="H69" s="18">
        <f t="shared" si="40"/>
        <v>13.0057916668333</v>
      </c>
      <c r="I69" s="18">
        <f t="shared" si="41"/>
        <v>286.155791666833</v>
      </c>
      <c r="J69" s="18">
        <f t="shared" si="42"/>
        <v>0.0880681481933652</v>
      </c>
      <c r="K69" s="18">
        <f t="shared" si="43"/>
        <v>10.2321666666667</v>
      </c>
      <c r="L69" s="18">
        <f t="shared" si="44"/>
        <v>2.762685</v>
      </c>
      <c r="M69" s="13" t="s">
        <v>73</v>
      </c>
      <c r="N69" s="13"/>
      <c r="O69" s="18">
        <f t="shared" si="55"/>
        <v>5.27140762966962</v>
      </c>
      <c r="P69" s="18">
        <f t="shared" si="45"/>
        <v>0.46424310831738</v>
      </c>
      <c r="Q69" s="24">
        <f t="shared" si="46"/>
        <v>0.13463050141204</v>
      </c>
      <c r="R69" s="18">
        <f t="shared" si="47"/>
        <v>0.80117865</v>
      </c>
      <c r="S69" s="25">
        <f t="shared" si="48"/>
        <v>0.16804055052146</v>
      </c>
      <c r="T69" s="3">
        <v>0.27</v>
      </c>
      <c r="U69" s="26">
        <f t="shared" si="49"/>
        <v>0.0453709486407942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0.235215575320906</v>
      </c>
      <c r="AC69" s="29">
        <f t="shared" si="51"/>
        <v>10.2321666666667</v>
      </c>
      <c r="AD69" s="1">
        <f t="shared" si="52"/>
        <v>0.29</v>
      </c>
      <c r="AE69" s="30">
        <f t="shared" si="56"/>
        <v>95.9516939107742</v>
      </c>
      <c r="AF69" s="1">
        <f t="shared" si="53"/>
        <v>2309331.75647471</v>
      </c>
      <c r="AG69" s="1">
        <f>SUM(AF58:AF69)</f>
        <v>33361269.3518479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</row>
    <row r="70" s="1" customFormat="1" spans="1:46">
      <c r="A70" s="13"/>
      <c r="B70" s="13"/>
      <c r="C70" s="16">
        <v>12</v>
      </c>
      <c r="D70" s="19">
        <v>7.3249593703871</v>
      </c>
      <c r="E70" s="20">
        <f t="shared" si="54"/>
        <v>13.0057916668333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AT70" s="2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5</v>
      </c>
      <c r="E74" s="16"/>
      <c r="F74" s="16"/>
      <c r="G74" s="13">
        <v>1</v>
      </c>
      <c r="H74" s="18">
        <f t="shared" ref="H74:H85" si="57">E75</f>
        <v>5</v>
      </c>
      <c r="I74" s="18">
        <f t="shared" ref="I74:I85" si="58">H74+273.15</f>
        <v>278.15</v>
      </c>
      <c r="J74" s="18">
        <f t="shared" ref="J74:J85" si="59">EXP(($C$16*(I74-$C$14))/($C$17*I74*$C$14))</f>
        <v>0.0330744063381255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0.0172390420715578</v>
      </c>
      <c r="Q74" s="24">
        <f t="shared" ref="Q74:Q85" si="63">P74*$B$76</f>
        <v>0.00448215093860502</v>
      </c>
      <c r="R74" s="18">
        <f t="shared" ref="R74:R85" si="64">L74*$B$76</f>
        <v>0.1355172</v>
      </c>
      <c r="S74" s="25">
        <f t="shared" ref="S74:S85" si="65">Q74/R74</f>
        <v>0.0330744063381255</v>
      </c>
      <c r="T74" s="3">
        <v>0.01</v>
      </c>
      <c r="U74" s="26">
        <f t="shared" ref="U74:U85" si="66">S74*T74</f>
        <v>0.000330744063381255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0.00582074406338126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 t="shared" ref="AW74:AW85" si="72">$E$8</f>
        <v>0</v>
      </c>
      <c r="AX74" s="1">
        <f t="shared" ref="AX74:AX85" si="73">AW74*10000*AV74*0.67*AU74*AT74</f>
        <v>0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6.33908507480645</v>
      </c>
      <c r="E75" s="20">
        <f t="shared" ref="E75:E86" si="74">D74</f>
        <v>5</v>
      </c>
      <c r="F75" s="16" t="s">
        <v>73</v>
      </c>
      <c r="G75" s="13">
        <v>2</v>
      </c>
      <c r="H75" s="18">
        <f t="shared" si="57"/>
        <v>6.33908507480645</v>
      </c>
      <c r="I75" s="18">
        <f t="shared" si="58"/>
        <v>279.489085074806</v>
      </c>
      <c r="J75" s="18">
        <f t="shared" si="59"/>
        <v>0.0391138996385147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5">L75+O74-P74-N75</f>
        <v>1.02520095792844</v>
      </c>
      <c r="P75" s="18">
        <f t="shared" si="62"/>
        <v>0.0400996073777222</v>
      </c>
      <c r="Q75" s="24">
        <f t="shared" si="63"/>
        <v>0.0104258979182078</v>
      </c>
      <c r="R75" s="18">
        <f t="shared" si="64"/>
        <v>0.1355172</v>
      </c>
      <c r="S75" s="25">
        <f t="shared" si="65"/>
        <v>0.0769341302669165</v>
      </c>
      <c r="T75" s="3">
        <v>0.01</v>
      </c>
      <c r="U75" s="26">
        <f t="shared" si="66"/>
        <v>0.000769341302669165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0.00625934130266917</v>
      </c>
      <c r="AU75" s="29">
        <f t="shared" si="70"/>
        <v>52.122</v>
      </c>
      <c r="AV75" s="1">
        <f t="shared" si="71"/>
        <v>0.26</v>
      </c>
      <c r="AW75" s="2">
        <f t="shared" si="72"/>
        <v>0</v>
      </c>
      <c r="AX75" s="1">
        <f t="shared" si="73"/>
        <v>0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8.29930143939286</v>
      </c>
      <c r="E76" s="20">
        <f t="shared" si="74"/>
        <v>6.33908507480645</v>
      </c>
      <c r="F76" s="16" t="s">
        <v>73</v>
      </c>
      <c r="G76" s="13">
        <v>3</v>
      </c>
      <c r="H76" s="18">
        <f t="shared" si="57"/>
        <v>8.29930143939286</v>
      </c>
      <c r="I76" s="18">
        <f t="shared" si="58"/>
        <v>281.449301439393</v>
      </c>
      <c r="J76" s="18">
        <f t="shared" si="59"/>
        <v>0.0498547421203939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5"/>
        <v>1.50632135055072</v>
      </c>
      <c r="P76" s="18">
        <f t="shared" si="62"/>
        <v>0.0750972624821496</v>
      </c>
      <c r="Q76" s="24">
        <f t="shared" si="63"/>
        <v>0.0195252882453589</v>
      </c>
      <c r="R76" s="18">
        <f t="shared" si="64"/>
        <v>0.1355172</v>
      </c>
      <c r="S76" s="25">
        <f t="shared" si="65"/>
        <v>0.144079779137695</v>
      </c>
      <c r="T76" s="3">
        <v>0.01</v>
      </c>
      <c r="U76" s="26">
        <f t="shared" si="66"/>
        <v>0.00144079779137695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0.00693079779137695</v>
      </c>
      <c r="AU76" s="29">
        <f t="shared" si="70"/>
        <v>52.122</v>
      </c>
      <c r="AV76" s="1">
        <f t="shared" si="71"/>
        <v>0.26</v>
      </c>
      <c r="AW76" s="2">
        <f t="shared" si="72"/>
        <v>0</v>
      </c>
      <c r="AX76" s="1">
        <f t="shared" si="73"/>
        <v>0</v>
      </c>
    </row>
    <row r="77" s="1" customFormat="1" spans="1:50">
      <c r="A77" s="13"/>
      <c r="B77" s="13"/>
      <c r="C77" s="16">
        <v>3</v>
      </c>
      <c r="D77" s="19">
        <v>10.6352016284194</v>
      </c>
      <c r="E77" s="20">
        <f t="shared" si="74"/>
        <v>8.29930143939286</v>
      </c>
      <c r="F77" s="16" t="s">
        <v>73</v>
      </c>
      <c r="G77" s="13">
        <v>4</v>
      </c>
      <c r="H77" s="18">
        <f t="shared" si="57"/>
        <v>10.6352016284194</v>
      </c>
      <c r="I77" s="18">
        <f t="shared" si="58"/>
        <v>283.785201628419</v>
      </c>
      <c r="J77" s="18">
        <f t="shared" si="59"/>
        <v>0.0662790837540828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1.95244408806857</v>
      </c>
      <c r="P77" s="18">
        <f t="shared" si="62"/>
        <v>0.129406205238261</v>
      </c>
      <c r="Q77" s="24">
        <f t="shared" si="63"/>
        <v>0.0336456133619478</v>
      </c>
      <c r="R77" s="18">
        <f t="shared" si="64"/>
        <v>0.1355172</v>
      </c>
      <c r="S77" s="25">
        <f t="shared" si="65"/>
        <v>0.248275594256285</v>
      </c>
      <c r="T77" s="3">
        <v>0.01</v>
      </c>
      <c r="U77" s="26">
        <f t="shared" si="66"/>
        <v>0.00248275594256285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0.015</v>
      </c>
      <c r="AR77" s="3">
        <v>0.5</v>
      </c>
      <c r="AS77" s="3">
        <f t="shared" si="68"/>
        <v>0.0075</v>
      </c>
      <c r="AT77" s="2">
        <f t="shared" si="69"/>
        <v>0.0104727559425628</v>
      </c>
      <c r="AU77" s="29">
        <f t="shared" si="70"/>
        <v>52.122</v>
      </c>
      <c r="AV77" s="1">
        <f t="shared" si="71"/>
        <v>0.26</v>
      </c>
      <c r="AW77" s="2">
        <f t="shared" si="72"/>
        <v>0</v>
      </c>
      <c r="AX77" s="1">
        <f t="shared" si="73"/>
        <v>0</v>
      </c>
    </row>
    <row r="78" s="1" customFormat="1" spans="1:50">
      <c r="A78" s="13"/>
      <c r="B78" s="13"/>
      <c r="C78" s="16">
        <v>4</v>
      </c>
      <c r="D78" s="19">
        <v>13.8370084127667</v>
      </c>
      <c r="E78" s="20">
        <f t="shared" si="74"/>
        <v>10.6352016284194</v>
      </c>
      <c r="F78" s="16" t="s">
        <v>73</v>
      </c>
      <c r="G78" s="13">
        <v>5</v>
      </c>
      <c r="H78" s="18">
        <f t="shared" si="57"/>
        <v>13.8370084127667</v>
      </c>
      <c r="I78" s="18">
        <f t="shared" si="58"/>
        <v>286.987008412767</v>
      </c>
      <c r="J78" s="18">
        <f t="shared" si="59"/>
        <v>0.0971895200519236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1.73188598868879</v>
      </c>
      <c r="O78" s="18">
        <f t="shared" si="75"/>
        <v>0.612371894141516</v>
      </c>
      <c r="P78" s="18">
        <f t="shared" si="62"/>
        <v>0.0595161304849013</v>
      </c>
      <c r="Q78" s="24">
        <f t="shared" si="63"/>
        <v>0.0154741939260743</v>
      </c>
      <c r="R78" s="18">
        <f t="shared" si="64"/>
        <v>0.1355172</v>
      </c>
      <c r="S78" s="25">
        <f t="shared" si="65"/>
        <v>0.114186198697098</v>
      </c>
      <c r="T78" s="3">
        <v>0.01</v>
      </c>
      <c r="U78" s="26">
        <f t="shared" si="66"/>
        <v>0.00114186198697098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7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0.011091861986971</v>
      </c>
      <c r="AU78" s="29">
        <f t="shared" si="70"/>
        <v>52.122</v>
      </c>
      <c r="AV78" s="1">
        <f t="shared" si="71"/>
        <v>0.26</v>
      </c>
      <c r="AW78" s="2">
        <f t="shared" si="72"/>
        <v>0</v>
      </c>
      <c r="AX78" s="1">
        <f t="shared" si="73"/>
        <v>0</v>
      </c>
    </row>
    <row r="79" s="1" customFormat="1" spans="1:50">
      <c r="A79" s="13"/>
      <c r="B79" s="13"/>
      <c r="C79" s="16">
        <v>5</v>
      </c>
      <c r="D79" s="19">
        <v>20.7979501916129</v>
      </c>
      <c r="E79" s="20">
        <f t="shared" si="74"/>
        <v>13.8370084127667</v>
      </c>
      <c r="F79" s="16" t="s">
        <v>75</v>
      </c>
      <c r="G79" s="13">
        <v>6</v>
      </c>
      <c r="H79" s="18">
        <f t="shared" si="57"/>
        <v>20.7979501916129</v>
      </c>
      <c r="I79" s="18">
        <f t="shared" si="58"/>
        <v>293.947950191613</v>
      </c>
      <c r="J79" s="18">
        <f t="shared" si="59"/>
        <v>0.217043659009503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5"/>
        <v>1.07407576365661</v>
      </c>
      <c r="P79" s="18">
        <f t="shared" si="62"/>
        <v>0.233121333797458</v>
      </c>
      <c r="Q79" s="24">
        <f t="shared" si="63"/>
        <v>0.060611546787339</v>
      </c>
      <c r="R79" s="18">
        <f t="shared" si="64"/>
        <v>0.1355172</v>
      </c>
      <c r="S79" s="25">
        <f t="shared" si="65"/>
        <v>0.447260914388277</v>
      </c>
      <c r="T79" s="3">
        <v>0.01</v>
      </c>
      <c r="U79" s="26">
        <f t="shared" si="66"/>
        <v>0.00447260914388277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7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8"/>
        <v>0.0075</v>
      </c>
      <c r="AT79" s="2">
        <f t="shared" si="69"/>
        <v>0.0144226091438828</v>
      </c>
      <c r="AU79" s="29">
        <f t="shared" si="70"/>
        <v>52.122</v>
      </c>
      <c r="AV79" s="1">
        <f t="shared" si="71"/>
        <v>0.26</v>
      </c>
      <c r="AW79" s="2">
        <f t="shared" si="72"/>
        <v>0</v>
      </c>
      <c r="AX79" s="1">
        <f t="shared" si="73"/>
        <v>0</v>
      </c>
    </row>
    <row r="80" s="1" customFormat="1" spans="1:50">
      <c r="A80" s="13"/>
      <c r="B80" s="13"/>
      <c r="C80" s="16">
        <v>6</v>
      </c>
      <c r="D80" s="19">
        <v>23.24893369</v>
      </c>
      <c r="E80" s="20">
        <f t="shared" si="74"/>
        <v>20.7979501916129</v>
      </c>
      <c r="F80" s="16" t="s">
        <v>73</v>
      </c>
      <c r="G80" s="13">
        <v>7</v>
      </c>
      <c r="H80" s="18">
        <f t="shared" si="57"/>
        <v>23.24893369</v>
      </c>
      <c r="I80" s="18">
        <f t="shared" si="58"/>
        <v>296.39893369</v>
      </c>
      <c r="J80" s="18">
        <f t="shared" si="59"/>
        <v>0.285433557310372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1.36217442985916</v>
      </c>
      <c r="P80" s="18">
        <f t="shared" si="62"/>
        <v>0.388810293191927</v>
      </c>
      <c r="Q80" s="24">
        <f t="shared" si="63"/>
        <v>0.101090676229901</v>
      </c>
      <c r="R80" s="18">
        <f t="shared" si="64"/>
        <v>0.1355172</v>
      </c>
      <c r="S80" s="25">
        <f t="shared" si="65"/>
        <v>0.745961960768825</v>
      </c>
      <c r="T80" s="3">
        <v>0.01</v>
      </c>
      <c r="U80" s="26">
        <f t="shared" si="66"/>
        <v>0.00745961960768825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0.02</v>
      </c>
      <c r="AR80" s="3">
        <v>0.5</v>
      </c>
      <c r="AS80" s="3">
        <f t="shared" si="68"/>
        <v>0.01</v>
      </c>
      <c r="AT80" s="2">
        <f t="shared" si="69"/>
        <v>0.0199096196076883</v>
      </c>
      <c r="AU80" s="29">
        <f t="shared" si="70"/>
        <v>52.122</v>
      </c>
      <c r="AV80" s="1">
        <f t="shared" si="71"/>
        <v>0.26</v>
      </c>
      <c r="AW80" s="2">
        <f t="shared" si="72"/>
        <v>0</v>
      </c>
      <c r="AX80" s="1">
        <f t="shared" si="73"/>
        <v>0</v>
      </c>
    </row>
    <row r="81" s="1" customFormat="1" spans="1:50">
      <c r="A81" s="13"/>
      <c r="B81" s="13"/>
      <c r="C81" s="16">
        <v>7</v>
      </c>
      <c r="D81" s="19">
        <v>27.7572596348387</v>
      </c>
      <c r="E81" s="20">
        <f t="shared" si="74"/>
        <v>23.24893369</v>
      </c>
      <c r="F81" s="16" t="s">
        <v>73</v>
      </c>
      <c r="G81" s="13">
        <v>8</v>
      </c>
      <c r="H81" s="18">
        <f t="shared" si="57"/>
        <v>27.7572596348387</v>
      </c>
      <c r="I81" s="18">
        <f t="shared" si="58"/>
        <v>300.907259634839</v>
      </c>
      <c r="J81" s="18">
        <f t="shared" si="59"/>
        <v>0.466933473858502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1.49458413666723</v>
      </c>
      <c r="P81" s="18">
        <f t="shared" si="62"/>
        <v>0.69787136290784</v>
      </c>
      <c r="Q81" s="24">
        <f t="shared" si="63"/>
        <v>0.181446554356038</v>
      </c>
      <c r="R81" s="18">
        <f t="shared" si="64"/>
        <v>0.1355172</v>
      </c>
      <c r="S81" s="25">
        <f t="shared" si="65"/>
        <v>1.33891900331499</v>
      </c>
      <c r="T81" s="3">
        <v>0.01</v>
      </c>
      <c r="U81" s="26">
        <f t="shared" si="66"/>
        <v>0.0133891900331499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0.02</v>
      </c>
      <c r="AR81" s="3">
        <v>0.5</v>
      </c>
      <c r="AS81" s="3">
        <f t="shared" si="68"/>
        <v>0.01</v>
      </c>
      <c r="AT81" s="2">
        <f t="shared" si="69"/>
        <v>0.0258391900331499</v>
      </c>
      <c r="AU81" s="29">
        <f t="shared" si="70"/>
        <v>52.122</v>
      </c>
      <c r="AV81" s="1">
        <f t="shared" si="71"/>
        <v>0.26</v>
      </c>
      <c r="AW81" s="2">
        <f t="shared" si="72"/>
        <v>0</v>
      </c>
      <c r="AX81" s="1">
        <f t="shared" si="73"/>
        <v>0</v>
      </c>
    </row>
    <row r="82" s="1" customFormat="1" spans="1:50">
      <c r="A82" s="13"/>
      <c r="B82" s="13"/>
      <c r="C82" s="16">
        <v>8</v>
      </c>
      <c r="D82" s="19">
        <v>29.1201680206452</v>
      </c>
      <c r="E82" s="20">
        <f t="shared" si="74"/>
        <v>27.7572596348387</v>
      </c>
      <c r="F82" s="16" t="s">
        <v>73</v>
      </c>
      <c r="G82" s="13">
        <v>9</v>
      </c>
      <c r="H82" s="18">
        <f t="shared" si="57"/>
        <v>29.1201680206452</v>
      </c>
      <c r="I82" s="18">
        <f t="shared" si="58"/>
        <v>302.270168020645</v>
      </c>
      <c r="J82" s="18">
        <f t="shared" si="59"/>
        <v>0.540279457134836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1.31793277375939</v>
      </c>
      <c r="P82" s="18">
        <f t="shared" si="62"/>
        <v>0.712052003546932</v>
      </c>
      <c r="Q82" s="24">
        <f t="shared" si="63"/>
        <v>0.185133520922202</v>
      </c>
      <c r="R82" s="18">
        <f t="shared" si="64"/>
        <v>0.1355172</v>
      </c>
      <c r="S82" s="25">
        <f t="shared" si="65"/>
        <v>1.36612563513858</v>
      </c>
      <c r="T82" s="3">
        <v>0.01</v>
      </c>
      <c r="U82" s="26">
        <f t="shared" si="66"/>
        <v>0.0136612563513858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0.0236112563513858</v>
      </c>
      <c r="AU82" s="29">
        <f t="shared" si="70"/>
        <v>52.122</v>
      </c>
      <c r="AV82" s="1">
        <f t="shared" si="71"/>
        <v>0.26</v>
      </c>
      <c r="AW82" s="2">
        <f t="shared" si="72"/>
        <v>0</v>
      </c>
      <c r="AX82" s="1">
        <f t="shared" si="73"/>
        <v>0</v>
      </c>
    </row>
    <row r="83" s="1" customFormat="1" spans="1:50">
      <c r="A83" s="13"/>
      <c r="B83" s="13"/>
      <c r="C83" s="16">
        <v>9</v>
      </c>
      <c r="D83" s="19">
        <v>25.126922851</v>
      </c>
      <c r="E83" s="20">
        <f t="shared" si="74"/>
        <v>29.1201680206452</v>
      </c>
      <c r="F83" s="16" t="s">
        <v>73</v>
      </c>
      <c r="G83" s="13">
        <v>10</v>
      </c>
      <c r="H83" s="18">
        <f t="shared" si="57"/>
        <v>25.126922851</v>
      </c>
      <c r="I83" s="18">
        <f t="shared" si="58"/>
        <v>298.276922851</v>
      </c>
      <c r="J83" s="18">
        <f t="shared" si="59"/>
        <v>0.351018459323624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1.12710077021246</v>
      </c>
      <c r="P83" s="18">
        <f t="shared" si="62"/>
        <v>0.395633175862447</v>
      </c>
      <c r="Q83" s="24">
        <f t="shared" si="63"/>
        <v>0.102864625724236</v>
      </c>
      <c r="R83" s="18">
        <f t="shared" si="64"/>
        <v>0.1355172</v>
      </c>
      <c r="S83" s="25">
        <f t="shared" si="65"/>
        <v>0.759052177319456</v>
      </c>
      <c r="T83" s="3">
        <v>0.01</v>
      </c>
      <c r="U83" s="26">
        <f t="shared" si="66"/>
        <v>0.00759052177319456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0.005</v>
      </c>
      <c r="AF83" s="3">
        <v>0.49</v>
      </c>
      <c r="AG83" s="26">
        <f t="shared" si="67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8"/>
        <v>0.0075</v>
      </c>
      <c r="AT83" s="2">
        <f t="shared" si="69"/>
        <v>0.0175405217731946</v>
      </c>
      <c r="AU83" s="29">
        <f t="shared" si="70"/>
        <v>52.122</v>
      </c>
      <c r="AV83" s="1">
        <f t="shared" si="71"/>
        <v>0.26</v>
      </c>
      <c r="AW83" s="2">
        <f t="shared" si="72"/>
        <v>0</v>
      </c>
      <c r="AX83" s="1">
        <f t="shared" si="73"/>
        <v>0</v>
      </c>
    </row>
    <row r="84" s="1" customFormat="1" spans="1:50">
      <c r="A84" s="13"/>
      <c r="B84" s="13"/>
      <c r="C84" s="16">
        <v>10</v>
      </c>
      <c r="D84" s="19">
        <v>17.6399249925806</v>
      </c>
      <c r="E84" s="20">
        <f t="shared" si="74"/>
        <v>25.126922851</v>
      </c>
      <c r="F84" s="16" t="s">
        <v>73</v>
      </c>
      <c r="G84" s="13">
        <v>11</v>
      </c>
      <c r="H84" s="18">
        <f t="shared" si="57"/>
        <v>17.6399249925806</v>
      </c>
      <c r="I84" s="18">
        <f t="shared" si="58"/>
        <v>290.789924992581</v>
      </c>
      <c r="J84" s="18">
        <f t="shared" si="59"/>
        <v>0.151466497641061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0.69489421463251</v>
      </c>
      <c r="O84" s="18">
        <f t="shared" si="75"/>
        <v>0.557793379717501</v>
      </c>
      <c r="P84" s="18">
        <f t="shared" si="62"/>
        <v>0.0844870096331805</v>
      </c>
      <c r="Q84" s="24">
        <f t="shared" si="63"/>
        <v>0.0219666225046269</v>
      </c>
      <c r="R84" s="18">
        <f t="shared" si="64"/>
        <v>0.1355172</v>
      </c>
      <c r="S84" s="25">
        <f t="shared" si="65"/>
        <v>0.162094719376042</v>
      </c>
      <c r="T84" s="3">
        <v>0.01</v>
      </c>
      <c r="U84" s="26">
        <f t="shared" si="66"/>
        <v>0.00162094719376042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0.005</v>
      </c>
      <c r="AF84" s="3">
        <v>0.49</v>
      </c>
      <c r="AG84" s="26">
        <f t="shared" si="67"/>
        <v>0.00245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0.00907094719376042</v>
      </c>
      <c r="AU84" s="29">
        <f t="shared" si="70"/>
        <v>52.122</v>
      </c>
      <c r="AV84" s="1">
        <f t="shared" si="71"/>
        <v>0.26</v>
      </c>
      <c r="AW84" s="2">
        <f t="shared" si="72"/>
        <v>0</v>
      </c>
      <c r="AX84" s="1">
        <f t="shared" si="73"/>
        <v>0</v>
      </c>
    </row>
    <row r="85" s="1" customFormat="1" spans="1:51">
      <c r="A85" s="13"/>
      <c r="B85" s="13"/>
      <c r="C85" s="16">
        <v>11</v>
      </c>
      <c r="D85" s="19">
        <v>13.0057916668333</v>
      </c>
      <c r="E85" s="20">
        <f t="shared" si="74"/>
        <v>17.6399249925806</v>
      </c>
      <c r="F85" s="16" t="s">
        <v>75</v>
      </c>
      <c r="G85" s="13">
        <v>12</v>
      </c>
      <c r="H85" s="18">
        <f t="shared" si="57"/>
        <v>13.0057916668333</v>
      </c>
      <c r="I85" s="18">
        <f t="shared" si="58"/>
        <v>286.155791666833</v>
      </c>
      <c r="J85" s="18">
        <f t="shared" si="59"/>
        <v>0.0880681481933652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5"/>
        <v>0.99452637008432</v>
      </c>
      <c r="P85" s="18">
        <f t="shared" si="62"/>
        <v>0.0875860957427955</v>
      </c>
      <c r="Q85" s="24">
        <f t="shared" si="63"/>
        <v>0.0227723848931268</v>
      </c>
      <c r="R85" s="18">
        <f t="shared" si="64"/>
        <v>0.1355172</v>
      </c>
      <c r="S85" s="25">
        <f t="shared" si="65"/>
        <v>0.16804055052146</v>
      </c>
      <c r="T85" s="3">
        <v>0.01</v>
      </c>
      <c r="U85" s="26">
        <f t="shared" si="66"/>
        <v>0.0016804055052146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0.005</v>
      </c>
      <c r="AF85" s="3">
        <v>0.49</v>
      </c>
      <c r="AG85" s="26">
        <f t="shared" si="67"/>
        <v>0.00245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0.0091304055052146</v>
      </c>
      <c r="AU85" s="29">
        <f t="shared" si="70"/>
        <v>52.122</v>
      </c>
      <c r="AV85" s="1">
        <f t="shared" si="71"/>
        <v>0.26</v>
      </c>
      <c r="AW85" s="2">
        <f t="shared" si="72"/>
        <v>0</v>
      </c>
      <c r="AX85" s="1">
        <f t="shared" si="73"/>
        <v>0</v>
      </c>
      <c r="AY85" s="1">
        <f>SUM(AX74:AX85)</f>
        <v>0</v>
      </c>
    </row>
    <row r="86" s="1" customFormat="1" spans="1:46">
      <c r="A86" s="13"/>
      <c r="B86" s="13"/>
      <c r="C86" s="16">
        <v>12</v>
      </c>
      <c r="D86" s="19">
        <v>7.3249593703871</v>
      </c>
      <c r="E86" s="20">
        <f t="shared" si="74"/>
        <v>13.0057916668333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5</v>
      </c>
      <c r="E90" s="16"/>
      <c r="F90" s="16"/>
      <c r="G90" s="13">
        <v>1</v>
      </c>
      <c r="H90" s="18">
        <f t="shared" ref="H90:H101" si="76">E91</f>
        <v>5</v>
      </c>
      <c r="I90" s="18">
        <f t="shared" ref="I90:I101" si="77">H90+273.15</f>
        <v>278.15</v>
      </c>
      <c r="J90" s="18">
        <f t="shared" ref="J90:J101" si="78">EXP(($C$16*(I90-$C$14))/($C$17*I90*$C$14))</f>
        <v>0.0330744063381255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0.00941628348446432</v>
      </c>
      <c r="Q90" s="24">
        <f t="shared" ref="Q90:Q101" si="82">P90*$B$76</f>
        <v>0.00244823370596072</v>
      </c>
      <c r="R90" s="18">
        <f t="shared" ref="R90:R101" si="83">L90*$B$76</f>
        <v>0.074022</v>
      </c>
      <c r="S90" s="25">
        <f t="shared" ref="S90:S101" si="84">Q90/R90</f>
        <v>0.0330744063381255</v>
      </c>
      <c r="T90" s="3">
        <v>0.01</v>
      </c>
      <c r="U90" s="26">
        <f t="shared" ref="U90:U101" si="85">S90*T90</f>
        <v>0.000330744063381255</v>
      </c>
      <c r="V90" s="25"/>
      <c r="W90" s="3"/>
      <c r="X90" s="3"/>
      <c r="Y90" s="28"/>
      <c r="Z90" s="3"/>
      <c r="AA90" s="27"/>
      <c r="AB90" s="3"/>
      <c r="AC90" s="3"/>
      <c r="AD90" s="3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0.00582074406338126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 t="shared" ref="AW90:AW101" si="91">$E$9</f>
        <v>0</v>
      </c>
      <c r="AX90" s="1">
        <f t="shared" ref="AX90:AX101" si="92">AW90*10000*AV90*0.67*AU90*AT90</f>
        <v>0</v>
      </c>
      <c r="AZ90" s="2">
        <f t="shared" ref="AZ90:AZ101" si="93">$E$10</f>
        <v>0</v>
      </c>
      <c r="BA90" s="1">
        <f t="shared" ref="BA90:BA101" si="94">AZ90*10000*AV90*0.67*AU90*AT90</f>
        <v>0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6.33908507480645</v>
      </c>
      <c r="E91" s="20">
        <f t="shared" ref="E91:E102" si="95">D90</f>
        <v>5</v>
      </c>
      <c r="F91" s="16" t="s">
        <v>73</v>
      </c>
      <c r="G91" s="13">
        <v>2</v>
      </c>
      <c r="H91" s="18">
        <f t="shared" si="76"/>
        <v>6.33908507480645</v>
      </c>
      <c r="I91" s="18">
        <f t="shared" si="77"/>
        <v>279.489085074806</v>
      </c>
      <c r="J91" s="18">
        <f t="shared" si="78"/>
        <v>0.0391138996385147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6">L91+O90-P90-N91</f>
        <v>0.559983716515536</v>
      </c>
      <c r="P91" s="18">
        <f t="shared" si="81"/>
        <v>0.0219031468869911</v>
      </c>
      <c r="Q91" s="24">
        <f t="shared" si="82"/>
        <v>0.0056948181906177</v>
      </c>
      <c r="R91" s="18">
        <f t="shared" si="83"/>
        <v>0.074022</v>
      </c>
      <c r="S91" s="25">
        <f t="shared" si="84"/>
        <v>0.0769341302669165</v>
      </c>
      <c r="T91" s="3">
        <v>0.01</v>
      </c>
      <c r="U91" s="26">
        <f t="shared" si="85"/>
        <v>0.000769341302669165</v>
      </c>
      <c r="V91" s="25"/>
      <c r="W91" s="3"/>
      <c r="X91" s="3"/>
      <c r="Y91" s="28"/>
      <c r="Z91" s="3"/>
      <c r="AA91" s="27"/>
      <c r="AB91" s="3"/>
      <c r="AC91" s="3"/>
      <c r="AD91" s="3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0.00625934130266917</v>
      </c>
      <c r="AU91" s="29">
        <f t="shared" si="89"/>
        <v>28.47</v>
      </c>
      <c r="AV91" s="1">
        <f t="shared" si="90"/>
        <v>0.26</v>
      </c>
      <c r="AW91" s="2">
        <f t="shared" si="91"/>
        <v>0</v>
      </c>
      <c r="AX91" s="1">
        <f t="shared" si="92"/>
        <v>0</v>
      </c>
      <c r="AZ91" s="2">
        <f t="shared" si="93"/>
        <v>0</v>
      </c>
      <c r="BA91" s="1">
        <f t="shared" si="94"/>
        <v>0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8.29930143939286</v>
      </c>
      <c r="E92" s="20">
        <f t="shared" si="95"/>
        <v>6.33908507480645</v>
      </c>
      <c r="F92" s="16" t="s">
        <v>73</v>
      </c>
      <c r="G92" s="13">
        <v>3</v>
      </c>
      <c r="H92" s="18">
        <f t="shared" si="76"/>
        <v>8.29930143939286</v>
      </c>
      <c r="I92" s="18">
        <f t="shared" si="77"/>
        <v>281.449301439393</v>
      </c>
      <c r="J92" s="18">
        <f t="shared" si="78"/>
        <v>0.0498547421203939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6"/>
        <v>0.822780569628545</v>
      </c>
      <c r="P92" s="18">
        <f t="shared" si="81"/>
        <v>0.0410195131205019</v>
      </c>
      <c r="Q92" s="24">
        <f t="shared" si="82"/>
        <v>0.0106650734113305</v>
      </c>
      <c r="R92" s="18">
        <f t="shared" si="83"/>
        <v>0.074022</v>
      </c>
      <c r="S92" s="25">
        <f t="shared" si="84"/>
        <v>0.144079779137695</v>
      </c>
      <c r="T92" s="3">
        <v>0.01</v>
      </c>
      <c r="U92" s="26">
        <f t="shared" si="85"/>
        <v>0.00144079779137695</v>
      </c>
      <c r="V92" s="25"/>
      <c r="W92" s="3"/>
      <c r="X92" s="3"/>
      <c r="Y92" s="28"/>
      <c r="Z92" s="3"/>
      <c r="AA92" s="27"/>
      <c r="AB92" s="3"/>
      <c r="AC92" s="3"/>
      <c r="AD92" s="3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0.00693079779137695</v>
      </c>
      <c r="AU92" s="29">
        <f t="shared" si="89"/>
        <v>28.47</v>
      </c>
      <c r="AV92" s="1">
        <f t="shared" si="90"/>
        <v>0.26</v>
      </c>
      <c r="AW92" s="2">
        <f t="shared" si="91"/>
        <v>0</v>
      </c>
      <c r="AX92" s="1">
        <f t="shared" si="92"/>
        <v>0</v>
      </c>
      <c r="AZ92" s="2">
        <f t="shared" si="93"/>
        <v>0</v>
      </c>
      <c r="BA92" s="1">
        <f t="shared" si="94"/>
        <v>0</v>
      </c>
    </row>
    <row r="93" s="1" customFormat="1" spans="1:53">
      <c r="A93" s="13"/>
      <c r="B93" s="13"/>
      <c r="C93" s="16">
        <v>3</v>
      </c>
      <c r="D93" s="19">
        <v>10.6352016284194</v>
      </c>
      <c r="E93" s="20">
        <f t="shared" si="95"/>
        <v>8.29930143939286</v>
      </c>
      <c r="F93" s="16" t="s">
        <v>73</v>
      </c>
      <c r="G93" s="13">
        <v>4</v>
      </c>
      <c r="H93" s="18">
        <f t="shared" si="76"/>
        <v>10.6352016284194</v>
      </c>
      <c r="I93" s="18">
        <f t="shared" si="77"/>
        <v>283.785201628419</v>
      </c>
      <c r="J93" s="18">
        <f t="shared" si="78"/>
        <v>0.0662790837540828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1.06646105650804</v>
      </c>
      <c r="P93" s="18">
        <f t="shared" si="81"/>
        <v>0.0706840616847642</v>
      </c>
      <c r="Q93" s="24">
        <f t="shared" si="82"/>
        <v>0.0183778560380387</v>
      </c>
      <c r="R93" s="18">
        <f t="shared" si="83"/>
        <v>0.074022</v>
      </c>
      <c r="S93" s="25">
        <f t="shared" si="84"/>
        <v>0.248275594256285</v>
      </c>
      <c r="T93" s="3">
        <v>0.01</v>
      </c>
      <c r="U93" s="26">
        <f t="shared" si="85"/>
        <v>0.00248275594256285</v>
      </c>
      <c r="V93" s="25"/>
      <c r="W93" s="3"/>
      <c r="X93" s="3"/>
      <c r="Y93" s="28"/>
      <c r="Z93" s="3"/>
      <c r="AA93" s="27"/>
      <c r="AB93" s="3"/>
      <c r="AC93" s="3"/>
      <c r="AD93" s="3"/>
      <c r="AE93" s="25">
        <v>0.005</v>
      </c>
      <c r="AF93" s="3">
        <v>0.49</v>
      </c>
      <c r="AG93" s="26">
        <f t="shared" si="86"/>
        <v>0.00245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0.015</v>
      </c>
      <c r="AR93" s="3">
        <v>0.5</v>
      </c>
      <c r="AS93" s="3">
        <f t="shared" si="87"/>
        <v>0.0075</v>
      </c>
      <c r="AT93" s="2">
        <f t="shared" si="88"/>
        <v>0.0124327559425628</v>
      </c>
      <c r="AU93" s="29">
        <f t="shared" si="89"/>
        <v>28.47</v>
      </c>
      <c r="AV93" s="1">
        <f t="shared" si="90"/>
        <v>0.26</v>
      </c>
      <c r="AW93" s="2">
        <f t="shared" si="91"/>
        <v>0</v>
      </c>
      <c r="AX93" s="1">
        <f t="shared" si="92"/>
        <v>0</v>
      </c>
      <c r="AZ93" s="2">
        <f t="shared" si="93"/>
        <v>0</v>
      </c>
      <c r="BA93" s="1">
        <f t="shared" si="94"/>
        <v>0</v>
      </c>
    </row>
    <row r="94" s="1" customFormat="1" spans="1:53">
      <c r="A94" s="13"/>
      <c r="B94" s="13"/>
      <c r="C94" s="16">
        <v>4</v>
      </c>
      <c r="D94" s="19">
        <v>13.8370084127667</v>
      </c>
      <c r="E94" s="20">
        <f t="shared" si="95"/>
        <v>10.6352016284194</v>
      </c>
      <c r="F94" s="16" t="s">
        <v>73</v>
      </c>
      <c r="G94" s="13">
        <v>5</v>
      </c>
      <c r="H94" s="18">
        <f t="shared" si="76"/>
        <v>13.8370084127667</v>
      </c>
      <c r="I94" s="18">
        <f t="shared" si="77"/>
        <v>286.987008412767</v>
      </c>
      <c r="J94" s="18">
        <f t="shared" si="78"/>
        <v>0.0971895200519236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0.945988145082115</v>
      </c>
      <c r="O94" s="18">
        <f t="shared" si="96"/>
        <v>0.334488849741164</v>
      </c>
      <c r="P94" s="18">
        <f t="shared" si="81"/>
        <v>0.0325088107690637</v>
      </c>
      <c r="Q94" s="24">
        <f t="shared" si="82"/>
        <v>0.00845229079995656</v>
      </c>
      <c r="R94" s="18">
        <f t="shared" si="83"/>
        <v>0.074022</v>
      </c>
      <c r="S94" s="25">
        <f t="shared" si="84"/>
        <v>0.114186198697098</v>
      </c>
      <c r="T94" s="3">
        <v>0.01</v>
      </c>
      <c r="U94" s="26">
        <f t="shared" si="85"/>
        <v>0.00114186198697098</v>
      </c>
      <c r="V94" s="25"/>
      <c r="W94" s="3"/>
      <c r="X94" s="3"/>
      <c r="Y94" s="28"/>
      <c r="Z94" s="3"/>
      <c r="AA94" s="27"/>
      <c r="AB94" s="3"/>
      <c r="AC94" s="3"/>
      <c r="AD94" s="3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0.011091861986971</v>
      </c>
      <c r="AU94" s="29">
        <f t="shared" si="89"/>
        <v>28.47</v>
      </c>
      <c r="AV94" s="1">
        <f t="shared" si="90"/>
        <v>0.26</v>
      </c>
      <c r="AW94" s="2">
        <f t="shared" si="91"/>
        <v>0</v>
      </c>
      <c r="AX94" s="1">
        <f t="shared" si="92"/>
        <v>0</v>
      </c>
      <c r="AZ94" s="2">
        <f t="shared" si="93"/>
        <v>0</v>
      </c>
      <c r="BA94" s="1">
        <f t="shared" si="94"/>
        <v>0</v>
      </c>
    </row>
    <row r="95" s="1" customFormat="1" spans="1:53">
      <c r="A95" s="13"/>
      <c r="B95" s="13"/>
      <c r="C95" s="16">
        <v>5</v>
      </c>
      <c r="D95" s="19">
        <v>20.7979501916129</v>
      </c>
      <c r="E95" s="20">
        <f t="shared" si="95"/>
        <v>13.8370084127667</v>
      </c>
      <c r="F95" s="16" t="s">
        <v>75</v>
      </c>
      <c r="G95" s="13">
        <v>6</v>
      </c>
      <c r="H95" s="18">
        <f t="shared" si="76"/>
        <v>20.7979501916129</v>
      </c>
      <c r="I95" s="18">
        <f t="shared" si="77"/>
        <v>293.947950191613</v>
      </c>
      <c r="J95" s="18">
        <f t="shared" si="78"/>
        <v>0.217043659009503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6"/>
        <v>0.5866800389721</v>
      </c>
      <c r="P95" s="18">
        <f t="shared" si="81"/>
        <v>0.127335182326342</v>
      </c>
      <c r="Q95" s="24">
        <f t="shared" si="82"/>
        <v>0.033107147404849</v>
      </c>
      <c r="R95" s="18">
        <f t="shared" si="83"/>
        <v>0.074022</v>
      </c>
      <c r="S95" s="25">
        <f t="shared" si="84"/>
        <v>0.447260914388276</v>
      </c>
      <c r="T95" s="3">
        <v>0.01</v>
      </c>
      <c r="U95" s="26">
        <f t="shared" si="85"/>
        <v>0.00447260914388276</v>
      </c>
      <c r="V95" s="25"/>
      <c r="W95" s="3"/>
      <c r="X95" s="3"/>
      <c r="Y95" s="28"/>
      <c r="Z95" s="3"/>
      <c r="AA95" s="27"/>
      <c r="AB95" s="3"/>
      <c r="AC95" s="3"/>
      <c r="AD95" s="3"/>
      <c r="AE95" s="25">
        <v>0.005</v>
      </c>
      <c r="AF95" s="3">
        <v>0.49</v>
      </c>
      <c r="AG95" s="26">
        <f t="shared" si="86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7"/>
        <v>0.0075</v>
      </c>
      <c r="AT95" s="2">
        <f t="shared" si="88"/>
        <v>0.0144226091438828</v>
      </c>
      <c r="AU95" s="29">
        <f t="shared" si="89"/>
        <v>28.47</v>
      </c>
      <c r="AV95" s="1">
        <f t="shared" si="90"/>
        <v>0.26</v>
      </c>
      <c r="AW95" s="2">
        <f t="shared" si="91"/>
        <v>0</v>
      </c>
      <c r="AX95" s="1">
        <f t="shared" si="92"/>
        <v>0</v>
      </c>
      <c r="AZ95" s="2">
        <f t="shared" si="93"/>
        <v>0</v>
      </c>
      <c r="BA95" s="1">
        <f t="shared" si="94"/>
        <v>0</v>
      </c>
    </row>
    <row r="96" s="1" customFormat="1" spans="1:53">
      <c r="A96" s="13"/>
      <c r="B96" s="13"/>
      <c r="C96" s="16">
        <v>6</v>
      </c>
      <c r="D96" s="19">
        <v>23.24893369</v>
      </c>
      <c r="E96" s="20">
        <f t="shared" si="95"/>
        <v>20.7979501916129</v>
      </c>
      <c r="F96" s="16" t="s">
        <v>73</v>
      </c>
      <c r="G96" s="13">
        <v>7</v>
      </c>
      <c r="H96" s="18">
        <f t="shared" si="76"/>
        <v>23.24893369</v>
      </c>
      <c r="I96" s="18">
        <f t="shared" si="77"/>
        <v>296.39893369</v>
      </c>
      <c r="J96" s="18">
        <f t="shared" si="78"/>
        <v>0.285433557310372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0.744044856645758</v>
      </c>
      <c r="P96" s="18">
        <f t="shared" si="81"/>
        <v>0.212375370230884</v>
      </c>
      <c r="Q96" s="24">
        <f t="shared" si="82"/>
        <v>0.05521759626003</v>
      </c>
      <c r="R96" s="18">
        <f t="shared" si="83"/>
        <v>0.074022</v>
      </c>
      <c r="S96" s="25">
        <f t="shared" si="84"/>
        <v>0.745961960768825</v>
      </c>
      <c r="T96" s="3">
        <v>0.01</v>
      </c>
      <c r="U96" s="26">
        <f t="shared" si="85"/>
        <v>0.00745961960768825</v>
      </c>
      <c r="V96" s="25"/>
      <c r="W96" s="3"/>
      <c r="X96" s="3"/>
      <c r="Y96" s="28"/>
      <c r="Z96" s="3"/>
      <c r="AA96" s="27"/>
      <c r="AB96" s="3"/>
      <c r="AC96" s="3"/>
      <c r="AD96" s="3"/>
      <c r="AE96" s="25">
        <v>0.01</v>
      </c>
      <c r="AF96" s="3">
        <v>0.49</v>
      </c>
      <c r="AG96" s="26">
        <f t="shared" si="86"/>
        <v>0.0049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0.02</v>
      </c>
      <c r="AR96" s="3">
        <v>0.5</v>
      </c>
      <c r="AS96" s="3">
        <f t="shared" si="87"/>
        <v>0.01</v>
      </c>
      <c r="AT96" s="2">
        <f t="shared" si="88"/>
        <v>0.0223596196076883</v>
      </c>
      <c r="AU96" s="29">
        <f t="shared" si="89"/>
        <v>28.47</v>
      </c>
      <c r="AV96" s="1">
        <f t="shared" si="90"/>
        <v>0.26</v>
      </c>
      <c r="AW96" s="2">
        <f t="shared" si="91"/>
        <v>0</v>
      </c>
      <c r="AX96" s="1">
        <f t="shared" si="92"/>
        <v>0</v>
      </c>
      <c r="AZ96" s="2">
        <f t="shared" si="93"/>
        <v>0</v>
      </c>
      <c r="BA96" s="1">
        <f t="shared" si="94"/>
        <v>0</v>
      </c>
    </row>
    <row r="97" s="1" customFormat="1" spans="1:53">
      <c r="A97" s="13"/>
      <c r="B97" s="13"/>
      <c r="C97" s="16">
        <v>7</v>
      </c>
      <c r="D97" s="19">
        <v>27.7572596348387</v>
      </c>
      <c r="E97" s="20">
        <f t="shared" si="95"/>
        <v>23.24893369</v>
      </c>
      <c r="F97" s="16" t="s">
        <v>73</v>
      </c>
      <c r="G97" s="13">
        <v>8</v>
      </c>
      <c r="H97" s="18">
        <f t="shared" si="76"/>
        <v>27.7572596348387</v>
      </c>
      <c r="I97" s="18">
        <f t="shared" si="77"/>
        <v>300.907259634839</v>
      </c>
      <c r="J97" s="18">
        <f t="shared" si="78"/>
        <v>0.466933473858502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0.816369486414874</v>
      </c>
      <c r="P97" s="18">
        <f t="shared" si="81"/>
        <v>0.381190240243778</v>
      </c>
      <c r="Q97" s="24">
        <f t="shared" si="82"/>
        <v>0.0991094624633824</v>
      </c>
      <c r="R97" s="18">
        <f t="shared" si="83"/>
        <v>0.074022</v>
      </c>
      <c r="S97" s="25">
        <f t="shared" si="84"/>
        <v>1.33891900331499</v>
      </c>
      <c r="T97" s="3">
        <v>0.01</v>
      </c>
      <c r="U97" s="26">
        <f t="shared" si="85"/>
        <v>0.0133891900331499</v>
      </c>
      <c r="V97" s="25"/>
      <c r="W97" s="3"/>
      <c r="X97" s="3"/>
      <c r="Y97" s="28"/>
      <c r="Z97" s="3"/>
      <c r="AA97" s="27"/>
      <c r="AB97" s="3"/>
      <c r="AC97" s="3"/>
      <c r="AD97" s="3"/>
      <c r="AE97" s="25">
        <v>0.01</v>
      </c>
      <c r="AF97" s="3">
        <v>0.49</v>
      </c>
      <c r="AG97" s="26">
        <f t="shared" si="86"/>
        <v>0.0049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0.02</v>
      </c>
      <c r="AR97" s="3">
        <v>0.5</v>
      </c>
      <c r="AS97" s="3">
        <f t="shared" si="87"/>
        <v>0.01</v>
      </c>
      <c r="AT97" s="2">
        <f t="shared" si="88"/>
        <v>0.0282891900331499</v>
      </c>
      <c r="AU97" s="29">
        <f t="shared" si="89"/>
        <v>28.47</v>
      </c>
      <c r="AV97" s="1">
        <f t="shared" si="90"/>
        <v>0.26</v>
      </c>
      <c r="AW97" s="2">
        <f t="shared" si="91"/>
        <v>0</v>
      </c>
      <c r="AX97" s="1">
        <f t="shared" si="92"/>
        <v>0</v>
      </c>
      <c r="AZ97" s="2">
        <f t="shared" si="93"/>
        <v>0</v>
      </c>
      <c r="BA97" s="1">
        <f t="shared" si="94"/>
        <v>0</v>
      </c>
    </row>
    <row r="98" s="1" customFormat="1" spans="1:53">
      <c r="A98" s="13"/>
      <c r="B98" s="13"/>
      <c r="C98" s="16">
        <v>8</v>
      </c>
      <c r="D98" s="19">
        <v>29.1201680206452</v>
      </c>
      <c r="E98" s="20">
        <f t="shared" si="95"/>
        <v>27.7572596348387</v>
      </c>
      <c r="F98" s="16" t="s">
        <v>73</v>
      </c>
      <c r="G98" s="13">
        <v>9</v>
      </c>
      <c r="H98" s="18">
        <f t="shared" si="76"/>
        <v>29.1201680206452</v>
      </c>
      <c r="I98" s="18">
        <f t="shared" si="77"/>
        <v>302.270168020645</v>
      </c>
      <c r="J98" s="18">
        <f t="shared" si="78"/>
        <v>0.540279457134836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0.719879246171095</v>
      </c>
      <c r="P98" s="18">
        <f t="shared" si="81"/>
        <v>0.388935968323954</v>
      </c>
      <c r="Q98" s="24">
        <f t="shared" si="82"/>
        <v>0.101123351764228</v>
      </c>
      <c r="R98" s="18">
        <f t="shared" si="83"/>
        <v>0.074022</v>
      </c>
      <c r="S98" s="25">
        <f t="shared" si="84"/>
        <v>1.36612563513858</v>
      </c>
      <c r="T98" s="3">
        <v>0.01</v>
      </c>
      <c r="U98" s="26">
        <f t="shared" si="85"/>
        <v>0.0136612563513858</v>
      </c>
      <c r="V98" s="25"/>
      <c r="W98" s="3"/>
      <c r="X98" s="3"/>
      <c r="Y98" s="28"/>
      <c r="Z98" s="3"/>
      <c r="AA98" s="27"/>
      <c r="AB98" s="3"/>
      <c r="AC98" s="3"/>
      <c r="AD98" s="3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0.0236112563513858</v>
      </c>
      <c r="AU98" s="29">
        <f t="shared" si="89"/>
        <v>28.47</v>
      </c>
      <c r="AV98" s="1">
        <f t="shared" si="90"/>
        <v>0.26</v>
      </c>
      <c r="AW98" s="2">
        <f t="shared" si="91"/>
        <v>0</v>
      </c>
      <c r="AX98" s="1">
        <f t="shared" si="92"/>
        <v>0</v>
      </c>
      <c r="AZ98" s="2">
        <f t="shared" si="93"/>
        <v>0</v>
      </c>
      <c r="BA98" s="1">
        <f t="shared" si="94"/>
        <v>0</v>
      </c>
    </row>
    <row r="99" s="1" customFormat="1" spans="1:53">
      <c r="A99" s="13"/>
      <c r="B99" s="13"/>
      <c r="C99" s="16">
        <v>9</v>
      </c>
      <c r="D99" s="19">
        <v>25.126922851</v>
      </c>
      <c r="E99" s="20">
        <f t="shared" si="95"/>
        <v>29.1201680206452</v>
      </c>
      <c r="F99" s="16" t="s">
        <v>73</v>
      </c>
      <c r="G99" s="13">
        <v>10</v>
      </c>
      <c r="H99" s="18">
        <f t="shared" si="76"/>
        <v>25.126922851</v>
      </c>
      <c r="I99" s="18">
        <f t="shared" si="77"/>
        <v>298.276922851</v>
      </c>
      <c r="J99" s="18">
        <f t="shared" si="78"/>
        <v>0.351018459323624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0.615643277847141</v>
      </c>
      <c r="P99" s="18">
        <f t="shared" si="81"/>
        <v>0.216102154882849</v>
      </c>
      <c r="Q99" s="24">
        <f t="shared" si="82"/>
        <v>0.0561865602695408</v>
      </c>
      <c r="R99" s="18">
        <f t="shared" si="83"/>
        <v>0.074022</v>
      </c>
      <c r="S99" s="25">
        <f t="shared" si="84"/>
        <v>0.759052177319456</v>
      </c>
      <c r="T99" s="3">
        <v>0.01</v>
      </c>
      <c r="U99" s="26">
        <f t="shared" si="85"/>
        <v>0.00759052177319456</v>
      </c>
      <c r="V99" s="25"/>
      <c r="W99" s="3"/>
      <c r="X99" s="3"/>
      <c r="Y99" s="28"/>
      <c r="Z99" s="3"/>
      <c r="AA99" s="27"/>
      <c r="AB99" s="3"/>
      <c r="AC99" s="3"/>
      <c r="AD99" s="3"/>
      <c r="AE99" s="25">
        <v>0.005</v>
      </c>
      <c r="AF99" s="3">
        <v>0.49</v>
      </c>
      <c r="AG99" s="26">
        <f t="shared" si="86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7"/>
        <v>0.0075</v>
      </c>
      <c r="AT99" s="2">
        <f t="shared" si="88"/>
        <v>0.0175405217731946</v>
      </c>
      <c r="AU99" s="29">
        <f t="shared" si="89"/>
        <v>28.47</v>
      </c>
      <c r="AV99" s="1">
        <f t="shared" si="90"/>
        <v>0.26</v>
      </c>
      <c r="AW99" s="2">
        <f t="shared" si="91"/>
        <v>0</v>
      </c>
      <c r="AX99" s="1">
        <f t="shared" si="92"/>
        <v>0</v>
      </c>
      <c r="AZ99" s="2">
        <f t="shared" si="93"/>
        <v>0</v>
      </c>
      <c r="BA99" s="1">
        <f t="shared" si="94"/>
        <v>0</v>
      </c>
    </row>
    <row r="100" s="1" customFormat="1" spans="1:53">
      <c r="A100" s="13"/>
      <c r="B100" s="13"/>
      <c r="C100" s="16">
        <v>10</v>
      </c>
      <c r="D100" s="19">
        <v>17.6399249925806</v>
      </c>
      <c r="E100" s="20">
        <f t="shared" si="95"/>
        <v>25.126922851</v>
      </c>
      <c r="F100" s="16" t="s">
        <v>73</v>
      </c>
      <c r="G100" s="13">
        <v>11</v>
      </c>
      <c r="H100" s="18">
        <f t="shared" si="76"/>
        <v>17.6399249925806</v>
      </c>
      <c r="I100" s="18">
        <f t="shared" si="77"/>
        <v>290.789924992581</v>
      </c>
      <c r="J100" s="18">
        <f t="shared" si="78"/>
        <v>0.151466497641061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0.379564066816077</v>
      </c>
      <c r="O100" s="18">
        <f t="shared" si="96"/>
        <v>0.304677056148214</v>
      </c>
      <c r="P100" s="18">
        <f t="shared" si="81"/>
        <v>0.0461483666063591</v>
      </c>
      <c r="Q100" s="24">
        <f t="shared" si="82"/>
        <v>0.0119985753176534</v>
      </c>
      <c r="R100" s="18">
        <f t="shared" si="83"/>
        <v>0.074022</v>
      </c>
      <c r="S100" s="25">
        <f t="shared" si="84"/>
        <v>0.162094719376042</v>
      </c>
      <c r="T100" s="3">
        <v>0.01</v>
      </c>
      <c r="U100" s="26">
        <f t="shared" si="85"/>
        <v>0.00162094719376042</v>
      </c>
      <c r="V100" s="25"/>
      <c r="W100" s="3"/>
      <c r="X100" s="3"/>
      <c r="Y100" s="28"/>
      <c r="Z100" s="3"/>
      <c r="AA100" s="27"/>
      <c r="AB100" s="3"/>
      <c r="AC100" s="3"/>
      <c r="AD100" s="3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0.00711094719376042</v>
      </c>
      <c r="AU100" s="29">
        <f t="shared" si="89"/>
        <v>28.47</v>
      </c>
      <c r="AV100" s="1">
        <f t="shared" si="90"/>
        <v>0.26</v>
      </c>
      <c r="AW100" s="2">
        <f t="shared" si="91"/>
        <v>0</v>
      </c>
      <c r="AX100" s="1">
        <f t="shared" si="92"/>
        <v>0</v>
      </c>
      <c r="AZ100" s="2">
        <f t="shared" si="93"/>
        <v>0</v>
      </c>
      <c r="BA100" s="1">
        <f t="shared" si="94"/>
        <v>0</v>
      </c>
    </row>
    <row r="101" s="1" customFormat="1" spans="1:54">
      <c r="A101" s="13"/>
      <c r="B101" s="13"/>
      <c r="C101" s="16">
        <v>11</v>
      </c>
      <c r="D101" s="19">
        <v>13.0057916668333</v>
      </c>
      <c r="E101" s="20">
        <f t="shared" si="95"/>
        <v>17.6399249925806</v>
      </c>
      <c r="F101" s="16" t="s">
        <v>75</v>
      </c>
      <c r="G101" s="13">
        <v>12</v>
      </c>
      <c r="H101" s="18">
        <f t="shared" si="76"/>
        <v>13.0057916668333</v>
      </c>
      <c r="I101" s="18">
        <f t="shared" si="77"/>
        <v>286.155791666833</v>
      </c>
      <c r="J101" s="18">
        <f t="shared" si="78"/>
        <v>0.0880681481933652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6"/>
        <v>0.543228689541855</v>
      </c>
      <c r="P101" s="18">
        <f t="shared" si="81"/>
        <v>0.0478411447334597</v>
      </c>
      <c r="Q101" s="24">
        <f t="shared" si="82"/>
        <v>0.0124386976306995</v>
      </c>
      <c r="R101" s="18">
        <f t="shared" si="83"/>
        <v>0.074022</v>
      </c>
      <c r="S101" s="25">
        <f t="shared" si="84"/>
        <v>0.16804055052146</v>
      </c>
      <c r="T101" s="3">
        <v>0.01</v>
      </c>
      <c r="U101" s="26">
        <f t="shared" si="85"/>
        <v>0.0016804055052146</v>
      </c>
      <c r="V101" s="25"/>
      <c r="W101" s="3"/>
      <c r="X101" s="3"/>
      <c r="Y101" s="28"/>
      <c r="Z101" s="3"/>
      <c r="AA101" s="27"/>
      <c r="AB101" s="3"/>
      <c r="AC101" s="3"/>
      <c r="AD101" s="3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0.0071704055052146</v>
      </c>
      <c r="AU101" s="29">
        <f t="shared" si="89"/>
        <v>28.47</v>
      </c>
      <c r="AV101" s="1">
        <f t="shared" si="90"/>
        <v>0.26</v>
      </c>
      <c r="AW101" s="2">
        <f t="shared" si="91"/>
        <v>0</v>
      </c>
      <c r="AX101" s="1">
        <f t="shared" si="92"/>
        <v>0</v>
      </c>
      <c r="AY101" s="1">
        <f>SUM(AX90:AX101)</f>
        <v>0</v>
      </c>
      <c r="AZ101" s="2">
        <f t="shared" si="93"/>
        <v>0</v>
      </c>
      <c r="BA101" s="1">
        <f t="shared" si="94"/>
        <v>0</v>
      </c>
      <c r="BB101" s="1">
        <f>SUM(BA90:BA101)</f>
        <v>0</v>
      </c>
    </row>
    <row r="102" s="1" customFormat="1" spans="1:46">
      <c r="A102" s="13"/>
      <c r="B102" s="13"/>
      <c r="C102" s="16">
        <v>12</v>
      </c>
      <c r="D102" s="19">
        <v>7.3249593703871</v>
      </c>
      <c r="E102" s="20">
        <f t="shared" si="95"/>
        <v>13.0057916668333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02"/>
  <sheetViews>
    <sheetView workbookViewId="0">
      <selection activeCell="E13" sqref="E13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10" style="1"/>
    <col min="32" max="32" width="23.1111111111111" style="1" customWidth="1"/>
    <col min="33" max="33" width="14.3333333333333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6">
        <v>189.8684</v>
      </c>
      <c r="F2" s="3">
        <v>1069.523</v>
      </c>
      <c r="G2" s="7">
        <f>(F2+F3+F4)/3</f>
        <v>1305.751</v>
      </c>
      <c r="H2" s="3">
        <v>0.13</v>
      </c>
      <c r="I2" s="21">
        <f>(H2+H3+H4)/3</f>
        <v>0.12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1261.26171433482</v>
      </c>
      <c r="F5" s="3">
        <v>91.104</v>
      </c>
      <c r="G5" s="7">
        <f>(F5+F6)/2</f>
        <v>92.50925</v>
      </c>
      <c r="H5" s="3">
        <v>0.18</v>
      </c>
      <c r="I5" s="21">
        <f>(H5+H6)/2</f>
        <v>0.155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3696.46704084396</v>
      </c>
      <c r="F7" s="3">
        <v>122.786</v>
      </c>
      <c r="G7" s="3"/>
      <c r="H7" s="3">
        <v>0.29</v>
      </c>
      <c r="M7" s="2"/>
    </row>
    <row r="8" s="1" customFormat="1" spans="1:13">
      <c r="A8" s="4" t="s">
        <v>6</v>
      </c>
      <c r="B8" s="5"/>
      <c r="C8" s="3"/>
      <c r="D8" s="3"/>
      <c r="E8" s="3">
        <v>0.17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3">
        <v>0.37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3">
        <v>0.09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(AV38+AV53+AY69+AY85+AY101+BB101+AG69)</f>
        <v>105853573.110928</v>
      </c>
      <c r="J14" s="14" t="s">
        <v>22</v>
      </c>
      <c r="K14" s="14">
        <f>I14/(10000*1000)</f>
        <v>10.5853573110928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57358509.5779734</v>
      </c>
      <c r="J15" s="14" t="s">
        <v>22</v>
      </c>
      <c r="K15" s="14">
        <f>I15/(10000*1000)</f>
        <v>5.73585095779734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1305.751</v>
      </c>
      <c r="C27" s="16" t="s">
        <v>72</v>
      </c>
      <c r="D27" s="17">
        <v>4</v>
      </c>
      <c r="E27" s="16"/>
      <c r="F27" s="16"/>
      <c r="G27" s="13">
        <v>1</v>
      </c>
      <c r="H27" s="18">
        <f t="shared" ref="H27:H38" si="0">E28</f>
        <v>4</v>
      </c>
      <c r="I27" s="18">
        <f t="shared" ref="I27:I38" si="1">H27+273.15</f>
        <v>277.15</v>
      </c>
      <c r="J27" s="18">
        <f t="shared" ref="J27:J38" si="2">EXP(($C$16*(I27-$C$14))/($C$17*I27*$C$14))</f>
        <v>0.0291499847697819</v>
      </c>
      <c r="K27" s="18">
        <f t="shared" ref="K27:K38" si="3">$B$27/12</f>
        <v>108.812583333333</v>
      </c>
      <c r="L27" s="18">
        <f t="shared" ref="L27:L38" si="4">K27*$B$28/100</f>
        <v>1.08812583333333</v>
      </c>
      <c r="M27" s="13" t="s">
        <v>73</v>
      </c>
      <c r="N27" s="13"/>
      <c r="O27" s="18">
        <f>L27</f>
        <v>1.08812583333333</v>
      </c>
      <c r="P27" s="18">
        <f t="shared" ref="P27:P38" si="5">O27*J27</f>
        <v>0.0317188514692729</v>
      </c>
      <c r="Q27" s="24">
        <f t="shared" ref="Q27:Q38" si="6">P27*$B$29</f>
        <v>0.00380626217631275</v>
      </c>
      <c r="R27" s="18">
        <f t="shared" ref="R27:R38" si="7">L27*$B$29</f>
        <v>0.1305751</v>
      </c>
      <c r="S27" s="25">
        <f t="shared" ref="S27:S38" si="8">Q27/R27</f>
        <v>0.0291499847697819</v>
      </c>
      <c r="T27" s="3">
        <v>0.01</v>
      </c>
      <c r="U27" s="26">
        <f t="shared" ref="U27:U38" si="9">S27*T27</f>
        <v>0.000291499847697819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0.0221914998476978</v>
      </c>
      <c r="AR27" s="29">
        <f t="shared" ref="AR27:AR38" si="15">$B$27/12</f>
        <v>108.812583333333</v>
      </c>
      <c r="AS27" s="1">
        <f t="shared" ref="AS27:AS38" si="16">$B$29</f>
        <v>0.12</v>
      </c>
      <c r="AT27" s="2">
        <f>$E$2/12</f>
        <v>15.8223666666667</v>
      </c>
      <c r="AU27" s="1">
        <f t="shared" ref="AU27:AU38" si="17">AT27*10000*AS27*0.67*AR27*AQ27</f>
        <v>30718.0236289128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3.37315880370968</v>
      </c>
      <c r="E28" s="20">
        <f t="shared" ref="E28:E39" si="18">D27</f>
        <v>4</v>
      </c>
      <c r="F28" s="16" t="s">
        <v>73</v>
      </c>
      <c r="G28" s="13">
        <v>2</v>
      </c>
      <c r="H28" s="18">
        <f t="shared" si="0"/>
        <v>3.37315880370968</v>
      </c>
      <c r="I28" s="18">
        <f t="shared" si="1"/>
        <v>276.52315880371</v>
      </c>
      <c r="J28" s="18">
        <f t="shared" si="2"/>
        <v>0.0269185378238282</v>
      </c>
      <c r="K28" s="18">
        <f t="shared" si="3"/>
        <v>108.812583333333</v>
      </c>
      <c r="L28" s="18">
        <f t="shared" si="4"/>
        <v>1.08812583333333</v>
      </c>
      <c r="M28" s="13" t="s">
        <v>73</v>
      </c>
      <c r="N28" s="13"/>
      <c r="O28" s="18">
        <f t="shared" ref="O28:O38" si="19">L28+O27-P27-N28</f>
        <v>2.14453281519739</v>
      </c>
      <c r="P28" s="18">
        <f t="shared" si="5"/>
        <v>0.0577276877003318</v>
      </c>
      <c r="Q28" s="24">
        <f t="shared" si="6"/>
        <v>0.00692732252403982</v>
      </c>
      <c r="R28" s="18">
        <f t="shared" si="7"/>
        <v>0.1305751</v>
      </c>
      <c r="S28" s="25">
        <f t="shared" si="8"/>
        <v>0.053052400680067</v>
      </c>
      <c r="T28" s="3">
        <v>0.01</v>
      </c>
      <c r="U28" s="26">
        <f t="shared" si="9"/>
        <v>0.00053052400680067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0.0224305240068007</v>
      </c>
      <c r="AR28" s="29">
        <f t="shared" si="15"/>
        <v>108.812583333333</v>
      </c>
      <c r="AS28" s="1">
        <f t="shared" si="16"/>
        <v>0.12</v>
      </c>
      <c r="AT28" s="2">
        <f t="shared" ref="AT28:AT38" si="20">$E$2/12</f>
        <v>15.8223666666667</v>
      </c>
      <c r="AU28" s="1">
        <f t="shared" si="17"/>
        <v>31048.8867890233</v>
      </c>
    </row>
    <row r="29" s="1" customFormat="1" spans="1:47">
      <c r="A29" s="13" t="s">
        <v>38</v>
      </c>
      <c r="B29" s="13">
        <f>I2</f>
        <v>0.12</v>
      </c>
      <c r="C29" s="16">
        <v>2</v>
      </c>
      <c r="D29" s="19">
        <v>5.87745406203571</v>
      </c>
      <c r="E29" s="20">
        <f t="shared" si="18"/>
        <v>3.37315880370968</v>
      </c>
      <c r="F29" s="16" t="s">
        <v>73</v>
      </c>
      <c r="G29" s="13">
        <v>3</v>
      </c>
      <c r="H29" s="18">
        <f t="shared" si="0"/>
        <v>5.87745406203571</v>
      </c>
      <c r="I29" s="18">
        <f t="shared" si="1"/>
        <v>279.027454062036</v>
      </c>
      <c r="J29" s="18">
        <f t="shared" si="2"/>
        <v>0.0369232418684299</v>
      </c>
      <c r="K29" s="18">
        <f t="shared" si="3"/>
        <v>108.812583333333</v>
      </c>
      <c r="L29" s="18">
        <f t="shared" si="4"/>
        <v>1.08812583333333</v>
      </c>
      <c r="M29" s="13" t="s">
        <v>73</v>
      </c>
      <c r="N29" s="13"/>
      <c r="O29" s="18">
        <f t="shared" si="19"/>
        <v>3.1749309608304</v>
      </c>
      <c r="P29" s="18">
        <f t="shared" si="5"/>
        <v>0.117228743782307</v>
      </c>
      <c r="Q29" s="24">
        <f t="shared" si="6"/>
        <v>0.0140674492538769</v>
      </c>
      <c r="R29" s="18">
        <f t="shared" si="7"/>
        <v>0.1305751</v>
      </c>
      <c r="S29" s="25">
        <f t="shared" si="8"/>
        <v>0.107734547045163</v>
      </c>
      <c r="T29" s="3">
        <v>0.01</v>
      </c>
      <c r="U29" s="26">
        <f t="shared" si="9"/>
        <v>0.00107734547045163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0.0229773454704516</v>
      </c>
      <c r="AR29" s="29">
        <f t="shared" si="15"/>
        <v>108.812583333333</v>
      </c>
      <c r="AS29" s="1">
        <f t="shared" si="16"/>
        <v>0.12</v>
      </c>
      <c r="AT29" s="2">
        <f t="shared" si="20"/>
        <v>15.8223666666667</v>
      </c>
      <c r="AU29" s="1">
        <f t="shared" si="17"/>
        <v>31805.8106002352</v>
      </c>
    </row>
    <row r="30" s="1" customFormat="1" spans="1:47">
      <c r="A30" s="13"/>
      <c r="B30" s="13"/>
      <c r="C30" s="16">
        <v>3</v>
      </c>
      <c r="D30" s="19">
        <v>8.85584253651613</v>
      </c>
      <c r="E30" s="20">
        <f t="shared" si="18"/>
        <v>5.87745406203571</v>
      </c>
      <c r="F30" s="16" t="s">
        <v>73</v>
      </c>
      <c r="G30" s="13">
        <v>4</v>
      </c>
      <c r="H30" s="18">
        <f t="shared" si="0"/>
        <v>8.85584253651613</v>
      </c>
      <c r="I30" s="18">
        <f t="shared" si="1"/>
        <v>282.005842536516</v>
      </c>
      <c r="J30" s="18">
        <f t="shared" si="2"/>
        <v>0.053377404594897</v>
      </c>
      <c r="K30" s="18">
        <f t="shared" si="3"/>
        <v>108.812583333333</v>
      </c>
      <c r="L30" s="18">
        <f t="shared" si="4"/>
        <v>1.08812583333333</v>
      </c>
      <c r="M30" s="13" t="s">
        <v>73</v>
      </c>
      <c r="N30" s="13"/>
      <c r="O30" s="18">
        <f t="shared" si="19"/>
        <v>4.14582805038142</v>
      </c>
      <c r="P30" s="18">
        <f t="shared" si="5"/>
        <v>0.221293541226082</v>
      </c>
      <c r="Q30" s="24">
        <f t="shared" si="6"/>
        <v>0.0265552249471299</v>
      </c>
      <c r="R30" s="18">
        <f t="shared" si="7"/>
        <v>0.1305751</v>
      </c>
      <c r="S30" s="25">
        <f t="shared" si="8"/>
        <v>0.203371277886288</v>
      </c>
      <c r="T30" s="3">
        <v>0.01</v>
      </c>
      <c r="U30" s="26">
        <f t="shared" si="9"/>
        <v>0.00203371277886288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0.0239337127788629</v>
      </c>
      <c r="AR30" s="29">
        <f t="shared" si="15"/>
        <v>108.812583333333</v>
      </c>
      <c r="AS30" s="1">
        <f t="shared" si="16"/>
        <v>0.12</v>
      </c>
      <c r="AT30" s="2">
        <f t="shared" si="20"/>
        <v>15.8223666666667</v>
      </c>
      <c r="AU30" s="1">
        <f t="shared" si="17"/>
        <v>33129.6379115624</v>
      </c>
    </row>
    <row r="31" s="1" customFormat="1" spans="1:47">
      <c r="A31" s="13"/>
      <c r="B31" s="13"/>
      <c r="C31" s="16">
        <v>4</v>
      </c>
      <c r="D31" s="19">
        <v>13.2346648673</v>
      </c>
      <c r="E31" s="20">
        <f t="shared" si="18"/>
        <v>8.85584253651613</v>
      </c>
      <c r="F31" s="16" t="s">
        <v>73</v>
      </c>
      <c r="G31" s="13">
        <v>5</v>
      </c>
      <c r="H31" s="18">
        <f t="shared" si="0"/>
        <v>13.2346648673</v>
      </c>
      <c r="I31" s="18">
        <f t="shared" si="1"/>
        <v>286.3846648673</v>
      </c>
      <c r="J31" s="18">
        <f t="shared" si="2"/>
        <v>0.0904958511983268</v>
      </c>
      <c r="K31" s="18">
        <f t="shared" si="3"/>
        <v>108.812583333333</v>
      </c>
      <c r="L31" s="18">
        <f t="shared" si="4"/>
        <v>1.08812583333333</v>
      </c>
      <c r="M31" s="13" t="s">
        <v>75</v>
      </c>
      <c r="N31" s="18">
        <f>(O30-P30)*C22/100</f>
        <v>3.72830778369757</v>
      </c>
      <c r="O31" s="18">
        <f t="shared" si="19"/>
        <v>1.2843525587911</v>
      </c>
      <c r="P31" s="18">
        <f t="shared" si="5"/>
        <v>0.11622857804655</v>
      </c>
      <c r="Q31" s="24">
        <f t="shared" si="6"/>
        <v>0.013947429365586</v>
      </c>
      <c r="R31" s="18">
        <f t="shared" si="7"/>
        <v>0.1305751</v>
      </c>
      <c r="S31" s="25">
        <f t="shared" si="8"/>
        <v>0.106815383373905</v>
      </c>
      <c r="T31" s="3">
        <v>0.01</v>
      </c>
      <c r="U31" s="26">
        <f t="shared" si="9"/>
        <v>0.00106815383373905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0.030518153833739</v>
      </c>
      <c r="AR31" s="29">
        <f t="shared" si="15"/>
        <v>108.812583333333</v>
      </c>
      <c r="AS31" s="1">
        <f t="shared" si="16"/>
        <v>0.12</v>
      </c>
      <c r="AT31" s="2">
        <f t="shared" si="20"/>
        <v>15.8223666666667</v>
      </c>
      <c r="AU31" s="1">
        <f t="shared" si="17"/>
        <v>42243.9842736833</v>
      </c>
    </row>
    <row r="32" s="1" customFormat="1" spans="1:47">
      <c r="A32" s="13"/>
      <c r="B32" s="13"/>
      <c r="C32" s="16">
        <v>5</v>
      </c>
      <c r="D32" s="19">
        <v>21.1743433632258</v>
      </c>
      <c r="E32" s="20">
        <f t="shared" si="18"/>
        <v>13.2346648673</v>
      </c>
      <c r="F32" s="16" t="s">
        <v>75</v>
      </c>
      <c r="G32" s="13">
        <v>6</v>
      </c>
      <c r="H32" s="18">
        <f t="shared" si="0"/>
        <v>21.1743433632258</v>
      </c>
      <c r="I32" s="18">
        <f t="shared" si="1"/>
        <v>294.324343363226</v>
      </c>
      <c r="J32" s="18">
        <f t="shared" si="2"/>
        <v>0.226435244475356</v>
      </c>
      <c r="K32" s="18">
        <f t="shared" si="3"/>
        <v>108.812583333333</v>
      </c>
      <c r="L32" s="18">
        <f t="shared" si="4"/>
        <v>1.08812583333333</v>
      </c>
      <c r="M32" s="13" t="s">
        <v>73</v>
      </c>
      <c r="N32" s="13"/>
      <c r="O32" s="18">
        <f t="shared" si="19"/>
        <v>2.25624981407788</v>
      </c>
      <c r="P32" s="18">
        <f t="shared" si="5"/>
        <v>0.510894478248202</v>
      </c>
      <c r="Q32" s="24">
        <f t="shared" si="6"/>
        <v>0.0613073373897843</v>
      </c>
      <c r="R32" s="18">
        <f t="shared" si="7"/>
        <v>0.1305751</v>
      </c>
      <c r="S32" s="25">
        <f t="shared" si="8"/>
        <v>0.469517828359192</v>
      </c>
      <c r="T32" s="3">
        <v>0.01</v>
      </c>
      <c r="U32" s="26">
        <f t="shared" si="9"/>
        <v>0.00469517828359192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0.0341451782835919</v>
      </c>
      <c r="AR32" s="29">
        <f t="shared" si="15"/>
        <v>108.812583333333</v>
      </c>
      <c r="AS32" s="1">
        <f t="shared" si="16"/>
        <v>0.12</v>
      </c>
      <c r="AT32" s="2">
        <f t="shared" si="20"/>
        <v>15.8223666666667</v>
      </c>
      <c r="AU32" s="1">
        <f t="shared" si="17"/>
        <v>47264.601335075</v>
      </c>
    </row>
    <row r="33" s="1" customFormat="1" spans="1:47">
      <c r="A33" s="13"/>
      <c r="B33" s="13"/>
      <c r="C33" s="16">
        <v>6</v>
      </c>
      <c r="D33" s="19">
        <v>25.0080677963333</v>
      </c>
      <c r="E33" s="20">
        <f t="shared" si="18"/>
        <v>21.1743433632258</v>
      </c>
      <c r="F33" s="16" t="s">
        <v>73</v>
      </c>
      <c r="G33" s="13">
        <v>7</v>
      </c>
      <c r="H33" s="18">
        <f t="shared" si="0"/>
        <v>25.0080677963333</v>
      </c>
      <c r="I33" s="18">
        <f t="shared" si="1"/>
        <v>298.158067796333</v>
      </c>
      <c r="J33" s="18">
        <f t="shared" si="2"/>
        <v>0.346480354213994</v>
      </c>
      <c r="K33" s="18">
        <f t="shared" si="3"/>
        <v>108.812583333333</v>
      </c>
      <c r="L33" s="18">
        <f t="shared" si="4"/>
        <v>1.08812583333333</v>
      </c>
      <c r="M33" s="13" t="s">
        <v>73</v>
      </c>
      <c r="N33" s="13"/>
      <c r="O33" s="18">
        <f t="shared" si="19"/>
        <v>2.83348116916302</v>
      </c>
      <c r="P33" s="18">
        <f t="shared" si="5"/>
        <v>0.981745559150284</v>
      </c>
      <c r="Q33" s="24">
        <f t="shared" si="6"/>
        <v>0.117809467098034</v>
      </c>
      <c r="R33" s="18">
        <f t="shared" si="7"/>
        <v>0.1305751</v>
      </c>
      <c r="S33" s="25">
        <f t="shared" si="8"/>
        <v>0.9022353197358</v>
      </c>
      <c r="T33" s="3">
        <v>0.01</v>
      </c>
      <c r="U33" s="26">
        <f t="shared" si="9"/>
        <v>0.009022353197358</v>
      </c>
      <c r="V33" s="25"/>
      <c r="W33" s="3"/>
      <c r="X33" s="26"/>
      <c r="Y33" s="28">
        <v>0.05</v>
      </c>
      <c r="Z33" s="3">
        <v>0.21</v>
      </c>
      <c r="AA33" s="27">
        <f t="shared" si="10"/>
        <v>0.0105</v>
      </c>
      <c r="AB33" s="3">
        <v>0.02</v>
      </c>
      <c r="AC33" s="3">
        <v>0.29</v>
      </c>
      <c r="AD33" s="27">
        <f t="shared" si="11"/>
        <v>0.0058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0.02</v>
      </c>
      <c r="AO33" s="3">
        <v>0.38</v>
      </c>
      <c r="AP33" s="3">
        <f t="shared" si="13"/>
        <v>0.0076</v>
      </c>
      <c r="AQ33" s="1">
        <f t="shared" si="14"/>
        <v>0.043922353197358</v>
      </c>
      <c r="AR33" s="29">
        <f t="shared" si="15"/>
        <v>108.812583333333</v>
      </c>
      <c r="AS33" s="1">
        <f t="shared" si="16"/>
        <v>0.12</v>
      </c>
      <c r="AT33" s="2">
        <f t="shared" si="20"/>
        <v>15.8223666666667</v>
      </c>
      <c r="AU33" s="1">
        <f t="shared" si="17"/>
        <v>60798.4089680115</v>
      </c>
    </row>
    <row r="34" s="1" customFormat="1" spans="1:47">
      <c r="A34" s="13"/>
      <c r="B34" s="13"/>
      <c r="C34" s="16">
        <v>7</v>
      </c>
      <c r="D34" s="19">
        <v>27.9123179354839</v>
      </c>
      <c r="E34" s="20">
        <f t="shared" si="18"/>
        <v>25.0080677963333</v>
      </c>
      <c r="F34" s="16" t="s">
        <v>73</v>
      </c>
      <c r="G34" s="13">
        <v>8</v>
      </c>
      <c r="H34" s="18">
        <f t="shared" si="0"/>
        <v>27.9123179354839</v>
      </c>
      <c r="I34" s="18">
        <f t="shared" si="1"/>
        <v>301.062317935484</v>
      </c>
      <c r="J34" s="18">
        <f t="shared" si="2"/>
        <v>0.474780419577069</v>
      </c>
      <c r="K34" s="18">
        <f t="shared" si="3"/>
        <v>108.812583333333</v>
      </c>
      <c r="L34" s="18">
        <f t="shared" si="4"/>
        <v>1.08812583333333</v>
      </c>
      <c r="M34" s="13" t="s">
        <v>73</v>
      </c>
      <c r="N34" s="13"/>
      <c r="O34" s="18">
        <f t="shared" si="19"/>
        <v>2.93986144334607</v>
      </c>
      <c r="P34" s="18">
        <f t="shared" si="5"/>
        <v>1.39578864957029</v>
      </c>
      <c r="Q34" s="24">
        <f t="shared" si="6"/>
        <v>0.167494637948435</v>
      </c>
      <c r="R34" s="18">
        <f t="shared" si="7"/>
        <v>0.1305751</v>
      </c>
      <c r="S34" s="25">
        <f t="shared" si="8"/>
        <v>1.28274562262204</v>
      </c>
      <c r="T34" s="3">
        <v>0.01</v>
      </c>
      <c r="U34" s="26">
        <f t="shared" si="9"/>
        <v>0.0128274562262204</v>
      </c>
      <c r="V34" s="25"/>
      <c r="W34" s="3"/>
      <c r="X34" s="26"/>
      <c r="Y34" s="28">
        <v>0.05</v>
      </c>
      <c r="Z34" s="3">
        <v>0.21</v>
      </c>
      <c r="AA34" s="27">
        <f t="shared" si="10"/>
        <v>0.0105</v>
      </c>
      <c r="AB34" s="3">
        <v>0.02</v>
      </c>
      <c r="AC34" s="3">
        <v>0.29</v>
      </c>
      <c r="AD34" s="27">
        <f t="shared" si="11"/>
        <v>0.0058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0.02</v>
      </c>
      <c r="AO34" s="3">
        <v>0.38</v>
      </c>
      <c r="AP34" s="3">
        <f t="shared" si="13"/>
        <v>0.0076</v>
      </c>
      <c r="AQ34" s="1">
        <f t="shared" si="14"/>
        <v>0.0477274562262204</v>
      </c>
      <c r="AR34" s="29">
        <f t="shared" si="15"/>
        <v>108.812583333333</v>
      </c>
      <c r="AS34" s="1">
        <f t="shared" si="16"/>
        <v>0.12</v>
      </c>
      <c r="AT34" s="2">
        <f t="shared" si="20"/>
        <v>15.8223666666667</v>
      </c>
      <c r="AU34" s="1">
        <f t="shared" si="17"/>
        <v>66065.5268083213</v>
      </c>
    </row>
    <row r="35" s="1" customFormat="1" spans="1:47">
      <c r="A35" s="13"/>
      <c r="B35" s="13"/>
      <c r="C35" s="16">
        <v>8</v>
      </c>
      <c r="D35" s="19">
        <v>28.46990077</v>
      </c>
      <c r="E35" s="20">
        <f t="shared" si="18"/>
        <v>27.9123179354839</v>
      </c>
      <c r="F35" s="16" t="s">
        <v>73</v>
      </c>
      <c r="G35" s="13">
        <v>9</v>
      </c>
      <c r="H35" s="18">
        <f t="shared" si="0"/>
        <v>28.46990077</v>
      </c>
      <c r="I35" s="18">
        <f t="shared" si="1"/>
        <v>301.61990077</v>
      </c>
      <c r="J35" s="18">
        <f t="shared" si="2"/>
        <v>0.504031969944416</v>
      </c>
      <c r="K35" s="18">
        <f t="shared" si="3"/>
        <v>108.812583333333</v>
      </c>
      <c r="L35" s="18">
        <f t="shared" si="4"/>
        <v>1.08812583333333</v>
      </c>
      <c r="M35" s="13" t="s">
        <v>73</v>
      </c>
      <c r="N35" s="13"/>
      <c r="O35" s="18">
        <f t="shared" si="19"/>
        <v>2.63219862710911</v>
      </c>
      <c r="P35" s="18">
        <f t="shared" si="5"/>
        <v>1.32671225930679</v>
      </c>
      <c r="Q35" s="24">
        <f t="shared" si="6"/>
        <v>0.159205471116815</v>
      </c>
      <c r="R35" s="18">
        <f t="shared" si="7"/>
        <v>0.1305751</v>
      </c>
      <c r="S35" s="25">
        <f t="shared" si="8"/>
        <v>1.21926363538542</v>
      </c>
      <c r="T35" s="3">
        <v>0.01</v>
      </c>
      <c r="U35" s="26">
        <f t="shared" si="9"/>
        <v>0.0121926363538542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0.0416426363538542</v>
      </c>
      <c r="AR35" s="29">
        <f t="shared" si="15"/>
        <v>108.812583333333</v>
      </c>
      <c r="AS35" s="1">
        <f t="shared" si="16"/>
        <v>0.12</v>
      </c>
      <c r="AT35" s="2">
        <f t="shared" si="20"/>
        <v>15.8223666666667</v>
      </c>
      <c r="AU35" s="1">
        <f t="shared" si="17"/>
        <v>57642.7684594117</v>
      </c>
    </row>
    <row r="36" s="1" customFormat="1" spans="1:47">
      <c r="A36" s="13"/>
      <c r="B36" s="13"/>
      <c r="C36" s="16">
        <v>9</v>
      </c>
      <c r="D36" s="19">
        <v>23.405816271</v>
      </c>
      <c r="E36" s="20">
        <f t="shared" si="18"/>
        <v>28.46990077</v>
      </c>
      <c r="F36" s="16" t="s">
        <v>73</v>
      </c>
      <c r="G36" s="13">
        <v>10</v>
      </c>
      <c r="H36" s="18">
        <f t="shared" si="0"/>
        <v>23.405816271</v>
      </c>
      <c r="I36" s="18">
        <f t="shared" si="1"/>
        <v>296.555816271</v>
      </c>
      <c r="J36" s="18">
        <f t="shared" si="2"/>
        <v>0.290437260647887</v>
      </c>
      <c r="K36" s="18">
        <f t="shared" si="3"/>
        <v>108.812583333333</v>
      </c>
      <c r="L36" s="18">
        <f t="shared" si="4"/>
        <v>1.08812583333333</v>
      </c>
      <c r="M36" s="13" t="s">
        <v>73</v>
      </c>
      <c r="N36" s="13"/>
      <c r="O36" s="18">
        <f t="shared" si="19"/>
        <v>2.39361220113565</v>
      </c>
      <c r="P36" s="18">
        <f t="shared" si="5"/>
        <v>0.695194170751197</v>
      </c>
      <c r="Q36" s="24">
        <f t="shared" si="6"/>
        <v>0.0834233004901437</v>
      </c>
      <c r="R36" s="18">
        <f t="shared" si="7"/>
        <v>0.1305751</v>
      </c>
      <c r="S36" s="25">
        <f t="shared" si="8"/>
        <v>0.638891339084892</v>
      </c>
      <c r="T36" s="3">
        <v>0.01</v>
      </c>
      <c r="U36" s="26">
        <f t="shared" si="9"/>
        <v>0.00638891339084892</v>
      </c>
      <c r="V36" s="25"/>
      <c r="W36" s="3"/>
      <c r="X36" s="26"/>
      <c r="Y36" s="28">
        <v>0.04</v>
      </c>
      <c r="Z36" s="3">
        <v>0.21</v>
      </c>
      <c r="AA36" s="27">
        <f t="shared" si="10"/>
        <v>0.0084</v>
      </c>
      <c r="AB36" s="3">
        <v>0.015</v>
      </c>
      <c r="AC36" s="3">
        <v>0.29</v>
      </c>
      <c r="AD36" s="27">
        <f t="shared" si="11"/>
        <v>0.00435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0.015</v>
      </c>
      <c r="AO36" s="3">
        <v>0.38</v>
      </c>
      <c r="AP36" s="3">
        <f t="shared" si="13"/>
        <v>0.0057</v>
      </c>
      <c r="AQ36" s="1">
        <f t="shared" si="14"/>
        <v>0.0358389133908489</v>
      </c>
      <c r="AR36" s="29">
        <f t="shared" si="15"/>
        <v>108.812583333333</v>
      </c>
      <c r="AS36" s="1">
        <f t="shared" si="16"/>
        <v>0.12</v>
      </c>
      <c r="AT36" s="2">
        <f t="shared" si="20"/>
        <v>15.8223666666667</v>
      </c>
      <c r="AU36" s="1">
        <f t="shared" si="17"/>
        <v>49609.1114133894</v>
      </c>
    </row>
    <row r="37" s="1" customFormat="1" spans="1:47">
      <c r="A37" s="13"/>
      <c r="B37" s="13"/>
      <c r="C37" s="16">
        <v>10</v>
      </c>
      <c r="D37" s="19">
        <v>16.5119570493871</v>
      </c>
      <c r="E37" s="20">
        <f t="shared" si="18"/>
        <v>23.405816271</v>
      </c>
      <c r="F37" s="16" t="s">
        <v>73</v>
      </c>
      <c r="G37" s="13">
        <v>11</v>
      </c>
      <c r="H37" s="18">
        <f t="shared" si="0"/>
        <v>16.5119570493871</v>
      </c>
      <c r="I37" s="18">
        <f t="shared" si="1"/>
        <v>289.661957049387</v>
      </c>
      <c r="J37" s="18">
        <f t="shared" si="2"/>
        <v>0.132950281802161</v>
      </c>
      <c r="K37" s="18">
        <f t="shared" si="3"/>
        <v>108.812583333333</v>
      </c>
      <c r="L37" s="18">
        <f t="shared" si="4"/>
        <v>1.08812583333333</v>
      </c>
      <c r="M37" s="13" t="s">
        <v>75</v>
      </c>
      <c r="N37" s="18">
        <f>(O36-P36)*C22/100</f>
        <v>1.61349712886523</v>
      </c>
      <c r="O37" s="18">
        <f t="shared" si="19"/>
        <v>1.17304673485256</v>
      </c>
      <c r="P37" s="18">
        <f t="shared" si="5"/>
        <v>0.155956893965752</v>
      </c>
      <c r="Q37" s="24">
        <f t="shared" si="6"/>
        <v>0.0187148272758903</v>
      </c>
      <c r="R37" s="18">
        <f t="shared" si="7"/>
        <v>0.1305751</v>
      </c>
      <c r="S37" s="25">
        <f t="shared" si="8"/>
        <v>0.143326156946388</v>
      </c>
      <c r="T37" s="3">
        <v>0.01</v>
      </c>
      <c r="U37" s="26">
        <f t="shared" si="9"/>
        <v>0.00143326156946388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0.0233332615694639</v>
      </c>
      <c r="AR37" s="29">
        <f t="shared" si="15"/>
        <v>108.812583333333</v>
      </c>
      <c r="AS37" s="1">
        <f t="shared" si="16"/>
        <v>0.12</v>
      </c>
      <c r="AT37" s="2">
        <f t="shared" si="20"/>
        <v>15.8223666666667</v>
      </c>
      <c r="AU37" s="1">
        <f t="shared" si="17"/>
        <v>32298.4784782247</v>
      </c>
    </row>
    <row r="38" s="1" customFormat="1" spans="1:48">
      <c r="A38" s="13"/>
      <c r="B38" s="13"/>
      <c r="C38" s="16">
        <v>11</v>
      </c>
      <c r="D38" s="19">
        <v>11.7114788211</v>
      </c>
      <c r="E38" s="20">
        <f t="shared" si="18"/>
        <v>16.5119570493871</v>
      </c>
      <c r="F38" s="16" t="s">
        <v>75</v>
      </c>
      <c r="G38" s="13">
        <v>12</v>
      </c>
      <c r="H38" s="18">
        <f t="shared" si="0"/>
        <v>11.7114788211</v>
      </c>
      <c r="I38" s="18">
        <f t="shared" si="1"/>
        <v>284.8614788211</v>
      </c>
      <c r="J38" s="18">
        <f t="shared" si="2"/>
        <v>0.0754528249240503</v>
      </c>
      <c r="K38" s="18">
        <f t="shared" si="3"/>
        <v>108.812583333333</v>
      </c>
      <c r="L38" s="18">
        <f t="shared" si="4"/>
        <v>1.08812583333333</v>
      </c>
      <c r="M38" s="13" t="s">
        <v>73</v>
      </c>
      <c r="N38" s="13"/>
      <c r="O38" s="18">
        <f t="shared" si="19"/>
        <v>2.10521567422014</v>
      </c>
      <c r="P38" s="18">
        <f t="shared" si="5"/>
        <v>0.158844469694299</v>
      </c>
      <c r="Q38" s="24">
        <f t="shared" si="6"/>
        <v>0.0190613363633158</v>
      </c>
      <c r="R38" s="18">
        <f t="shared" si="7"/>
        <v>0.1305751</v>
      </c>
      <c r="S38" s="25">
        <f t="shared" si="8"/>
        <v>0.145979871838626</v>
      </c>
      <c r="T38" s="3">
        <v>0.01</v>
      </c>
      <c r="U38" s="26">
        <f t="shared" si="9"/>
        <v>0.00145979871838626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0.0233597987183863</v>
      </c>
      <c r="AR38" s="29">
        <f t="shared" si="15"/>
        <v>108.812583333333</v>
      </c>
      <c r="AS38" s="1">
        <f t="shared" si="16"/>
        <v>0.12</v>
      </c>
      <c r="AT38" s="2">
        <f t="shared" si="20"/>
        <v>15.8223666666667</v>
      </c>
      <c r="AU38" s="1">
        <f t="shared" si="17"/>
        <v>32335.2118569163</v>
      </c>
      <c r="AV38" s="1">
        <f>SUM(AU27:AU38)</f>
        <v>514960.450522767</v>
      </c>
    </row>
    <row r="39" s="1" customFormat="1" spans="1:46">
      <c r="A39" s="13"/>
      <c r="B39" s="13"/>
      <c r="C39" s="16">
        <v>12</v>
      </c>
      <c r="D39" s="19">
        <v>5.92710150809677</v>
      </c>
      <c r="E39" s="20">
        <f t="shared" si="18"/>
        <v>11.7114788211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4</v>
      </c>
      <c r="E42" s="16"/>
      <c r="F42" s="16"/>
      <c r="G42" s="13">
        <v>1</v>
      </c>
      <c r="H42" s="18">
        <f t="shared" ref="H42:H53" si="21">E43</f>
        <v>4</v>
      </c>
      <c r="I42" s="18">
        <f t="shared" ref="I42:I53" si="22">H42+273.15</f>
        <v>277.15</v>
      </c>
      <c r="J42" s="18">
        <f t="shared" ref="J42:J53" si="23">EXP(($C$16*(I42-$C$14))/($C$17*I42*$C$14))</f>
        <v>0.0291499847697819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0.00224720269046996</v>
      </c>
      <c r="Q42" s="24">
        <f t="shared" ref="Q42:Q53" si="27">P42*$B$44</f>
        <v>0.000348316417022843</v>
      </c>
      <c r="R42" s="18">
        <f t="shared" ref="R42:R53" si="28">L42*$B$44</f>
        <v>0.0119491114583333</v>
      </c>
      <c r="S42" s="25">
        <f t="shared" ref="S42:S53" si="29">Q42/R42</f>
        <v>0.0291499847697819</v>
      </c>
      <c r="T42" s="3">
        <v>0.01</v>
      </c>
      <c r="U42" s="26">
        <f t="shared" ref="U42:U53" si="30">S42*T42</f>
        <v>0.000291499847697819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0.0150914998476978</v>
      </c>
      <c r="AR42" s="29">
        <f t="shared" ref="AR42:AR53" si="34">$B$42/12</f>
        <v>7.70910416666667</v>
      </c>
      <c r="AS42" s="1">
        <f t="shared" ref="AS42:AS53" si="35">$B$44</f>
        <v>0.155</v>
      </c>
      <c r="AT42" s="2">
        <f t="shared" ref="AT42:AT53" si="36">$E$5/12</f>
        <v>105.105142861235</v>
      </c>
      <c r="AU42" s="1">
        <f t="shared" ref="AU42:AU53" si="37">AT42*10000*AS42*0.67*AR42*AQ42</f>
        <v>12698.9199446835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3.37315880370968</v>
      </c>
      <c r="E43" s="20">
        <f t="shared" ref="E43:E54" si="38">D42</f>
        <v>4</v>
      </c>
      <c r="F43" s="16" t="s">
        <v>73</v>
      </c>
      <c r="G43" s="13">
        <v>2</v>
      </c>
      <c r="H43" s="18">
        <f t="shared" si="21"/>
        <v>3.37315880370968</v>
      </c>
      <c r="I43" s="18">
        <f t="shared" si="22"/>
        <v>276.52315880371</v>
      </c>
      <c r="J43" s="18">
        <f t="shared" si="23"/>
        <v>0.0269185378238282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0.151934880642863</v>
      </c>
      <c r="P43" s="18">
        <f t="shared" si="26"/>
        <v>0.00408986483134374</v>
      </c>
      <c r="Q43" s="24">
        <f t="shared" si="27"/>
        <v>0.00063392904885828</v>
      </c>
      <c r="R43" s="18">
        <f t="shared" si="28"/>
        <v>0.0119491114583333</v>
      </c>
      <c r="S43" s="25">
        <f t="shared" si="29"/>
        <v>0.053052400680067</v>
      </c>
      <c r="T43" s="3">
        <v>0.01</v>
      </c>
      <c r="U43" s="26">
        <f t="shared" si="30"/>
        <v>0.00053052400680067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0.0153305240068007</v>
      </c>
      <c r="AR43" s="29">
        <f t="shared" si="34"/>
        <v>7.70910416666667</v>
      </c>
      <c r="AS43" s="1">
        <f t="shared" si="35"/>
        <v>0.155</v>
      </c>
      <c r="AT43" s="2">
        <f t="shared" si="36"/>
        <v>105.105142861235</v>
      </c>
      <c r="AU43" s="1">
        <f t="shared" si="37"/>
        <v>12900.0496330462</v>
      </c>
    </row>
    <row r="44" s="1" customFormat="1" spans="1:47">
      <c r="A44" s="13" t="s">
        <v>38</v>
      </c>
      <c r="B44" s="13">
        <f>I5</f>
        <v>0.155</v>
      </c>
      <c r="C44" s="16">
        <v>2</v>
      </c>
      <c r="D44" s="19">
        <v>5.87745406203571</v>
      </c>
      <c r="E44" s="20">
        <f t="shared" si="38"/>
        <v>3.37315880370968</v>
      </c>
      <c r="F44" s="16" t="s">
        <v>73</v>
      </c>
      <c r="G44" s="13">
        <v>3</v>
      </c>
      <c r="H44" s="18">
        <f t="shared" si="21"/>
        <v>5.87745406203571</v>
      </c>
      <c r="I44" s="18">
        <f t="shared" si="22"/>
        <v>279.027454062036</v>
      </c>
      <c r="J44" s="18">
        <f t="shared" si="23"/>
        <v>0.0369232418684299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0.224936057478186</v>
      </c>
      <c r="P44" s="18">
        <f t="shared" si="26"/>
        <v>0.00830536845519812</v>
      </c>
      <c r="Q44" s="24">
        <f t="shared" si="27"/>
        <v>0.00128733211055571</v>
      </c>
      <c r="R44" s="18">
        <f t="shared" si="28"/>
        <v>0.0119491114583333</v>
      </c>
      <c r="S44" s="25">
        <f t="shared" si="29"/>
        <v>0.107734547045163</v>
      </c>
      <c r="T44" s="3">
        <v>0.01</v>
      </c>
      <c r="U44" s="26">
        <f t="shared" si="30"/>
        <v>0.00107734547045163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0.0158773454704516</v>
      </c>
      <c r="AR44" s="29">
        <f t="shared" si="34"/>
        <v>7.70910416666667</v>
      </c>
      <c r="AS44" s="1">
        <f t="shared" si="35"/>
        <v>0.155</v>
      </c>
      <c r="AT44" s="2">
        <f t="shared" si="36"/>
        <v>105.105142861235</v>
      </c>
      <c r="AU44" s="1">
        <f t="shared" si="37"/>
        <v>13360.1789814222</v>
      </c>
    </row>
    <row r="45" s="1" customFormat="1" spans="1:47">
      <c r="A45" s="13"/>
      <c r="B45" s="13"/>
      <c r="C45" s="16">
        <v>3</v>
      </c>
      <c r="D45" s="19">
        <v>8.85584253651613</v>
      </c>
      <c r="E45" s="20">
        <f t="shared" si="38"/>
        <v>5.87745406203571</v>
      </c>
      <c r="F45" s="16" t="s">
        <v>73</v>
      </c>
      <c r="G45" s="13">
        <v>4</v>
      </c>
      <c r="H45" s="18">
        <f t="shared" si="21"/>
        <v>8.85584253651613</v>
      </c>
      <c r="I45" s="18">
        <f t="shared" si="22"/>
        <v>282.005842536516</v>
      </c>
      <c r="J45" s="18">
        <f t="shared" si="23"/>
        <v>0.053377404594897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0.293721730689655</v>
      </c>
      <c r="P45" s="18">
        <f t="shared" si="26"/>
        <v>0.0156781036573351</v>
      </c>
      <c r="Q45" s="24">
        <f t="shared" si="27"/>
        <v>0.00243010606688694</v>
      </c>
      <c r="R45" s="18">
        <f t="shared" si="28"/>
        <v>0.0119491114583333</v>
      </c>
      <c r="S45" s="25">
        <f t="shared" si="29"/>
        <v>0.203371277886288</v>
      </c>
      <c r="T45" s="3">
        <v>0.01</v>
      </c>
      <c r="U45" s="26">
        <f t="shared" si="30"/>
        <v>0.00203371277886288</v>
      </c>
      <c r="V45" s="25"/>
      <c r="W45" s="3"/>
      <c r="X45" s="26"/>
      <c r="Y45" s="28">
        <v>0.02</v>
      </c>
      <c r="Z45" s="3">
        <v>0.49</v>
      </c>
      <c r="AA45" s="27">
        <f t="shared" si="31"/>
        <v>0.0098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0.0168337127788629</v>
      </c>
      <c r="AR45" s="29">
        <f t="shared" si="34"/>
        <v>7.70910416666667</v>
      </c>
      <c r="AS45" s="1">
        <f t="shared" si="35"/>
        <v>0.155</v>
      </c>
      <c r="AT45" s="2">
        <f t="shared" si="36"/>
        <v>105.105142861235</v>
      </c>
      <c r="AU45" s="1">
        <f t="shared" si="37"/>
        <v>14164.9254950088</v>
      </c>
    </row>
    <row r="46" s="1" customFormat="1" spans="1:47">
      <c r="A46" s="13"/>
      <c r="B46" s="13"/>
      <c r="C46" s="16">
        <v>4</v>
      </c>
      <c r="D46" s="19">
        <v>13.2346648673</v>
      </c>
      <c r="E46" s="20">
        <f t="shared" si="38"/>
        <v>8.85584253651613</v>
      </c>
      <c r="F46" s="16" t="s">
        <v>73</v>
      </c>
      <c r="G46" s="13">
        <v>5</v>
      </c>
      <c r="H46" s="18">
        <f t="shared" si="21"/>
        <v>13.2346648673</v>
      </c>
      <c r="I46" s="18">
        <f t="shared" si="22"/>
        <v>286.3846648673</v>
      </c>
      <c r="J46" s="18">
        <f t="shared" si="23"/>
        <v>0.0904958511983268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0.264141445680704</v>
      </c>
      <c r="O46" s="18">
        <f t="shared" si="39"/>
        <v>0.0909932230182827</v>
      </c>
      <c r="P46" s="18">
        <f t="shared" si="26"/>
        <v>0.00823450917031867</v>
      </c>
      <c r="Q46" s="24">
        <f t="shared" si="27"/>
        <v>0.00127634892139939</v>
      </c>
      <c r="R46" s="18">
        <f t="shared" si="28"/>
        <v>0.0119491114583333</v>
      </c>
      <c r="S46" s="25">
        <f t="shared" si="29"/>
        <v>0.106815383373905</v>
      </c>
      <c r="T46" s="3">
        <v>0.01</v>
      </c>
      <c r="U46" s="26">
        <f t="shared" si="30"/>
        <v>0.00106815383373905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0.028168153833739</v>
      </c>
      <c r="AR46" s="29">
        <f t="shared" si="34"/>
        <v>7.70910416666667</v>
      </c>
      <c r="AS46" s="1">
        <f t="shared" si="35"/>
        <v>0.155</v>
      </c>
      <c r="AT46" s="2">
        <f t="shared" si="36"/>
        <v>105.105142861235</v>
      </c>
      <c r="AU46" s="1">
        <f t="shared" si="37"/>
        <v>23702.4241549291</v>
      </c>
    </row>
    <row r="47" s="1" customFormat="1" spans="1:47">
      <c r="A47" s="13"/>
      <c r="B47" s="13"/>
      <c r="C47" s="16">
        <v>5</v>
      </c>
      <c r="D47" s="19">
        <v>21.1743433632258</v>
      </c>
      <c r="E47" s="20">
        <f t="shared" si="38"/>
        <v>13.2346648673</v>
      </c>
      <c r="F47" s="16" t="s">
        <v>75</v>
      </c>
      <c r="G47" s="13">
        <v>6</v>
      </c>
      <c r="H47" s="18">
        <f t="shared" si="21"/>
        <v>21.1743433632258</v>
      </c>
      <c r="I47" s="18">
        <f t="shared" si="22"/>
        <v>294.324343363226</v>
      </c>
      <c r="J47" s="18">
        <f t="shared" si="23"/>
        <v>0.226435244475356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0.159849755514631</v>
      </c>
      <c r="P47" s="18">
        <f t="shared" si="26"/>
        <v>0.0361956184692813</v>
      </c>
      <c r="Q47" s="24">
        <f t="shared" si="27"/>
        <v>0.0056103208627386</v>
      </c>
      <c r="R47" s="18">
        <f t="shared" si="28"/>
        <v>0.0119491114583333</v>
      </c>
      <c r="S47" s="25">
        <f t="shared" si="29"/>
        <v>0.469517828359192</v>
      </c>
      <c r="T47" s="3">
        <v>0.01</v>
      </c>
      <c r="U47" s="26">
        <f t="shared" si="30"/>
        <v>0.00469517828359192</v>
      </c>
      <c r="V47" s="25"/>
      <c r="W47" s="3"/>
      <c r="X47" s="26"/>
      <c r="Y47" s="28">
        <v>0.04</v>
      </c>
      <c r="Z47" s="3">
        <v>0.49</v>
      </c>
      <c r="AA47" s="27">
        <f t="shared" si="31"/>
        <v>0.0196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0.5</v>
      </c>
      <c r="AP47" s="3">
        <f t="shared" si="32"/>
        <v>0.0075</v>
      </c>
      <c r="AQ47" s="1">
        <f t="shared" si="33"/>
        <v>0.0317951782835919</v>
      </c>
      <c r="AR47" s="29">
        <f t="shared" si="34"/>
        <v>7.70910416666667</v>
      </c>
      <c r="AS47" s="1">
        <f t="shared" si="35"/>
        <v>0.155</v>
      </c>
      <c r="AT47" s="2">
        <f t="shared" si="36"/>
        <v>105.105142861235</v>
      </c>
      <c r="AU47" s="1">
        <f t="shared" si="37"/>
        <v>26754.4265132711</v>
      </c>
    </row>
    <row r="48" s="1" customFormat="1" spans="1:47">
      <c r="A48" s="13"/>
      <c r="B48" s="13"/>
      <c r="C48" s="16">
        <v>6</v>
      </c>
      <c r="D48" s="19">
        <v>25.0080677963333</v>
      </c>
      <c r="E48" s="20">
        <f t="shared" si="38"/>
        <v>21.1743433632258</v>
      </c>
      <c r="F48" s="16" t="s">
        <v>73</v>
      </c>
      <c r="G48" s="13">
        <v>7</v>
      </c>
      <c r="H48" s="18">
        <f t="shared" si="21"/>
        <v>25.0080677963333</v>
      </c>
      <c r="I48" s="18">
        <f t="shared" si="22"/>
        <v>298.158067796333</v>
      </c>
      <c r="J48" s="18">
        <f t="shared" si="23"/>
        <v>0.346480354213994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0.200745178712016</v>
      </c>
      <c r="P48" s="18">
        <f t="shared" si="26"/>
        <v>0.0695542606268908</v>
      </c>
      <c r="Q48" s="24">
        <f t="shared" si="27"/>
        <v>0.0107809103971681</v>
      </c>
      <c r="R48" s="18">
        <f t="shared" si="28"/>
        <v>0.0119491114583333</v>
      </c>
      <c r="S48" s="25">
        <f t="shared" si="29"/>
        <v>0.902235319735799</v>
      </c>
      <c r="T48" s="3">
        <v>0.01</v>
      </c>
      <c r="U48" s="26">
        <f t="shared" si="30"/>
        <v>0.00902235319735799</v>
      </c>
      <c r="V48" s="25"/>
      <c r="W48" s="3"/>
      <c r="X48" s="26"/>
      <c r="Y48" s="28">
        <v>0.05</v>
      </c>
      <c r="Z48" s="3">
        <v>0.49</v>
      </c>
      <c r="AA48" s="27">
        <f t="shared" si="31"/>
        <v>0.0245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0.02</v>
      </c>
      <c r="AO48" s="3">
        <v>0.5</v>
      </c>
      <c r="AP48" s="3">
        <f t="shared" si="32"/>
        <v>0.01</v>
      </c>
      <c r="AQ48" s="1">
        <f t="shared" si="33"/>
        <v>0.043522353197358</v>
      </c>
      <c r="AR48" s="29">
        <f t="shared" si="34"/>
        <v>7.70910416666667</v>
      </c>
      <c r="AS48" s="1">
        <f t="shared" si="35"/>
        <v>0.155</v>
      </c>
      <c r="AT48" s="2">
        <f t="shared" si="36"/>
        <v>105.105142861235</v>
      </c>
      <c r="AU48" s="1">
        <f t="shared" si="37"/>
        <v>36622.3956952695</v>
      </c>
    </row>
    <row r="49" s="1" customFormat="1" spans="1:47">
      <c r="A49" s="13"/>
      <c r="B49" s="13"/>
      <c r="C49" s="16">
        <v>7</v>
      </c>
      <c r="D49" s="19">
        <v>27.9123179354839</v>
      </c>
      <c r="E49" s="20">
        <f t="shared" si="38"/>
        <v>25.0080677963333</v>
      </c>
      <c r="F49" s="16" t="s">
        <v>73</v>
      </c>
      <c r="G49" s="13">
        <v>8</v>
      </c>
      <c r="H49" s="18">
        <f t="shared" si="21"/>
        <v>27.9123179354839</v>
      </c>
      <c r="I49" s="18">
        <f t="shared" si="22"/>
        <v>301.062317935484</v>
      </c>
      <c r="J49" s="18">
        <f t="shared" si="23"/>
        <v>0.474780419577069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0.208281959751792</v>
      </c>
      <c r="P49" s="18">
        <f t="shared" si="26"/>
        <v>0.0988881962412899</v>
      </c>
      <c r="Q49" s="24">
        <f t="shared" si="27"/>
        <v>0.0153276704173999</v>
      </c>
      <c r="R49" s="18">
        <f t="shared" si="28"/>
        <v>0.0119491114583333</v>
      </c>
      <c r="S49" s="25">
        <f t="shared" si="29"/>
        <v>1.28274562262204</v>
      </c>
      <c r="T49" s="3">
        <v>0.01</v>
      </c>
      <c r="U49" s="26">
        <f t="shared" si="30"/>
        <v>0.0128274562262204</v>
      </c>
      <c r="V49" s="25"/>
      <c r="W49" s="3"/>
      <c r="X49" s="26"/>
      <c r="Y49" s="28">
        <v>0.05</v>
      </c>
      <c r="Z49" s="3">
        <v>0.49</v>
      </c>
      <c r="AA49" s="27">
        <f t="shared" si="31"/>
        <v>0.0245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0.02</v>
      </c>
      <c r="AO49" s="3">
        <v>0.5</v>
      </c>
      <c r="AP49" s="3">
        <f t="shared" si="32"/>
        <v>0.01</v>
      </c>
      <c r="AQ49" s="1">
        <f t="shared" si="33"/>
        <v>0.0473274562262204</v>
      </c>
      <c r="AR49" s="29">
        <f t="shared" si="34"/>
        <v>7.70910416666667</v>
      </c>
      <c r="AS49" s="1">
        <f t="shared" si="35"/>
        <v>0.155</v>
      </c>
      <c r="AT49" s="2">
        <f t="shared" si="36"/>
        <v>105.105142861235</v>
      </c>
      <c r="AU49" s="1">
        <f t="shared" si="37"/>
        <v>39824.2443672004</v>
      </c>
    </row>
    <row r="50" s="1" customFormat="1" spans="1:47">
      <c r="A50" s="13"/>
      <c r="B50" s="13"/>
      <c r="C50" s="16">
        <v>8</v>
      </c>
      <c r="D50" s="19">
        <v>28.46990077</v>
      </c>
      <c r="E50" s="20">
        <f t="shared" si="38"/>
        <v>27.9123179354839</v>
      </c>
      <c r="F50" s="16" t="s">
        <v>73</v>
      </c>
      <c r="G50" s="13">
        <v>9</v>
      </c>
      <c r="H50" s="18">
        <f t="shared" si="21"/>
        <v>28.46990077</v>
      </c>
      <c r="I50" s="18">
        <f t="shared" si="22"/>
        <v>301.61990077</v>
      </c>
      <c r="J50" s="18">
        <f t="shared" si="23"/>
        <v>0.504031969944416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0.186484805177169</v>
      </c>
      <c r="P50" s="18">
        <f t="shared" si="26"/>
        <v>0.0939943037181489</v>
      </c>
      <c r="Q50" s="24">
        <f t="shared" si="27"/>
        <v>0.0145691170763131</v>
      </c>
      <c r="R50" s="18">
        <f t="shared" si="28"/>
        <v>0.0119491114583333</v>
      </c>
      <c r="S50" s="25">
        <f t="shared" si="29"/>
        <v>1.21926363538542</v>
      </c>
      <c r="T50" s="3">
        <v>0.01</v>
      </c>
      <c r="U50" s="26">
        <f t="shared" si="30"/>
        <v>0.0121926363538542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0.0392926363538542</v>
      </c>
      <c r="AR50" s="29">
        <f t="shared" si="34"/>
        <v>7.70910416666667</v>
      </c>
      <c r="AS50" s="1">
        <f t="shared" si="35"/>
        <v>0.155</v>
      </c>
      <c r="AT50" s="2">
        <f t="shared" si="36"/>
        <v>105.105142861235</v>
      </c>
      <c r="AU50" s="1">
        <f t="shared" si="37"/>
        <v>33063.2507377504</v>
      </c>
    </row>
    <row r="51" s="1" customFormat="1" spans="1:47">
      <c r="A51" s="13"/>
      <c r="B51" s="13"/>
      <c r="C51" s="16">
        <v>9</v>
      </c>
      <c r="D51" s="19">
        <v>23.405816271</v>
      </c>
      <c r="E51" s="20">
        <f t="shared" si="38"/>
        <v>28.46990077</v>
      </c>
      <c r="F51" s="16" t="s">
        <v>73</v>
      </c>
      <c r="G51" s="13">
        <v>10</v>
      </c>
      <c r="H51" s="18">
        <f t="shared" si="21"/>
        <v>23.405816271</v>
      </c>
      <c r="I51" s="18">
        <f t="shared" si="22"/>
        <v>296.555816271</v>
      </c>
      <c r="J51" s="18">
        <f t="shared" si="23"/>
        <v>0.290437260647887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0.169581543125686</v>
      </c>
      <c r="P51" s="18">
        <f t="shared" si="26"/>
        <v>0.0492527988418659</v>
      </c>
      <c r="Q51" s="24">
        <f t="shared" si="27"/>
        <v>0.00763418382048921</v>
      </c>
      <c r="R51" s="18">
        <f t="shared" si="28"/>
        <v>0.0119491114583333</v>
      </c>
      <c r="S51" s="25">
        <f t="shared" si="29"/>
        <v>0.638891339084892</v>
      </c>
      <c r="T51" s="3">
        <v>0.01</v>
      </c>
      <c r="U51" s="26">
        <f t="shared" si="30"/>
        <v>0.00638891339084892</v>
      </c>
      <c r="V51" s="25"/>
      <c r="W51" s="3"/>
      <c r="X51" s="26"/>
      <c r="Y51" s="28">
        <v>0.04</v>
      </c>
      <c r="Z51" s="3">
        <v>0.49</v>
      </c>
      <c r="AA51" s="27">
        <f t="shared" si="31"/>
        <v>0.0196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0.015</v>
      </c>
      <c r="AO51" s="3">
        <v>0.5</v>
      </c>
      <c r="AP51" s="3">
        <f t="shared" si="32"/>
        <v>0.0075</v>
      </c>
      <c r="AQ51" s="1">
        <f t="shared" si="33"/>
        <v>0.0334889133908489</v>
      </c>
      <c r="AR51" s="29">
        <f t="shared" si="34"/>
        <v>7.70910416666667</v>
      </c>
      <c r="AS51" s="1">
        <f t="shared" si="35"/>
        <v>0.155</v>
      </c>
      <c r="AT51" s="2">
        <f t="shared" si="36"/>
        <v>105.105142861235</v>
      </c>
      <c r="AU51" s="1">
        <f t="shared" si="37"/>
        <v>28179.6398288209</v>
      </c>
    </row>
    <row r="52" s="1" customFormat="1" spans="1:47">
      <c r="A52" s="13"/>
      <c r="B52" s="13"/>
      <c r="C52" s="16">
        <v>10</v>
      </c>
      <c r="D52" s="19">
        <v>16.5119570493871</v>
      </c>
      <c r="E52" s="20">
        <f t="shared" si="38"/>
        <v>23.405816271</v>
      </c>
      <c r="F52" s="16" t="s">
        <v>73</v>
      </c>
      <c r="G52" s="13">
        <v>11</v>
      </c>
      <c r="H52" s="18">
        <f t="shared" si="21"/>
        <v>16.5119570493871</v>
      </c>
      <c r="I52" s="18">
        <f t="shared" si="22"/>
        <v>289.661957049387</v>
      </c>
      <c r="J52" s="18">
        <f t="shared" si="23"/>
        <v>0.132950281802161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0.114312307069629</v>
      </c>
      <c r="O52" s="18">
        <f t="shared" si="39"/>
        <v>0.0831074788808577</v>
      </c>
      <c r="P52" s="18">
        <f t="shared" si="26"/>
        <v>0.0110491627370772</v>
      </c>
      <c r="Q52" s="24">
        <f t="shared" si="27"/>
        <v>0.00171262022424696</v>
      </c>
      <c r="R52" s="18">
        <f t="shared" si="28"/>
        <v>0.0119491114583333</v>
      </c>
      <c r="S52" s="25">
        <f t="shared" si="29"/>
        <v>0.143326156946388</v>
      </c>
      <c r="T52" s="3">
        <v>0.01</v>
      </c>
      <c r="U52" s="26">
        <f t="shared" si="30"/>
        <v>0.00143326156946388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0.0162332615694639</v>
      </c>
      <c r="AR52" s="29">
        <f t="shared" si="34"/>
        <v>7.70910416666667</v>
      </c>
      <c r="AS52" s="1">
        <f t="shared" si="35"/>
        <v>0.155</v>
      </c>
      <c r="AT52" s="2">
        <f t="shared" si="36"/>
        <v>105.105142861235</v>
      </c>
      <c r="AU52" s="1">
        <f t="shared" si="37"/>
        <v>13659.6687666651</v>
      </c>
    </row>
    <row r="53" s="1" customFormat="1" spans="1:48">
      <c r="A53" s="13"/>
      <c r="B53" s="13"/>
      <c r="C53" s="16">
        <v>11</v>
      </c>
      <c r="D53" s="19">
        <v>11.7114788211</v>
      </c>
      <c r="E53" s="20">
        <f t="shared" si="38"/>
        <v>16.5119570493871</v>
      </c>
      <c r="F53" s="16" t="s">
        <v>75</v>
      </c>
      <c r="G53" s="13">
        <v>12</v>
      </c>
      <c r="H53" s="18">
        <f t="shared" si="21"/>
        <v>11.7114788211</v>
      </c>
      <c r="I53" s="18">
        <f t="shared" si="22"/>
        <v>284.8614788211</v>
      </c>
      <c r="J53" s="18">
        <f t="shared" si="23"/>
        <v>0.0754528249240503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0.149149357810447</v>
      </c>
      <c r="P53" s="18">
        <f t="shared" si="26"/>
        <v>0.0112537403824062</v>
      </c>
      <c r="Q53" s="24">
        <f t="shared" si="27"/>
        <v>0.00174432975927296</v>
      </c>
      <c r="R53" s="18">
        <f t="shared" si="28"/>
        <v>0.0119491114583333</v>
      </c>
      <c r="S53" s="25">
        <f t="shared" si="29"/>
        <v>0.145979871838626</v>
      </c>
      <c r="T53" s="3">
        <v>0.01</v>
      </c>
      <c r="U53" s="26">
        <f t="shared" si="30"/>
        <v>0.00145979871838626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0.0162597987183863</v>
      </c>
      <c r="AR53" s="29">
        <f t="shared" si="34"/>
        <v>7.70910416666667</v>
      </c>
      <c r="AS53" s="1">
        <f t="shared" si="35"/>
        <v>0.155</v>
      </c>
      <c r="AT53" s="2">
        <f t="shared" si="36"/>
        <v>105.105142861235</v>
      </c>
      <c r="AU53" s="1">
        <f t="shared" si="37"/>
        <v>13681.9987625652</v>
      </c>
      <c r="AV53" s="1">
        <f>SUM(AU42:AU53)</f>
        <v>268612.122880632</v>
      </c>
    </row>
    <row r="54" s="1" customFormat="1" spans="1:46">
      <c r="A54" s="13"/>
      <c r="B54" s="13"/>
      <c r="C54" s="16">
        <v>12</v>
      </c>
      <c r="D54" s="19">
        <v>5.92710150809677</v>
      </c>
      <c r="E54" s="20">
        <f t="shared" si="38"/>
        <v>11.7114788211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9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</row>
    <row r="57" s="1" customFormat="1" spans="1:79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</row>
    <row r="58" s="1" customFormat="1" spans="1:79">
      <c r="A58" s="13" t="s">
        <v>71</v>
      </c>
      <c r="B58" s="13">
        <f>F7</f>
        <v>122.786</v>
      </c>
      <c r="C58" s="16" t="s">
        <v>72</v>
      </c>
      <c r="D58" s="17">
        <v>4</v>
      </c>
      <c r="E58" s="16"/>
      <c r="F58" s="16"/>
      <c r="G58" s="13">
        <v>1</v>
      </c>
      <c r="H58" s="18">
        <f t="shared" ref="H58:H69" si="40">E59</f>
        <v>4</v>
      </c>
      <c r="I58" s="18">
        <f t="shared" ref="I58:I69" si="41">H58+273.15</f>
        <v>277.15</v>
      </c>
      <c r="J58" s="18">
        <f t="shared" ref="J58:J69" si="42">EXP(($C$16*(I58-$C$14))/($C$17*I58*$C$14))</f>
        <v>0.0291499847697819</v>
      </c>
      <c r="K58" s="18">
        <f t="shared" ref="K58:K69" si="43">$B$58/12</f>
        <v>10.2321666666667</v>
      </c>
      <c r="L58" s="18">
        <f t="shared" ref="L58:L69" si="44">K58*$B$59/100</f>
        <v>2.762685</v>
      </c>
      <c r="M58" s="13" t="s">
        <v>73</v>
      </c>
      <c r="N58" s="13"/>
      <c r="O58" s="18">
        <f>L58</f>
        <v>2.762685</v>
      </c>
      <c r="P58" s="18">
        <f t="shared" ref="P58:P69" si="45">O58*J58</f>
        <v>0.0805322256737048</v>
      </c>
      <c r="Q58" s="24">
        <f t="shared" ref="Q58:Q69" si="46">P58*$B$60</f>
        <v>0.0233543454453744</v>
      </c>
      <c r="R58" s="18">
        <f t="shared" ref="R58:R69" si="47">L58*$B$60</f>
        <v>0.80117865</v>
      </c>
      <c r="S58" s="25">
        <f t="shared" ref="S58:S69" si="48">Q58/R58</f>
        <v>0.0291499847697819</v>
      </c>
      <c r="T58" s="3">
        <v>0.27</v>
      </c>
      <c r="U58" s="26">
        <f t="shared" ref="U58:U69" si="49">S58*T58</f>
        <v>0.0078704958878411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0.227929237351008</v>
      </c>
      <c r="AC58" s="29">
        <f t="shared" ref="AC58:AC69" si="51">$B$58/12</f>
        <v>10.2321666666667</v>
      </c>
      <c r="AD58" s="1">
        <f t="shared" ref="AD58:AD69" si="52">$B$60</f>
        <v>0.29</v>
      </c>
      <c r="AE58" s="30">
        <f t="shared" ref="AE58:AE69" si="53">$E$7/12</f>
        <v>308.03892007033</v>
      </c>
      <c r="AF58" s="1">
        <f t="shared" ref="AF58:AF69" si="54">AE58*10000*AC58*AB58</f>
        <v>7184114.32767853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</row>
    <row r="59" s="1" customFormat="1" spans="1:79">
      <c r="A59" s="13" t="s">
        <v>74</v>
      </c>
      <c r="B59" s="13">
        <v>27</v>
      </c>
      <c r="C59" s="16">
        <v>1</v>
      </c>
      <c r="D59" s="19">
        <v>3.37315880370968</v>
      </c>
      <c r="E59" s="20">
        <f t="shared" ref="E59:E70" si="55">D58</f>
        <v>4</v>
      </c>
      <c r="F59" s="16" t="s">
        <v>73</v>
      </c>
      <c r="G59" s="13">
        <v>2</v>
      </c>
      <c r="H59" s="18">
        <f t="shared" si="40"/>
        <v>3.37315880370968</v>
      </c>
      <c r="I59" s="18">
        <f t="shared" si="41"/>
        <v>276.52315880371</v>
      </c>
      <c r="J59" s="18">
        <f t="shared" si="42"/>
        <v>0.0269185378238282</v>
      </c>
      <c r="K59" s="18">
        <f t="shared" si="43"/>
        <v>10.2321666666667</v>
      </c>
      <c r="L59" s="18">
        <f t="shared" si="44"/>
        <v>2.762685</v>
      </c>
      <c r="M59" s="13" t="s">
        <v>73</v>
      </c>
      <c r="N59" s="13"/>
      <c r="O59" s="18">
        <f t="shared" ref="O59:O69" si="56">L59+O58-P58-N59</f>
        <v>5.4448377743263</v>
      </c>
      <c r="P59" s="18">
        <f t="shared" si="45"/>
        <v>0.146567071572811</v>
      </c>
      <c r="Q59" s="24">
        <f t="shared" si="46"/>
        <v>0.0425044507561151</v>
      </c>
      <c r="R59" s="18">
        <f t="shared" si="47"/>
        <v>0.80117865</v>
      </c>
      <c r="S59" s="25">
        <f t="shared" si="48"/>
        <v>0.053052400680067</v>
      </c>
      <c r="T59" s="3">
        <v>0.27</v>
      </c>
      <c r="U59" s="26">
        <f t="shared" si="49"/>
        <v>0.0143241481836181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0.229183181992077</v>
      </c>
      <c r="AC59" s="29">
        <f t="shared" si="51"/>
        <v>10.2321666666667</v>
      </c>
      <c r="AD59" s="1">
        <f t="shared" si="52"/>
        <v>0.29</v>
      </c>
      <c r="AE59" s="30">
        <f t="shared" si="53"/>
        <v>308.03892007033</v>
      </c>
      <c r="AF59" s="1">
        <f t="shared" si="54"/>
        <v>7223637.47866485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</row>
    <row r="60" s="1" customFormat="1" spans="1:79">
      <c r="A60" s="13" t="s">
        <v>38</v>
      </c>
      <c r="B60" s="13">
        <f>H7</f>
        <v>0.29</v>
      </c>
      <c r="C60" s="16">
        <v>2</v>
      </c>
      <c r="D60" s="19">
        <v>5.87745406203571</v>
      </c>
      <c r="E60" s="20">
        <f t="shared" si="55"/>
        <v>3.37315880370968</v>
      </c>
      <c r="F60" s="16" t="s">
        <v>73</v>
      </c>
      <c r="G60" s="13">
        <v>3</v>
      </c>
      <c r="H60" s="18">
        <f t="shared" si="40"/>
        <v>5.87745406203571</v>
      </c>
      <c r="I60" s="18">
        <f t="shared" si="41"/>
        <v>279.027454062036</v>
      </c>
      <c r="J60" s="18">
        <f t="shared" si="42"/>
        <v>0.0369232418684299</v>
      </c>
      <c r="K60" s="18">
        <f t="shared" si="43"/>
        <v>10.2321666666667</v>
      </c>
      <c r="L60" s="18">
        <f t="shared" si="44"/>
        <v>2.762685</v>
      </c>
      <c r="M60" s="13" t="s">
        <v>73</v>
      </c>
      <c r="N60" s="13"/>
      <c r="O60" s="18">
        <f t="shared" si="56"/>
        <v>8.06095570275348</v>
      </c>
      <c r="P60" s="18">
        <f t="shared" si="45"/>
        <v>0.297636617103466</v>
      </c>
      <c r="Q60" s="24">
        <f t="shared" si="46"/>
        <v>0.0863146189600052</v>
      </c>
      <c r="R60" s="18">
        <f t="shared" si="47"/>
        <v>0.80117865</v>
      </c>
      <c r="S60" s="25">
        <f t="shared" si="48"/>
        <v>0.107734547045163</v>
      </c>
      <c r="T60" s="3">
        <v>0.27</v>
      </c>
      <c r="U60" s="26">
        <f t="shared" si="49"/>
        <v>0.029088327702194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0.232051862072536</v>
      </c>
      <c r="AC60" s="29">
        <f t="shared" si="51"/>
        <v>10.2321666666667</v>
      </c>
      <c r="AD60" s="1">
        <f t="shared" si="52"/>
        <v>0.29</v>
      </c>
      <c r="AE60" s="30">
        <f t="shared" si="53"/>
        <v>308.03892007033</v>
      </c>
      <c r="AF60" s="1">
        <f t="shared" si="54"/>
        <v>7314055.56590573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</row>
    <row r="61" s="1" customFormat="1" spans="1:79">
      <c r="A61" s="13"/>
      <c r="B61" s="13"/>
      <c r="C61" s="16">
        <v>3</v>
      </c>
      <c r="D61" s="19">
        <v>8.85584253651613</v>
      </c>
      <c r="E61" s="20">
        <f t="shared" si="55"/>
        <v>5.87745406203571</v>
      </c>
      <c r="F61" s="16" t="s">
        <v>73</v>
      </c>
      <c r="G61" s="13">
        <v>4</v>
      </c>
      <c r="H61" s="18">
        <f t="shared" si="40"/>
        <v>8.85584253651613</v>
      </c>
      <c r="I61" s="18">
        <f t="shared" si="41"/>
        <v>282.005842536516</v>
      </c>
      <c r="J61" s="18">
        <f t="shared" si="42"/>
        <v>0.053377404594897</v>
      </c>
      <c r="K61" s="18">
        <f t="shared" si="43"/>
        <v>10.2321666666667</v>
      </c>
      <c r="L61" s="18">
        <f t="shared" si="44"/>
        <v>2.762685</v>
      </c>
      <c r="M61" s="13" t="s">
        <v>73</v>
      </c>
      <c r="N61" s="13"/>
      <c r="O61" s="18">
        <f t="shared" si="56"/>
        <v>10.52600408565</v>
      </c>
      <c r="P61" s="18">
        <f t="shared" si="45"/>
        <v>0.56185077884728</v>
      </c>
      <c r="Q61" s="24">
        <f t="shared" si="46"/>
        <v>0.162936725865711</v>
      </c>
      <c r="R61" s="18">
        <f t="shared" si="47"/>
        <v>0.80117865</v>
      </c>
      <c r="S61" s="25">
        <f t="shared" si="48"/>
        <v>0.203371277886288</v>
      </c>
      <c r="T61" s="3">
        <v>0.27</v>
      </c>
      <c r="U61" s="26">
        <f t="shared" si="49"/>
        <v>0.0549102450292978</v>
      </c>
      <c r="V61" s="3">
        <v>180.9</v>
      </c>
      <c r="W61" s="27">
        <v>6</v>
      </c>
      <c r="X61" s="27">
        <v>3</v>
      </c>
      <c r="Y61" s="27">
        <v>0.3</v>
      </c>
      <c r="Z61" s="27">
        <v>6</v>
      </c>
      <c r="AA61" s="3">
        <v>30.2</v>
      </c>
      <c r="AB61" s="2">
        <f t="shared" si="50"/>
        <v>0.237069060609193</v>
      </c>
      <c r="AC61" s="29">
        <f t="shared" si="51"/>
        <v>10.2321666666667</v>
      </c>
      <c r="AD61" s="1">
        <f t="shared" si="52"/>
        <v>0.29</v>
      </c>
      <c r="AE61" s="30">
        <f t="shared" si="53"/>
        <v>308.03892007033</v>
      </c>
      <c r="AF61" s="1">
        <f t="shared" si="54"/>
        <v>7472192.92603956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</row>
    <row r="62" s="1" customFormat="1" spans="1:79">
      <c r="A62" s="13"/>
      <c r="B62" s="13"/>
      <c r="C62" s="16">
        <v>4</v>
      </c>
      <c r="D62" s="19">
        <v>13.2346648673</v>
      </c>
      <c r="E62" s="20">
        <f t="shared" si="55"/>
        <v>8.85584253651613</v>
      </c>
      <c r="F62" s="16" t="s">
        <v>73</v>
      </c>
      <c r="G62" s="13">
        <v>5</v>
      </c>
      <c r="H62" s="18">
        <f t="shared" si="40"/>
        <v>13.2346648673</v>
      </c>
      <c r="I62" s="18">
        <f t="shared" si="41"/>
        <v>286.3846648673</v>
      </c>
      <c r="J62" s="18">
        <f t="shared" si="42"/>
        <v>0.0904958511983268</v>
      </c>
      <c r="K62" s="18">
        <f t="shared" si="43"/>
        <v>10.2321666666667</v>
      </c>
      <c r="L62" s="18">
        <f t="shared" si="44"/>
        <v>2.762685</v>
      </c>
      <c r="M62" s="13" t="s">
        <v>75</v>
      </c>
      <c r="N62" s="18">
        <f>(O61-P61)*$C$22/100</f>
        <v>9.4659456414626</v>
      </c>
      <c r="O62" s="18">
        <f t="shared" si="56"/>
        <v>3.26089266534014</v>
      </c>
      <c r="P62" s="18">
        <f t="shared" si="45"/>
        <v>0.295097257416336</v>
      </c>
      <c r="Q62" s="24">
        <f t="shared" si="46"/>
        <v>0.0855782046507375</v>
      </c>
      <c r="R62" s="18">
        <f t="shared" si="47"/>
        <v>0.80117865</v>
      </c>
      <c r="S62" s="25">
        <f t="shared" si="48"/>
        <v>0.106815383373905</v>
      </c>
      <c r="T62" s="3">
        <v>0.27</v>
      </c>
      <c r="U62" s="26">
        <f t="shared" si="49"/>
        <v>0.0288401535109543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0.280803641827178</v>
      </c>
      <c r="AC62" s="29">
        <f t="shared" si="51"/>
        <v>10.2321666666667</v>
      </c>
      <c r="AD62" s="1">
        <f t="shared" si="52"/>
        <v>0.29</v>
      </c>
      <c r="AE62" s="30">
        <f t="shared" si="53"/>
        <v>308.03892007033</v>
      </c>
      <c r="AF62" s="1">
        <f t="shared" si="54"/>
        <v>8850665.6274565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</row>
    <row r="63" s="1" customFormat="1" spans="1:79">
      <c r="A63" s="13"/>
      <c r="B63" s="13"/>
      <c r="C63" s="16">
        <v>5</v>
      </c>
      <c r="D63" s="19">
        <v>21.1743433632258</v>
      </c>
      <c r="E63" s="20">
        <f t="shared" si="55"/>
        <v>13.2346648673</v>
      </c>
      <c r="F63" s="16" t="s">
        <v>75</v>
      </c>
      <c r="G63" s="13">
        <v>6</v>
      </c>
      <c r="H63" s="18">
        <f t="shared" si="40"/>
        <v>21.1743433632258</v>
      </c>
      <c r="I63" s="18">
        <f t="shared" si="41"/>
        <v>294.324343363226</v>
      </c>
      <c r="J63" s="18">
        <f t="shared" si="42"/>
        <v>0.226435244475356</v>
      </c>
      <c r="K63" s="18">
        <f t="shared" si="43"/>
        <v>10.2321666666667</v>
      </c>
      <c r="L63" s="18">
        <f t="shared" si="44"/>
        <v>2.762685</v>
      </c>
      <c r="M63" s="13" t="s">
        <v>73</v>
      </c>
      <c r="N63" s="13"/>
      <c r="O63" s="18">
        <f t="shared" si="56"/>
        <v>5.7284804079238</v>
      </c>
      <c r="P63" s="18">
        <f t="shared" si="45"/>
        <v>1.29712986164051</v>
      </c>
      <c r="Q63" s="24">
        <f t="shared" si="46"/>
        <v>0.376167659875749</v>
      </c>
      <c r="R63" s="18">
        <f t="shared" si="47"/>
        <v>0.80117865</v>
      </c>
      <c r="S63" s="25">
        <f t="shared" si="48"/>
        <v>0.469517828359192</v>
      </c>
      <c r="T63" s="3">
        <v>0.27</v>
      </c>
      <c r="U63" s="26">
        <f t="shared" si="49"/>
        <v>0.126769813656982</v>
      </c>
      <c r="V63" s="3">
        <v>229.1</v>
      </c>
      <c r="W63" s="27">
        <v>15.1</v>
      </c>
      <c r="X63" s="27">
        <v>6</v>
      </c>
      <c r="Y63" s="27">
        <v>3</v>
      </c>
      <c r="Z63" s="27">
        <v>7</v>
      </c>
      <c r="AA63" s="3">
        <v>30.2</v>
      </c>
      <c r="AB63" s="2">
        <f t="shared" si="50"/>
        <v>0.315031374793552</v>
      </c>
      <c r="AC63" s="29">
        <f t="shared" si="51"/>
        <v>10.2321666666667</v>
      </c>
      <c r="AD63" s="1">
        <f t="shared" si="52"/>
        <v>0.29</v>
      </c>
      <c r="AE63" s="30">
        <f t="shared" si="53"/>
        <v>308.03892007033</v>
      </c>
      <c r="AF63" s="1">
        <f t="shared" si="54"/>
        <v>9929491.4493014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</row>
    <row r="64" s="1" customFormat="1" spans="1:79">
      <c r="A64" s="13"/>
      <c r="B64" s="13"/>
      <c r="C64" s="16">
        <v>6</v>
      </c>
      <c r="D64" s="19">
        <v>25.0080677963333</v>
      </c>
      <c r="E64" s="20">
        <f t="shared" si="55"/>
        <v>21.1743433632258</v>
      </c>
      <c r="F64" s="16" t="s">
        <v>73</v>
      </c>
      <c r="G64" s="13">
        <v>7</v>
      </c>
      <c r="H64" s="18">
        <f t="shared" si="40"/>
        <v>25.0080677963333</v>
      </c>
      <c r="I64" s="18">
        <f t="shared" si="41"/>
        <v>298.158067796333</v>
      </c>
      <c r="J64" s="18">
        <f t="shared" si="42"/>
        <v>0.346480354213994</v>
      </c>
      <c r="K64" s="18">
        <f t="shared" si="43"/>
        <v>10.2321666666667</v>
      </c>
      <c r="L64" s="18">
        <f t="shared" si="44"/>
        <v>2.762685</v>
      </c>
      <c r="M64" s="13" t="s">
        <v>73</v>
      </c>
      <c r="N64" s="13"/>
      <c r="O64" s="18">
        <f t="shared" si="56"/>
        <v>7.19403554628329</v>
      </c>
      <c r="P64" s="18">
        <f t="shared" si="45"/>
        <v>2.49259198430429</v>
      </c>
      <c r="Q64" s="24">
        <f t="shared" si="46"/>
        <v>0.722851675448245</v>
      </c>
      <c r="R64" s="18">
        <f t="shared" si="47"/>
        <v>0.80117865</v>
      </c>
      <c r="S64" s="25">
        <f t="shared" si="48"/>
        <v>0.902235319735798</v>
      </c>
      <c r="T64" s="3">
        <v>0.27</v>
      </c>
      <c r="U64" s="26">
        <f t="shared" si="49"/>
        <v>0.243603536328666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0.33773216710866</v>
      </c>
      <c r="AC64" s="29">
        <f t="shared" si="51"/>
        <v>10.2321666666667</v>
      </c>
      <c r="AD64" s="1">
        <f t="shared" si="52"/>
        <v>0.29</v>
      </c>
      <c r="AE64" s="30">
        <f t="shared" si="53"/>
        <v>308.03892007033</v>
      </c>
      <c r="AF64" s="1">
        <f t="shared" si="54"/>
        <v>10644998.9867108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</row>
    <row r="65" s="1" customFormat="1" spans="1:79">
      <c r="A65" s="13"/>
      <c r="B65" s="13"/>
      <c r="C65" s="16">
        <v>7</v>
      </c>
      <c r="D65" s="19">
        <v>27.9123179354839</v>
      </c>
      <c r="E65" s="20">
        <f t="shared" si="55"/>
        <v>25.0080677963333</v>
      </c>
      <c r="F65" s="16" t="s">
        <v>73</v>
      </c>
      <c r="G65" s="13">
        <v>8</v>
      </c>
      <c r="H65" s="18">
        <f t="shared" si="40"/>
        <v>27.9123179354839</v>
      </c>
      <c r="I65" s="18">
        <f t="shared" si="41"/>
        <v>301.062317935484</v>
      </c>
      <c r="J65" s="18">
        <f t="shared" si="42"/>
        <v>0.474780419577069</v>
      </c>
      <c r="K65" s="18">
        <f t="shared" si="43"/>
        <v>10.2321666666667</v>
      </c>
      <c r="L65" s="18">
        <f t="shared" si="44"/>
        <v>2.762685</v>
      </c>
      <c r="M65" s="13" t="s">
        <v>73</v>
      </c>
      <c r="N65" s="13"/>
      <c r="O65" s="18">
        <f t="shared" si="56"/>
        <v>7.46412856197899</v>
      </c>
      <c r="P65" s="18">
        <f t="shared" si="45"/>
        <v>3.54382209043357</v>
      </c>
      <c r="Q65" s="24">
        <f t="shared" si="46"/>
        <v>1.02770840622574</v>
      </c>
      <c r="R65" s="18">
        <f t="shared" si="47"/>
        <v>0.80117865</v>
      </c>
      <c r="S65" s="25">
        <f t="shared" si="48"/>
        <v>1.28274562262204</v>
      </c>
      <c r="T65" s="3">
        <v>0.27</v>
      </c>
      <c r="U65" s="26">
        <f t="shared" si="49"/>
        <v>0.346341318107951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0.357694118108375</v>
      </c>
      <c r="AC65" s="29">
        <f t="shared" si="51"/>
        <v>10.2321666666667</v>
      </c>
      <c r="AD65" s="1">
        <f t="shared" si="52"/>
        <v>0.29</v>
      </c>
      <c r="AE65" s="30">
        <f t="shared" si="53"/>
        <v>308.03892007033</v>
      </c>
      <c r="AF65" s="1">
        <f t="shared" si="54"/>
        <v>11274180.8321474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</row>
    <row r="66" s="1" customFormat="1" spans="1:79">
      <c r="A66" s="13"/>
      <c r="B66" s="13"/>
      <c r="C66" s="16">
        <v>8</v>
      </c>
      <c r="D66" s="19">
        <v>28.46990077</v>
      </c>
      <c r="E66" s="20">
        <f t="shared" si="55"/>
        <v>27.9123179354839</v>
      </c>
      <c r="F66" s="16" t="s">
        <v>73</v>
      </c>
      <c r="G66" s="13">
        <v>9</v>
      </c>
      <c r="H66" s="18">
        <f t="shared" si="40"/>
        <v>28.46990077</v>
      </c>
      <c r="I66" s="18">
        <f t="shared" si="41"/>
        <v>301.61990077</v>
      </c>
      <c r="J66" s="18">
        <f t="shared" si="42"/>
        <v>0.504031969944416</v>
      </c>
      <c r="K66" s="18">
        <f t="shared" si="43"/>
        <v>10.2321666666667</v>
      </c>
      <c r="L66" s="18">
        <f t="shared" si="44"/>
        <v>2.762685</v>
      </c>
      <c r="M66" s="13" t="s">
        <v>73</v>
      </c>
      <c r="N66" s="13"/>
      <c r="O66" s="18">
        <f t="shared" si="56"/>
        <v>6.68299147154542</v>
      </c>
      <c r="P66" s="18">
        <f t="shared" si="45"/>
        <v>3.36844135652477</v>
      </c>
      <c r="Q66" s="24">
        <f t="shared" si="46"/>
        <v>0.976847993392183</v>
      </c>
      <c r="R66" s="18">
        <f t="shared" si="47"/>
        <v>0.80117865</v>
      </c>
      <c r="S66" s="25">
        <f t="shared" si="48"/>
        <v>1.21926363538542</v>
      </c>
      <c r="T66" s="3">
        <v>0.27</v>
      </c>
      <c r="U66" s="26">
        <f t="shared" si="49"/>
        <v>0.329201181554064</v>
      </c>
      <c r="V66" s="3">
        <v>220.1</v>
      </c>
      <c r="W66" s="27">
        <v>12.1</v>
      </c>
      <c r="X66" s="27">
        <v>4.5</v>
      </c>
      <c r="Y66" s="27">
        <v>1.5</v>
      </c>
      <c r="Z66" s="27">
        <v>6.8</v>
      </c>
      <c r="AA66" s="3">
        <v>30.2</v>
      </c>
      <c r="AB66" s="2">
        <f t="shared" si="50"/>
        <v>0.339163789575955</v>
      </c>
      <c r="AC66" s="29">
        <f t="shared" si="51"/>
        <v>10.2321666666667</v>
      </c>
      <c r="AD66" s="1">
        <f t="shared" si="52"/>
        <v>0.29</v>
      </c>
      <c r="AE66" s="30">
        <f t="shared" si="53"/>
        <v>308.03892007033</v>
      </c>
      <c r="AF66" s="1">
        <f t="shared" si="54"/>
        <v>10690122.3749985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</row>
    <row r="67" s="1" customFormat="1" spans="1:79">
      <c r="A67" s="13"/>
      <c r="B67" s="13"/>
      <c r="C67" s="16">
        <v>9</v>
      </c>
      <c r="D67" s="19">
        <v>23.405816271</v>
      </c>
      <c r="E67" s="20">
        <f t="shared" si="55"/>
        <v>28.46990077</v>
      </c>
      <c r="F67" s="16" t="s">
        <v>73</v>
      </c>
      <c r="G67" s="13">
        <v>10</v>
      </c>
      <c r="H67" s="18">
        <f t="shared" si="40"/>
        <v>23.405816271</v>
      </c>
      <c r="I67" s="18">
        <f t="shared" si="41"/>
        <v>296.555816271</v>
      </c>
      <c r="J67" s="18">
        <f t="shared" si="42"/>
        <v>0.290437260647887</v>
      </c>
      <c r="K67" s="18">
        <f t="shared" si="43"/>
        <v>10.2321666666667</v>
      </c>
      <c r="L67" s="18">
        <f t="shared" si="44"/>
        <v>2.762685</v>
      </c>
      <c r="M67" s="13" t="s">
        <v>73</v>
      </c>
      <c r="N67" s="13"/>
      <c r="O67" s="18">
        <f t="shared" si="56"/>
        <v>6.07723511502065</v>
      </c>
      <c r="P67" s="18">
        <f t="shared" si="45"/>
        <v>1.76505551911974</v>
      </c>
      <c r="Q67" s="24">
        <f t="shared" si="46"/>
        <v>0.511866100544725</v>
      </c>
      <c r="R67" s="18">
        <f t="shared" si="47"/>
        <v>0.80117865</v>
      </c>
      <c r="S67" s="25">
        <f t="shared" si="48"/>
        <v>0.638891339084891</v>
      </c>
      <c r="T67" s="3">
        <v>0.27</v>
      </c>
      <c r="U67" s="26">
        <f t="shared" si="49"/>
        <v>0.172500661552921</v>
      </c>
      <c r="V67" s="3">
        <v>220.1</v>
      </c>
      <c r="W67" s="27">
        <v>12.1</v>
      </c>
      <c r="X67" s="27">
        <v>4.5</v>
      </c>
      <c r="Y67" s="27">
        <v>1.5</v>
      </c>
      <c r="Z67" s="27">
        <v>6.8</v>
      </c>
      <c r="AA67" s="3">
        <v>30.2</v>
      </c>
      <c r="AB67" s="2">
        <f t="shared" si="50"/>
        <v>0.308716878539732</v>
      </c>
      <c r="AC67" s="29">
        <f t="shared" si="51"/>
        <v>10.2321666666667</v>
      </c>
      <c r="AD67" s="1">
        <f t="shared" si="52"/>
        <v>0.29</v>
      </c>
      <c r="AE67" s="30">
        <f t="shared" si="53"/>
        <v>308.03892007033</v>
      </c>
      <c r="AF67" s="1">
        <f t="shared" si="54"/>
        <v>9730464.49016109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</row>
    <row r="68" s="1" customFormat="1" spans="1:79">
      <c r="A68" s="13"/>
      <c r="B68" s="13"/>
      <c r="C68" s="16">
        <v>10</v>
      </c>
      <c r="D68" s="19">
        <v>16.5119570493871</v>
      </c>
      <c r="E68" s="20">
        <f t="shared" si="55"/>
        <v>23.405816271</v>
      </c>
      <c r="F68" s="16" t="s">
        <v>73</v>
      </c>
      <c r="G68" s="13">
        <v>11</v>
      </c>
      <c r="H68" s="18">
        <f t="shared" si="40"/>
        <v>16.5119570493871</v>
      </c>
      <c r="I68" s="18">
        <f t="shared" si="41"/>
        <v>289.661957049387</v>
      </c>
      <c r="J68" s="18">
        <f t="shared" si="42"/>
        <v>0.132950281802161</v>
      </c>
      <c r="K68" s="18">
        <f t="shared" si="43"/>
        <v>10.2321666666667</v>
      </c>
      <c r="L68" s="18">
        <f t="shared" si="44"/>
        <v>2.762685</v>
      </c>
      <c r="M68" s="13" t="s">
        <v>75</v>
      </c>
      <c r="N68" s="18">
        <f>(O67-P67)*$C$22/100</f>
        <v>4.09657061610586</v>
      </c>
      <c r="O68" s="18">
        <f t="shared" si="56"/>
        <v>2.97829397979504</v>
      </c>
      <c r="P68" s="18">
        <f t="shared" si="45"/>
        <v>0.39596502390343</v>
      </c>
      <c r="Q68" s="24">
        <f t="shared" si="46"/>
        <v>0.114829856931995</v>
      </c>
      <c r="R68" s="18">
        <f t="shared" si="47"/>
        <v>0.80117865</v>
      </c>
      <c r="S68" s="25">
        <f t="shared" si="48"/>
        <v>0.143326156946387</v>
      </c>
      <c r="T68" s="3">
        <v>0.27</v>
      </c>
      <c r="U68" s="26">
        <f t="shared" si="49"/>
        <v>0.0386980623755246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0.233919033519564</v>
      </c>
      <c r="AC68" s="29">
        <f t="shared" si="51"/>
        <v>10.2321666666667</v>
      </c>
      <c r="AD68" s="1">
        <f t="shared" si="52"/>
        <v>0.29</v>
      </c>
      <c r="AE68" s="30">
        <f t="shared" si="53"/>
        <v>308.03892007033</v>
      </c>
      <c r="AF68" s="1">
        <f t="shared" si="54"/>
        <v>7372907.04674568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</row>
    <row r="69" s="1" customFormat="1" spans="1:79">
      <c r="A69" s="13"/>
      <c r="B69" s="13"/>
      <c r="C69" s="16">
        <v>11</v>
      </c>
      <c r="D69" s="19">
        <v>11.7114788211</v>
      </c>
      <c r="E69" s="20">
        <f t="shared" si="55"/>
        <v>16.5119570493871</v>
      </c>
      <c r="F69" s="16" t="s">
        <v>75</v>
      </c>
      <c r="G69" s="13">
        <v>12</v>
      </c>
      <c r="H69" s="18">
        <f t="shared" si="40"/>
        <v>11.7114788211</v>
      </c>
      <c r="I69" s="18">
        <f t="shared" si="41"/>
        <v>284.8614788211</v>
      </c>
      <c r="J69" s="18">
        <f t="shared" si="42"/>
        <v>0.0754528249240503</v>
      </c>
      <c r="K69" s="18">
        <f t="shared" si="43"/>
        <v>10.2321666666667</v>
      </c>
      <c r="L69" s="18">
        <f t="shared" si="44"/>
        <v>2.762685</v>
      </c>
      <c r="M69" s="13" t="s">
        <v>73</v>
      </c>
      <c r="N69" s="13"/>
      <c r="O69" s="18">
        <f t="shared" si="56"/>
        <v>5.34501395589161</v>
      </c>
      <c r="P69" s="18">
        <f t="shared" si="45"/>
        <v>0.403296402230496</v>
      </c>
      <c r="Q69" s="24">
        <f t="shared" si="46"/>
        <v>0.116955956646844</v>
      </c>
      <c r="R69" s="18">
        <f t="shared" si="47"/>
        <v>0.80117865</v>
      </c>
      <c r="S69" s="25">
        <f t="shared" si="48"/>
        <v>0.145979871838626</v>
      </c>
      <c r="T69" s="3">
        <v>0.27</v>
      </c>
      <c r="U69" s="26">
        <f t="shared" si="49"/>
        <v>0.0394145653964291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0.234058250056526</v>
      </c>
      <c r="AC69" s="29">
        <f t="shared" si="51"/>
        <v>10.2321666666667</v>
      </c>
      <c r="AD69" s="1">
        <f t="shared" si="52"/>
        <v>0.29</v>
      </c>
      <c r="AE69" s="30">
        <f t="shared" si="53"/>
        <v>308.03892007033</v>
      </c>
      <c r="AF69" s="1">
        <f t="shared" si="54"/>
        <v>7377295.02052851</v>
      </c>
      <c r="AG69" s="1">
        <f>SUM(AF58:AF69)</f>
        <v>105064126.126339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</row>
    <row r="70" s="1" customFormat="1" spans="1:46">
      <c r="A70" s="13"/>
      <c r="B70" s="13"/>
      <c r="C70" s="16">
        <v>12</v>
      </c>
      <c r="D70" s="19">
        <v>5.92710150809677</v>
      </c>
      <c r="E70" s="20">
        <f t="shared" si="55"/>
        <v>11.7114788211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AT70" s="2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4</v>
      </c>
      <c r="E74" s="16"/>
      <c r="F74" s="16"/>
      <c r="G74" s="13">
        <v>1</v>
      </c>
      <c r="H74" s="18">
        <f t="shared" ref="H74:H85" si="57">E75</f>
        <v>4</v>
      </c>
      <c r="I74" s="18">
        <f t="shared" ref="I74:I85" si="58">H74+273.15</f>
        <v>277.15</v>
      </c>
      <c r="J74" s="18">
        <f t="shared" ref="J74:J85" si="59">EXP(($C$16*(I74-$C$14))/($C$17*I74*$C$14))</f>
        <v>0.0291499847697819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0.0151935550617057</v>
      </c>
      <c r="Q74" s="24">
        <f t="shared" ref="Q74:Q85" si="63">P74*$B$76</f>
        <v>0.00395032431604348</v>
      </c>
      <c r="R74" s="18">
        <f t="shared" ref="R74:R85" si="64">L74*$B$76</f>
        <v>0.1355172</v>
      </c>
      <c r="S74" s="25">
        <f t="shared" ref="S74:S85" si="65">Q74/R74</f>
        <v>0.0291499847697819</v>
      </c>
      <c r="T74" s="3">
        <v>0.01</v>
      </c>
      <c r="U74" s="26">
        <f t="shared" ref="U74:U85" si="66">S74*T74</f>
        <v>0.000291499847697819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0.00578149984769782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 t="shared" ref="AW74:AW85" si="72">$E$8</f>
        <v>0.17</v>
      </c>
      <c r="AX74" s="1">
        <f t="shared" ref="AX74:AX85" si="73">AW74*10000*AV74*0.67*AU74*AT74</f>
        <v>89.2398152451736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3.37315880370968</v>
      </c>
      <c r="E75" s="20">
        <f t="shared" ref="E75:E86" si="74">D74</f>
        <v>4</v>
      </c>
      <c r="F75" s="16" t="s">
        <v>73</v>
      </c>
      <c r="G75" s="13">
        <v>2</v>
      </c>
      <c r="H75" s="18">
        <f t="shared" si="57"/>
        <v>3.37315880370968</v>
      </c>
      <c r="I75" s="18">
        <f t="shared" si="58"/>
        <v>276.52315880371</v>
      </c>
      <c r="J75" s="18">
        <f t="shared" si="59"/>
        <v>0.0269185378238282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5">L75+O74-P74-N75</f>
        <v>1.02724644493829</v>
      </c>
      <c r="P75" s="18">
        <f t="shared" si="62"/>
        <v>0.0276519722824645</v>
      </c>
      <c r="Q75" s="24">
        <f t="shared" si="63"/>
        <v>0.00718951279344077</v>
      </c>
      <c r="R75" s="18">
        <f t="shared" si="64"/>
        <v>0.1355172</v>
      </c>
      <c r="S75" s="25">
        <f t="shared" si="65"/>
        <v>0.053052400680067</v>
      </c>
      <c r="T75" s="3">
        <v>0.01</v>
      </c>
      <c r="U75" s="26">
        <f t="shared" si="66"/>
        <v>0.00053052400680067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0.00602052400680067</v>
      </c>
      <c r="AU75" s="29">
        <f t="shared" si="70"/>
        <v>52.122</v>
      </c>
      <c r="AV75" s="1">
        <f t="shared" si="71"/>
        <v>0.26</v>
      </c>
      <c r="AW75" s="2">
        <f t="shared" si="72"/>
        <v>0.17</v>
      </c>
      <c r="AX75" s="1">
        <f t="shared" si="73"/>
        <v>92.929250920929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5.87745406203571</v>
      </c>
      <c r="E76" s="20">
        <f t="shared" si="74"/>
        <v>3.37315880370968</v>
      </c>
      <c r="F76" s="16" t="s">
        <v>73</v>
      </c>
      <c r="G76" s="13">
        <v>3</v>
      </c>
      <c r="H76" s="18">
        <f t="shared" si="57"/>
        <v>5.87745406203571</v>
      </c>
      <c r="I76" s="18">
        <f t="shared" si="58"/>
        <v>279.027454062036</v>
      </c>
      <c r="J76" s="18">
        <f t="shared" si="59"/>
        <v>0.0369232418684299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5"/>
        <v>1.52081447265583</v>
      </c>
      <c r="P76" s="18">
        <f t="shared" si="62"/>
        <v>0.0561534006108799</v>
      </c>
      <c r="Q76" s="24">
        <f t="shared" si="63"/>
        <v>0.0145998841588288</v>
      </c>
      <c r="R76" s="18">
        <f t="shared" si="64"/>
        <v>0.1355172</v>
      </c>
      <c r="S76" s="25">
        <f t="shared" si="65"/>
        <v>0.107734547045163</v>
      </c>
      <c r="T76" s="3">
        <v>0.01</v>
      </c>
      <c r="U76" s="26">
        <f t="shared" si="66"/>
        <v>0.00107734547045163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0.00656734547045163</v>
      </c>
      <c r="AU76" s="29">
        <f t="shared" si="70"/>
        <v>52.122</v>
      </c>
      <c r="AV76" s="1">
        <f t="shared" si="71"/>
        <v>0.26</v>
      </c>
      <c r="AW76" s="2">
        <f t="shared" si="72"/>
        <v>0.17</v>
      </c>
      <c r="AX76" s="1">
        <f t="shared" si="73"/>
        <v>101.369663906106</v>
      </c>
    </row>
    <row r="77" s="1" customFormat="1" spans="1:50">
      <c r="A77" s="13"/>
      <c r="B77" s="13"/>
      <c r="C77" s="16">
        <v>3</v>
      </c>
      <c r="D77" s="19">
        <v>8.85584253651613</v>
      </c>
      <c r="E77" s="20">
        <f t="shared" si="74"/>
        <v>5.87745406203571</v>
      </c>
      <c r="F77" s="16" t="s">
        <v>73</v>
      </c>
      <c r="G77" s="13">
        <v>4</v>
      </c>
      <c r="H77" s="18">
        <f t="shared" si="57"/>
        <v>8.85584253651613</v>
      </c>
      <c r="I77" s="18">
        <f t="shared" si="58"/>
        <v>282.005842536516</v>
      </c>
      <c r="J77" s="18">
        <f t="shared" si="59"/>
        <v>0.053377404594897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1.98588107204495</v>
      </c>
      <c r="P77" s="18">
        <f t="shared" si="62"/>
        <v>0.106001177459891</v>
      </c>
      <c r="Q77" s="24">
        <f t="shared" si="63"/>
        <v>0.0275603061395717</v>
      </c>
      <c r="R77" s="18">
        <f t="shared" si="64"/>
        <v>0.1355172</v>
      </c>
      <c r="S77" s="25">
        <f t="shared" si="65"/>
        <v>0.203371277886288</v>
      </c>
      <c r="T77" s="3">
        <v>0.01</v>
      </c>
      <c r="U77" s="26">
        <f t="shared" si="66"/>
        <v>0.00203371277886288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0.00752371277886288</v>
      </c>
      <c r="AU77" s="29">
        <f t="shared" si="70"/>
        <v>52.122</v>
      </c>
      <c r="AV77" s="1">
        <f t="shared" si="71"/>
        <v>0.26</v>
      </c>
      <c r="AW77" s="2">
        <f t="shared" si="72"/>
        <v>0.17</v>
      </c>
      <c r="AX77" s="1">
        <f t="shared" si="73"/>
        <v>116.131584542172</v>
      </c>
    </row>
    <row r="78" s="1" customFormat="1" spans="1:50">
      <c r="A78" s="13"/>
      <c r="B78" s="13"/>
      <c r="C78" s="16">
        <v>4</v>
      </c>
      <c r="D78" s="19">
        <v>13.2346648673</v>
      </c>
      <c r="E78" s="20">
        <f t="shared" si="74"/>
        <v>8.85584253651613</v>
      </c>
      <c r="F78" s="16" t="s">
        <v>73</v>
      </c>
      <c r="G78" s="13">
        <v>5</v>
      </c>
      <c r="H78" s="18">
        <f t="shared" si="57"/>
        <v>13.2346648673</v>
      </c>
      <c r="I78" s="18">
        <f t="shared" si="58"/>
        <v>286.3846648673</v>
      </c>
      <c r="J78" s="18">
        <f t="shared" si="59"/>
        <v>0.0904958511983268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1.78588589985581</v>
      </c>
      <c r="O78" s="18">
        <f t="shared" si="75"/>
        <v>0.615213994729253</v>
      </c>
      <c r="P78" s="18">
        <f t="shared" si="62"/>
        <v>0.0556743141221467</v>
      </c>
      <c r="Q78" s="24">
        <f t="shared" si="63"/>
        <v>0.0144753216717581</v>
      </c>
      <c r="R78" s="18">
        <f t="shared" si="64"/>
        <v>0.1355172</v>
      </c>
      <c r="S78" s="25">
        <f t="shared" si="65"/>
        <v>0.106815383373905</v>
      </c>
      <c r="T78" s="3">
        <v>0.01</v>
      </c>
      <c r="U78" s="26">
        <f t="shared" si="66"/>
        <v>0.00106815383373905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7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0.011018153833739</v>
      </c>
      <c r="AU78" s="29">
        <f t="shared" si="70"/>
        <v>52.122</v>
      </c>
      <c r="AV78" s="1">
        <f t="shared" si="71"/>
        <v>0.26</v>
      </c>
      <c r="AW78" s="2">
        <f t="shared" si="72"/>
        <v>0.17</v>
      </c>
      <c r="AX78" s="1">
        <f t="shared" si="73"/>
        <v>170.069711730132</v>
      </c>
    </row>
    <row r="79" s="1" customFormat="1" spans="1:50">
      <c r="A79" s="13"/>
      <c r="B79" s="13"/>
      <c r="C79" s="16">
        <v>5</v>
      </c>
      <c r="D79" s="19">
        <v>21.1743433632258</v>
      </c>
      <c r="E79" s="20">
        <f t="shared" si="74"/>
        <v>13.2346648673</v>
      </c>
      <c r="F79" s="16" t="s">
        <v>75</v>
      </c>
      <c r="G79" s="13">
        <v>6</v>
      </c>
      <c r="H79" s="18">
        <f t="shared" si="57"/>
        <v>21.1743433632258</v>
      </c>
      <c r="I79" s="18">
        <f t="shared" si="58"/>
        <v>294.324343363226</v>
      </c>
      <c r="J79" s="18">
        <f t="shared" si="59"/>
        <v>0.226435244475356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5"/>
        <v>1.08075968060711</v>
      </c>
      <c r="P79" s="18">
        <f t="shared" si="62"/>
        <v>0.244722082497378</v>
      </c>
      <c r="Q79" s="24">
        <f t="shared" si="63"/>
        <v>0.0636277414493182</v>
      </c>
      <c r="R79" s="18">
        <f t="shared" si="64"/>
        <v>0.1355172</v>
      </c>
      <c r="S79" s="25">
        <f t="shared" si="65"/>
        <v>0.469517828359192</v>
      </c>
      <c r="T79" s="3">
        <v>0.01</v>
      </c>
      <c r="U79" s="26">
        <f t="shared" si="66"/>
        <v>0.00469517828359192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7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8"/>
        <v>0.0075</v>
      </c>
      <c r="AT79" s="2">
        <f t="shared" si="69"/>
        <v>0.0146451782835919</v>
      </c>
      <c r="AU79" s="29">
        <f t="shared" si="70"/>
        <v>52.122</v>
      </c>
      <c r="AV79" s="1">
        <f t="shared" si="71"/>
        <v>0.26</v>
      </c>
      <c r="AW79" s="2">
        <f t="shared" si="72"/>
        <v>0.17</v>
      </c>
      <c r="AX79" s="1">
        <f t="shared" si="73"/>
        <v>226.054317856773</v>
      </c>
    </row>
    <row r="80" s="1" customFormat="1" spans="1:50">
      <c r="A80" s="13"/>
      <c r="B80" s="13"/>
      <c r="C80" s="16">
        <v>6</v>
      </c>
      <c r="D80" s="19">
        <v>25.0080677963333</v>
      </c>
      <c r="E80" s="20">
        <f t="shared" si="74"/>
        <v>21.1743433632258</v>
      </c>
      <c r="F80" s="16" t="s">
        <v>73</v>
      </c>
      <c r="G80" s="13">
        <v>7</v>
      </c>
      <c r="H80" s="18">
        <f t="shared" si="57"/>
        <v>25.0080677963333</v>
      </c>
      <c r="I80" s="18">
        <f t="shared" si="58"/>
        <v>298.158067796333</v>
      </c>
      <c r="J80" s="18">
        <f t="shared" si="59"/>
        <v>0.346480354213994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1.35725759810973</v>
      </c>
      <c r="P80" s="18">
        <f t="shared" si="62"/>
        <v>0.470263093352693</v>
      </c>
      <c r="Q80" s="24">
        <f t="shared" si="63"/>
        <v>0.1222684042717</v>
      </c>
      <c r="R80" s="18">
        <f t="shared" si="64"/>
        <v>0.1355172</v>
      </c>
      <c r="S80" s="25">
        <f t="shared" si="65"/>
        <v>0.902235319735798</v>
      </c>
      <c r="T80" s="3">
        <v>0.01</v>
      </c>
      <c r="U80" s="26">
        <f t="shared" si="66"/>
        <v>0.00902235319735798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0.02</v>
      </c>
      <c r="AR80" s="3">
        <v>0.5</v>
      </c>
      <c r="AS80" s="3">
        <f t="shared" si="68"/>
        <v>0.01</v>
      </c>
      <c r="AT80" s="2">
        <f t="shared" si="69"/>
        <v>0.021472353197358</v>
      </c>
      <c r="AU80" s="29">
        <f t="shared" si="70"/>
        <v>52.122</v>
      </c>
      <c r="AV80" s="1">
        <f t="shared" si="71"/>
        <v>0.26</v>
      </c>
      <c r="AW80" s="2">
        <f t="shared" si="72"/>
        <v>0.17</v>
      </c>
      <c r="AX80" s="1">
        <f t="shared" si="73"/>
        <v>331.434555511467</v>
      </c>
    </row>
    <row r="81" s="1" customFormat="1" spans="1:50">
      <c r="A81" s="13"/>
      <c r="B81" s="13"/>
      <c r="C81" s="16">
        <v>7</v>
      </c>
      <c r="D81" s="19">
        <v>27.9123179354839</v>
      </c>
      <c r="E81" s="20">
        <f t="shared" si="74"/>
        <v>25.0080677963333</v>
      </c>
      <c r="F81" s="16" t="s">
        <v>73</v>
      </c>
      <c r="G81" s="13">
        <v>8</v>
      </c>
      <c r="H81" s="18">
        <f t="shared" si="57"/>
        <v>27.9123179354839</v>
      </c>
      <c r="I81" s="18">
        <f t="shared" si="58"/>
        <v>301.062317935484</v>
      </c>
      <c r="J81" s="18">
        <f t="shared" si="59"/>
        <v>0.474780419577069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1.40821450475704</v>
      </c>
      <c r="P81" s="18">
        <f t="shared" si="62"/>
        <v>0.66859267342306</v>
      </c>
      <c r="Q81" s="24">
        <f t="shared" si="63"/>
        <v>0.173834095089996</v>
      </c>
      <c r="R81" s="18">
        <f t="shared" si="64"/>
        <v>0.1355172</v>
      </c>
      <c r="S81" s="25">
        <f t="shared" si="65"/>
        <v>1.28274562262204</v>
      </c>
      <c r="T81" s="3">
        <v>0.01</v>
      </c>
      <c r="U81" s="26">
        <f t="shared" si="66"/>
        <v>0.0128274562262204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0.02</v>
      </c>
      <c r="AR81" s="3">
        <v>0.5</v>
      </c>
      <c r="AS81" s="3">
        <f t="shared" si="68"/>
        <v>0.01</v>
      </c>
      <c r="AT81" s="2">
        <f t="shared" si="69"/>
        <v>0.0252774562262204</v>
      </c>
      <c r="AU81" s="29">
        <f t="shared" si="70"/>
        <v>52.122</v>
      </c>
      <c r="AV81" s="1">
        <f t="shared" si="71"/>
        <v>0.26</v>
      </c>
      <c r="AW81" s="2">
        <f t="shared" si="72"/>
        <v>0.17</v>
      </c>
      <c r="AX81" s="1">
        <f t="shared" si="73"/>
        <v>390.167877353505</v>
      </c>
    </row>
    <row r="82" s="1" customFormat="1" spans="1:50">
      <c r="A82" s="13"/>
      <c r="B82" s="13"/>
      <c r="C82" s="16">
        <v>8</v>
      </c>
      <c r="D82" s="19">
        <v>28.46990077</v>
      </c>
      <c r="E82" s="20">
        <f t="shared" si="74"/>
        <v>27.9123179354839</v>
      </c>
      <c r="F82" s="16" t="s">
        <v>73</v>
      </c>
      <c r="G82" s="13">
        <v>9</v>
      </c>
      <c r="H82" s="18">
        <f t="shared" si="57"/>
        <v>28.46990077</v>
      </c>
      <c r="I82" s="18">
        <f t="shared" si="58"/>
        <v>301.61990077</v>
      </c>
      <c r="J82" s="18">
        <f t="shared" si="59"/>
        <v>0.504031969944416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1.26084183133398</v>
      </c>
      <c r="P82" s="18">
        <f t="shared" si="62"/>
        <v>0.635504592035589</v>
      </c>
      <c r="Q82" s="24">
        <f t="shared" si="63"/>
        <v>0.165231193929253</v>
      </c>
      <c r="R82" s="18">
        <f t="shared" si="64"/>
        <v>0.1355172</v>
      </c>
      <c r="S82" s="25">
        <f t="shared" si="65"/>
        <v>1.21926363538542</v>
      </c>
      <c r="T82" s="3">
        <v>0.01</v>
      </c>
      <c r="U82" s="26">
        <f t="shared" si="66"/>
        <v>0.0121926363538542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0.0221426363538542</v>
      </c>
      <c r="AU82" s="29">
        <f t="shared" si="70"/>
        <v>52.122</v>
      </c>
      <c r="AV82" s="1">
        <f t="shared" si="71"/>
        <v>0.26</v>
      </c>
      <c r="AW82" s="2">
        <f t="shared" si="72"/>
        <v>0.17</v>
      </c>
      <c r="AX82" s="1">
        <f t="shared" si="73"/>
        <v>341.780650231419</v>
      </c>
    </row>
    <row r="83" s="1" customFormat="1" spans="1:50">
      <c r="A83" s="13"/>
      <c r="B83" s="13"/>
      <c r="C83" s="16">
        <v>9</v>
      </c>
      <c r="D83" s="19">
        <v>23.405816271</v>
      </c>
      <c r="E83" s="20">
        <f t="shared" si="74"/>
        <v>28.46990077</v>
      </c>
      <c r="F83" s="16" t="s">
        <v>73</v>
      </c>
      <c r="G83" s="13">
        <v>10</v>
      </c>
      <c r="H83" s="18">
        <f t="shared" si="57"/>
        <v>23.405816271</v>
      </c>
      <c r="I83" s="18">
        <f t="shared" si="58"/>
        <v>296.555816271</v>
      </c>
      <c r="J83" s="18">
        <f t="shared" si="59"/>
        <v>0.290437260647887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1.14655723929839</v>
      </c>
      <c r="P83" s="18">
        <f t="shared" si="62"/>
        <v>0.333002943757827</v>
      </c>
      <c r="Q83" s="24">
        <f t="shared" si="63"/>
        <v>0.086580765377035</v>
      </c>
      <c r="R83" s="18">
        <f t="shared" si="64"/>
        <v>0.1355172</v>
      </c>
      <c r="S83" s="25">
        <f t="shared" si="65"/>
        <v>0.638891339084891</v>
      </c>
      <c r="T83" s="3">
        <v>0.01</v>
      </c>
      <c r="U83" s="26">
        <f t="shared" si="66"/>
        <v>0.00638891339084891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0.005</v>
      </c>
      <c r="AF83" s="3">
        <v>0.49</v>
      </c>
      <c r="AG83" s="26">
        <f t="shared" si="67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8"/>
        <v>0.0075</v>
      </c>
      <c r="AT83" s="2">
        <f t="shared" si="69"/>
        <v>0.0163389133908489</v>
      </c>
      <c r="AU83" s="29">
        <f t="shared" si="70"/>
        <v>52.122</v>
      </c>
      <c r="AV83" s="1">
        <f t="shared" si="71"/>
        <v>0.26</v>
      </c>
      <c r="AW83" s="2">
        <f t="shared" si="72"/>
        <v>0.17</v>
      </c>
      <c r="AX83" s="1">
        <f t="shared" si="73"/>
        <v>252.197812110443</v>
      </c>
    </row>
    <row r="84" s="1" customFormat="1" spans="1:50">
      <c r="A84" s="13"/>
      <c r="B84" s="13"/>
      <c r="C84" s="16">
        <v>10</v>
      </c>
      <c r="D84" s="19">
        <v>16.5119570493871</v>
      </c>
      <c r="E84" s="20">
        <f t="shared" si="74"/>
        <v>23.405816271</v>
      </c>
      <c r="F84" s="16" t="s">
        <v>73</v>
      </c>
      <c r="G84" s="13">
        <v>11</v>
      </c>
      <c r="H84" s="18">
        <f t="shared" si="57"/>
        <v>16.5119570493871</v>
      </c>
      <c r="I84" s="18">
        <f t="shared" si="58"/>
        <v>289.661957049387</v>
      </c>
      <c r="J84" s="18">
        <f t="shared" si="59"/>
        <v>0.132950281802161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0.772876580763532</v>
      </c>
      <c r="O84" s="18">
        <f t="shared" si="75"/>
        <v>0.561897714777028</v>
      </c>
      <c r="P84" s="18">
        <f t="shared" si="62"/>
        <v>0.0747044595235961</v>
      </c>
      <c r="Q84" s="24">
        <f t="shared" si="63"/>
        <v>0.019423159476135</v>
      </c>
      <c r="R84" s="18">
        <f t="shared" si="64"/>
        <v>0.1355172</v>
      </c>
      <c r="S84" s="25">
        <f t="shared" si="65"/>
        <v>0.143326156946387</v>
      </c>
      <c r="T84" s="3">
        <v>0.01</v>
      </c>
      <c r="U84" s="26">
        <f t="shared" si="66"/>
        <v>0.00143326156946387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0.00692326156946387</v>
      </c>
      <c r="AU84" s="29">
        <f t="shared" si="70"/>
        <v>52.122</v>
      </c>
      <c r="AV84" s="1">
        <f t="shared" si="71"/>
        <v>0.26</v>
      </c>
      <c r="AW84" s="2">
        <f t="shared" si="72"/>
        <v>0.17</v>
      </c>
      <c r="AX84" s="1">
        <f t="shared" si="73"/>
        <v>106.863374492518</v>
      </c>
    </row>
    <row r="85" s="1" customFormat="1" spans="1:51">
      <c r="A85" s="13"/>
      <c r="B85" s="13"/>
      <c r="C85" s="16">
        <v>11</v>
      </c>
      <c r="D85" s="19">
        <v>11.7114788211</v>
      </c>
      <c r="E85" s="20">
        <f t="shared" si="74"/>
        <v>16.5119570493871</v>
      </c>
      <c r="F85" s="16" t="s">
        <v>75</v>
      </c>
      <c r="G85" s="13">
        <v>12</v>
      </c>
      <c r="H85" s="18">
        <f t="shared" si="57"/>
        <v>11.7114788211</v>
      </c>
      <c r="I85" s="18">
        <f t="shared" si="58"/>
        <v>284.8614788211</v>
      </c>
      <c r="J85" s="18">
        <f t="shared" si="59"/>
        <v>0.0754528249240503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5"/>
        <v>1.00841325525343</v>
      </c>
      <c r="P85" s="18">
        <f t="shared" si="62"/>
        <v>0.0760876287997288</v>
      </c>
      <c r="Q85" s="24">
        <f t="shared" si="63"/>
        <v>0.0197827834879295</v>
      </c>
      <c r="R85" s="18">
        <f t="shared" si="64"/>
        <v>0.1355172</v>
      </c>
      <c r="S85" s="25">
        <f t="shared" si="65"/>
        <v>0.145979871838626</v>
      </c>
      <c r="T85" s="3">
        <v>0.01</v>
      </c>
      <c r="U85" s="26">
        <f t="shared" si="66"/>
        <v>0.00145979871838626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0.00694979871838626</v>
      </c>
      <c r="AU85" s="29">
        <f t="shared" si="70"/>
        <v>52.122</v>
      </c>
      <c r="AV85" s="1">
        <f t="shared" si="71"/>
        <v>0.26</v>
      </c>
      <c r="AW85" s="2">
        <f t="shared" si="72"/>
        <v>0.17</v>
      </c>
      <c r="AX85" s="1">
        <f t="shared" si="73"/>
        <v>107.272986241952</v>
      </c>
      <c r="AY85" s="1">
        <f>SUM(AX74:AX85)</f>
        <v>2325.51160014259</v>
      </c>
    </row>
    <row r="86" s="1" customFormat="1" spans="1:46">
      <c r="A86" s="13"/>
      <c r="B86" s="13"/>
      <c r="C86" s="16">
        <v>12</v>
      </c>
      <c r="D86" s="19">
        <v>5.92710150809677</v>
      </c>
      <c r="E86" s="20">
        <f t="shared" si="74"/>
        <v>11.7114788211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4</v>
      </c>
      <c r="E90" s="16"/>
      <c r="F90" s="16"/>
      <c r="G90" s="13">
        <v>1</v>
      </c>
      <c r="H90" s="18">
        <f t="shared" ref="H90:H101" si="76">E91</f>
        <v>4</v>
      </c>
      <c r="I90" s="18">
        <f t="shared" ref="I90:I101" si="77">H90+273.15</f>
        <v>277.15</v>
      </c>
      <c r="J90" s="18">
        <f t="shared" ref="J90:J101" si="78">EXP(($C$16*(I90-$C$14))/($C$17*I90*$C$14))</f>
        <v>0.0291499847697819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0.0082990006639569</v>
      </c>
      <c r="Q90" s="24">
        <f t="shared" ref="Q90:Q101" si="82">P90*$B$76</f>
        <v>0.00215774017262879</v>
      </c>
      <c r="R90" s="18">
        <f t="shared" ref="R90:R101" si="83">L90*$B$76</f>
        <v>0.074022</v>
      </c>
      <c r="S90" s="25">
        <f t="shared" ref="S90:S101" si="84">Q90/R90</f>
        <v>0.0291499847697819</v>
      </c>
      <c r="T90" s="3">
        <v>0.01</v>
      </c>
      <c r="U90" s="26">
        <f t="shared" ref="U90:U101" si="85">S90*T90</f>
        <v>0.000291499847697819</v>
      </c>
      <c r="V90" s="25"/>
      <c r="W90" s="3"/>
      <c r="X90" s="3"/>
      <c r="Y90" s="28"/>
      <c r="Z90" s="3"/>
      <c r="AA90" s="27"/>
      <c r="AB90" s="3"/>
      <c r="AC90" s="3"/>
      <c r="AD90" s="3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0.00578149984769782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 t="shared" ref="AW90:AW101" si="91">$E$9</f>
        <v>0.37</v>
      </c>
      <c r="AX90" s="1">
        <f t="shared" ref="AX90:AX101" si="92">AW90*10000*AV90*0.67*AU90*AT90</f>
        <v>106.090833249947</v>
      </c>
      <c r="AZ90" s="2">
        <f t="shared" ref="AZ90:AZ101" si="93">$E$10</f>
        <v>0.09</v>
      </c>
      <c r="BA90" s="1">
        <f t="shared" ref="BA90:BA101" si="94">AZ90*10000*AV90*0.67*AU90*AT90</f>
        <v>25.8058783580952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3.37315880370968</v>
      </c>
      <c r="E91" s="20">
        <f t="shared" ref="E91:E102" si="95">D90</f>
        <v>4</v>
      </c>
      <c r="F91" s="16" t="s">
        <v>73</v>
      </c>
      <c r="G91" s="13">
        <v>2</v>
      </c>
      <c r="H91" s="18">
        <f t="shared" si="76"/>
        <v>3.37315880370968</v>
      </c>
      <c r="I91" s="18">
        <f t="shared" si="77"/>
        <v>276.52315880371</v>
      </c>
      <c r="J91" s="18">
        <f t="shared" si="78"/>
        <v>0.0269185378238282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6">L91+O90-P90-N91</f>
        <v>0.561100999336043</v>
      </c>
      <c r="P91" s="18">
        <f t="shared" si="81"/>
        <v>0.0151040184736151</v>
      </c>
      <c r="Q91" s="24">
        <f t="shared" si="82"/>
        <v>0.00392704480313992</v>
      </c>
      <c r="R91" s="18">
        <f t="shared" si="83"/>
        <v>0.074022</v>
      </c>
      <c r="S91" s="25">
        <f t="shared" si="84"/>
        <v>0.0530524006800669</v>
      </c>
      <c r="T91" s="3">
        <v>0.01</v>
      </c>
      <c r="U91" s="26">
        <f t="shared" si="85"/>
        <v>0.00053052400680067</v>
      </c>
      <c r="V91" s="25"/>
      <c r="W91" s="3"/>
      <c r="X91" s="3"/>
      <c r="Y91" s="28"/>
      <c r="Z91" s="3"/>
      <c r="AA91" s="27"/>
      <c r="AB91" s="3"/>
      <c r="AC91" s="3"/>
      <c r="AD91" s="3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0.00602052400680067</v>
      </c>
      <c r="AU91" s="29">
        <f t="shared" si="89"/>
        <v>28.47</v>
      </c>
      <c r="AV91" s="1">
        <f t="shared" si="90"/>
        <v>0.26</v>
      </c>
      <c r="AW91" s="2">
        <f t="shared" si="91"/>
        <v>0.37</v>
      </c>
      <c r="AX91" s="1">
        <f t="shared" si="92"/>
        <v>110.476939428984</v>
      </c>
      <c r="AZ91" s="2">
        <f t="shared" si="93"/>
        <v>0.09</v>
      </c>
      <c r="BA91" s="1">
        <f t="shared" si="94"/>
        <v>26.8727690502934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5.87745406203571</v>
      </c>
      <c r="E92" s="20">
        <f t="shared" si="95"/>
        <v>3.37315880370968</v>
      </c>
      <c r="F92" s="16" t="s">
        <v>73</v>
      </c>
      <c r="G92" s="13">
        <v>3</v>
      </c>
      <c r="H92" s="18">
        <f t="shared" si="76"/>
        <v>5.87745406203571</v>
      </c>
      <c r="I92" s="18">
        <f t="shared" si="77"/>
        <v>279.027454062036</v>
      </c>
      <c r="J92" s="18">
        <f t="shared" si="78"/>
        <v>0.0369232418684299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6"/>
        <v>0.830696980862428</v>
      </c>
      <c r="P92" s="18">
        <f t="shared" si="81"/>
        <v>0.0306720255437579</v>
      </c>
      <c r="Q92" s="24">
        <f t="shared" si="82"/>
        <v>0.00797472664137706</v>
      </c>
      <c r="R92" s="18">
        <f t="shared" si="83"/>
        <v>0.074022</v>
      </c>
      <c r="S92" s="25">
        <f t="shared" si="84"/>
        <v>0.107734547045163</v>
      </c>
      <c r="T92" s="3">
        <v>0.01</v>
      </c>
      <c r="U92" s="26">
        <f t="shared" si="85"/>
        <v>0.00107734547045163</v>
      </c>
      <c r="V92" s="25"/>
      <c r="W92" s="3"/>
      <c r="X92" s="3"/>
      <c r="Y92" s="28"/>
      <c r="Z92" s="3"/>
      <c r="AA92" s="27"/>
      <c r="AB92" s="3"/>
      <c r="AC92" s="3"/>
      <c r="AD92" s="3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0.00656734547045163</v>
      </c>
      <c r="AU92" s="29">
        <f t="shared" si="89"/>
        <v>28.47</v>
      </c>
      <c r="AV92" s="1">
        <f t="shared" si="90"/>
        <v>0.26</v>
      </c>
      <c r="AW92" s="2">
        <f t="shared" si="91"/>
        <v>0.37</v>
      </c>
      <c r="AX92" s="1">
        <f t="shared" si="92"/>
        <v>120.511142705974</v>
      </c>
      <c r="AZ92" s="2">
        <f t="shared" si="93"/>
        <v>0.09</v>
      </c>
      <c r="BA92" s="1">
        <f t="shared" si="94"/>
        <v>29.3135211987504</v>
      </c>
    </row>
    <row r="93" s="1" customFormat="1" spans="1:53">
      <c r="A93" s="13"/>
      <c r="B93" s="13"/>
      <c r="C93" s="16">
        <v>3</v>
      </c>
      <c r="D93" s="19">
        <v>8.85584253651613</v>
      </c>
      <c r="E93" s="20">
        <f t="shared" si="95"/>
        <v>5.87745406203571</v>
      </c>
      <c r="F93" s="16" t="s">
        <v>73</v>
      </c>
      <c r="G93" s="13">
        <v>4</v>
      </c>
      <c r="H93" s="18">
        <f t="shared" si="76"/>
        <v>8.85584253651613</v>
      </c>
      <c r="I93" s="18">
        <f t="shared" si="77"/>
        <v>282.005842536516</v>
      </c>
      <c r="J93" s="18">
        <f t="shared" si="78"/>
        <v>0.053377404594897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1.08472495531867</v>
      </c>
      <c r="P93" s="18">
        <f t="shared" si="81"/>
        <v>0.0578998028142262</v>
      </c>
      <c r="Q93" s="24">
        <f t="shared" si="82"/>
        <v>0.0150539487316988</v>
      </c>
      <c r="R93" s="18">
        <f t="shared" si="83"/>
        <v>0.074022</v>
      </c>
      <c r="S93" s="25">
        <f t="shared" si="84"/>
        <v>0.203371277886288</v>
      </c>
      <c r="T93" s="3">
        <v>0.01</v>
      </c>
      <c r="U93" s="26">
        <f t="shared" si="85"/>
        <v>0.00203371277886288</v>
      </c>
      <c r="V93" s="25"/>
      <c r="W93" s="3"/>
      <c r="X93" s="3"/>
      <c r="Y93" s="28"/>
      <c r="Z93" s="3"/>
      <c r="AA93" s="27"/>
      <c r="AB93" s="3"/>
      <c r="AC93" s="3"/>
      <c r="AD93" s="3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0.00752371277886288</v>
      </c>
      <c r="AU93" s="29">
        <f t="shared" si="89"/>
        <v>28.47</v>
      </c>
      <c r="AV93" s="1">
        <f t="shared" si="90"/>
        <v>0.26</v>
      </c>
      <c r="AW93" s="2">
        <f t="shared" si="91"/>
        <v>0.37</v>
      </c>
      <c r="AX93" s="1">
        <f t="shared" si="92"/>
        <v>138.060534267881</v>
      </c>
      <c r="AZ93" s="2">
        <f t="shared" si="93"/>
        <v>0.09</v>
      </c>
      <c r="BA93" s="1">
        <f t="shared" si="94"/>
        <v>33.5822921192144</v>
      </c>
    </row>
    <row r="94" s="1" customFormat="1" spans="1:53">
      <c r="A94" s="13"/>
      <c r="B94" s="13"/>
      <c r="C94" s="16">
        <v>4</v>
      </c>
      <c r="D94" s="19">
        <v>13.2346648673</v>
      </c>
      <c r="E94" s="20">
        <f t="shared" si="95"/>
        <v>8.85584253651613</v>
      </c>
      <c r="F94" s="16" t="s">
        <v>73</v>
      </c>
      <c r="G94" s="13">
        <v>5</v>
      </c>
      <c r="H94" s="18">
        <f t="shared" si="76"/>
        <v>13.2346648673</v>
      </c>
      <c r="I94" s="18">
        <f t="shared" si="77"/>
        <v>286.3846648673</v>
      </c>
      <c r="J94" s="18">
        <f t="shared" si="78"/>
        <v>0.0904958511983268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0.975483894879222</v>
      </c>
      <c r="O94" s="18">
        <f t="shared" si="96"/>
        <v>0.336041257625222</v>
      </c>
      <c r="P94" s="18">
        <f t="shared" si="81"/>
        <v>0.0304103396465507</v>
      </c>
      <c r="Q94" s="24">
        <f t="shared" si="82"/>
        <v>0.00790668830810319</v>
      </c>
      <c r="R94" s="18">
        <f t="shared" si="83"/>
        <v>0.074022</v>
      </c>
      <c r="S94" s="25">
        <f t="shared" si="84"/>
        <v>0.106815383373905</v>
      </c>
      <c r="T94" s="3">
        <v>0.01</v>
      </c>
      <c r="U94" s="26">
        <f t="shared" si="85"/>
        <v>0.00106815383373905</v>
      </c>
      <c r="V94" s="25"/>
      <c r="W94" s="3"/>
      <c r="X94" s="3"/>
      <c r="Y94" s="28"/>
      <c r="Z94" s="3"/>
      <c r="AA94" s="27"/>
      <c r="AB94" s="3"/>
      <c r="AC94" s="3"/>
      <c r="AD94" s="3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0.011018153833739</v>
      </c>
      <c r="AU94" s="29">
        <f t="shared" si="89"/>
        <v>28.47</v>
      </c>
      <c r="AV94" s="1">
        <f t="shared" si="90"/>
        <v>0.26</v>
      </c>
      <c r="AW94" s="2">
        <f t="shared" si="91"/>
        <v>0.37</v>
      </c>
      <c r="AX94" s="1">
        <f t="shared" si="92"/>
        <v>202.183715625787</v>
      </c>
      <c r="AZ94" s="2">
        <f t="shared" si="93"/>
        <v>0.09</v>
      </c>
      <c r="BA94" s="1">
        <f t="shared" si="94"/>
        <v>49.179822719786</v>
      </c>
    </row>
    <row r="95" s="1" customFormat="1" spans="1:53">
      <c r="A95" s="13"/>
      <c r="B95" s="13"/>
      <c r="C95" s="16">
        <v>5</v>
      </c>
      <c r="D95" s="19">
        <v>21.1743433632258</v>
      </c>
      <c r="E95" s="20">
        <f t="shared" si="95"/>
        <v>13.2346648673</v>
      </c>
      <c r="F95" s="16" t="s">
        <v>75</v>
      </c>
      <c r="G95" s="13">
        <v>6</v>
      </c>
      <c r="H95" s="18">
        <f t="shared" si="76"/>
        <v>21.1743433632258</v>
      </c>
      <c r="I95" s="18">
        <f t="shared" si="77"/>
        <v>294.324343363226</v>
      </c>
      <c r="J95" s="18">
        <f t="shared" si="78"/>
        <v>0.226435244475356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6"/>
        <v>0.590330917978672</v>
      </c>
      <c r="P95" s="18">
        <f t="shared" si="81"/>
        <v>0.133671725733862</v>
      </c>
      <c r="Q95" s="24">
        <f t="shared" si="82"/>
        <v>0.0347546486908041</v>
      </c>
      <c r="R95" s="18">
        <f t="shared" si="83"/>
        <v>0.074022</v>
      </c>
      <c r="S95" s="25">
        <f t="shared" si="84"/>
        <v>0.469517828359192</v>
      </c>
      <c r="T95" s="3">
        <v>0.01</v>
      </c>
      <c r="U95" s="26">
        <f t="shared" si="85"/>
        <v>0.00469517828359192</v>
      </c>
      <c r="V95" s="25"/>
      <c r="W95" s="3"/>
      <c r="X95" s="3"/>
      <c r="Y95" s="28"/>
      <c r="Z95" s="3"/>
      <c r="AA95" s="27"/>
      <c r="AB95" s="3"/>
      <c r="AC95" s="3"/>
      <c r="AD95" s="3"/>
      <c r="AE95" s="25">
        <v>0.005</v>
      </c>
      <c r="AF95" s="3">
        <v>0.49</v>
      </c>
      <c r="AG95" s="26">
        <f t="shared" si="86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7"/>
        <v>0.0075</v>
      </c>
      <c r="AT95" s="2">
        <f t="shared" si="88"/>
        <v>0.0146451782835919</v>
      </c>
      <c r="AU95" s="29">
        <f t="shared" si="89"/>
        <v>28.47</v>
      </c>
      <c r="AV95" s="1">
        <f t="shared" si="90"/>
        <v>0.26</v>
      </c>
      <c r="AW95" s="2">
        <f t="shared" si="91"/>
        <v>0.37</v>
      </c>
      <c r="AX95" s="1">
        <f t="shared" si="92"/>
        <v>268.739809414503</v>
      </c>
      <c r="AZ95" s="2">
        <f t="shared" si="93"/>
        <v>0.09</v>
      </c>
      <c r="BA95" s="1">
        <f t="shared" si="94"/>
        <v>65.3691428305548</v>
      </c>
    </row>
    <row r="96" s="1" customFormat="1" spans="1:53">
      <c r="A96" s="13"/>
      <c r="B96" s="13"/>
      <c r="C96" s="16">
        <v>6</v>
      </c>
      <c r="D96" s="19">
        <v>25.0080677963333</v>
      </c>
      <c r="E96" s="20">
        <f t="shared" si="95"/>
        <v>21.1743433632258</v>
      </c>
      <c r="F96" s="16" t="s">
        <v>73</v>
      </c>
      <c r="G96" s="13">
        <v>7</v>
      </c>
      <c r="H96" s="18">
        <f t="shared" si="76"/>
        <v>25.0080677963333</v>
      </c>
      <c r="I96" s="18">
        <f t="shared" si="77"/>
        <v>298.158067796333</v>
      </c>
      <c r="J96" s="18">
        <f t="shared" si="78"/>
        <v>0.346480354213994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0.74135919224481</v>
      </c>
      <c r="P96" s="18">
        <f t="shared" si="81"/>
        <v>0.256866395528782</v>
      </c>
      <c r="Q96" s="24">
        <f t="shared" si="82"/>
        <v>0.0667852628374833</v>
      </c>
      <c r="R96" s="18">
        <f t="shared" si="83"/>
        <v>0.074022</v>
      </c>
      <c r="S96" s="25">
        <f t="shared" si="84"/>
        <v>0.902235319735798</v>
      </c>
      <c r="T96" s="3">
        <v>0.01</v>
      </c>
      <c r="U96" s="26">
        <f t="shared" si="85"/>
        <v>0.00902235319735798</v>
      </c>
      <c r="V96" s="25"/>
      <c r="W96" s="3"/>
      <c r="X96" s="3"/>
      <c r="Y96" s="28"/>
      <c r="Z96" s="3"/>
      <c r="AA96" s="27"/>
      <c r="AB96" s="3"/>
      <c r="AC96" s="3"/>
      <c r="AD96" s="3"/>
      <c r="AE96" s="25">
        <v>0.01</v>
      </c>
      <c r="AF96" s="3">
        <v>0.49</v>
      </c>
      <c r="AG96" s="26">
        <f t="shared" si="86"/>
        <v>0.0049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0.02</v>
      </c>
      <c r="AR96" s="3">
        <v>0.5</v>
      </c>
      <c r="AS96" s="3">
        <f t="shared" si="87"/>
        <v>0.01</v>
      </c>
      <c r="AT96" s="2">
        <f t="shared" si="88"/>
        <v>0.023922353197358</v>
      </c>
      <c r="AU96" s="29">
        <f t="shared" si="89"/>
        <v>28.47</v>
      </c>
      <c r="AV96" s="1">
        <f t="shared" si="90"/>
        <v>0.26</v>
      </c>
      <c r="AW96" s="2">
        <f t="shared" si="91"/>
        <v>0.37</v>
      </c>
      <c r="AX96" s="1">
        <f t="shared" si="92"/>
        <v>438.976468194121</v>
      </c>
      <c r="AZ96" s="2">
        <f t="shared" si="93"/>
        <v>0.09</v>
      </c>
      <c r="BA96" s="1">
        <f t="shared" si="94"/>
        <v>106.778059831002</v>
      </c>
    </row>
    <row r="97" s="1" customFormat="1" spans="1:53">
      <c r="A97" s="13"/>
      <c r="B97" s="13"/>
      <c r="C97" s="16">
        <v>7</v>
      </c>
      <c r="D97" s="19">
        <v>27.9123179354839</v>
      </c>
      <c r="E97" s="20">
        <f t="shared" si="95"/>
        <v>25.0080677963333</v>
      </c>
      <c r="F97" s="16" t="s">
        <v>73</v>
      </c>
      <c r="G97" s="13">
        <v>8</v>
      </c>
      <c r="H97" s="18">
        <f t="shared" si="76"/>
        <v>27.9123179354839</v>
      </c>
      <c r="I97" s="18">
        <f t="shared" si="77"/>
        <v>301.062317935484</v>
      </c>
      <c r="J97" s="18">
        <f t="shared" si="78"/>
        <v>0.474780419577069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0.769192796716028</v>
      </c>
      <c r="P97" s="18">
        <f t="shared" si="81"/>
        <v>0.365197678760495</v>
      </c>
      <c r="Q97" s="24">
        <f t="shared" si="82"/>
        <v>0.0949513964777287</v>
      </c>
      <c r="R97" s="18">
        <f t="shared" si="83"/>
        <v>0.074022</v>
      </c>
      <c r="S97" s="25">
        <f t="shared" si="84"/>
        <v>1.28274562262204</v>
      </c>
      <c r="T97" s="3">
        <v>0.01</v>
      </c>
      <c r="U97" s="26">
        <f t="shared" si="85"/>
        <v>0.0128274562262204</v>
      </c>
      <c r="V97" s="25"/>
      <c r="W97" s="3"/>
      <c r="X97" s="3"/>
      <c r="Y97" s="28"/>
      <c r="Z97" s="3"/>
      <c r="AA97" s="27"/>
      <c r="AB97" s="3"/>
      <c r="AC97" s="3"/>
      <c r="AD97" s="3"/>
      <c r="AE97" s="25">
        <v>0.01</v>
      </c>
      <c r="AF97" s="3">
        <v>0.49</v>
      </c>
      <c r="AG97" s="26">
        <f t="shared" si="86"/>
        <v>0.0049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0.02</v>
      </c>
      <c r="AR97" s="3">
        <v>0.5</v>
      </c>
      <c r="AS97" s="3">
        <f t="shared" si="87"/>
        <v>0.01</v>
      </c>
      <c r="AT97" s="2">
        <f t="shared" si="88"/>
        <v>0.0277274562262204</v>
      </c>
      <c r="AU97" s="29">
        <f t="shared" si="89"/>
        <v>28.47</v>
      </c>
      <c r="AV97" s="1">
        <f t="shared" si="90"/>
        <v>0.26</v>
      </c>
      <c r="AW97" s="2">
        <f t="shared" si="91"/>
        <v>0.37</v>
      </c>
      <c r="AX97" s="1">
        <f t="shared" si="92"/>
        <v>508.800313488289</v>
      </c>
      <c r="AZ97" s="2">
        <f t="shared" si="93"/>
        <v>0.09</v>
      </c>
      <c r="BA97" s="1">
        <f t="shared" si="94"/>
        <v>123.76223841607</v>
      </c>
    </row>
    <row r="98" s="1" customFormat="1" spans="1:53">
      <c r="A98" s="13"/>
      <c r="B98" s="13"/>
      <c r="C98" s="16">
        <v>8</v>
      </c>
      <c r="D98" s="19">
        <v>28.46990077</v>
      </c>
      <c r="E98" s="20">
        <f t="shared" si="95"/>
        <v>27.9123179354839</v>
      </c>
      <c r="F98" s="16" t="s">
        <v>73</v>
      </c>
      <c r="G98" s="13">
        <v>9</v>
      </c>
      <c r="H98" s="18">
        <f t="shared" si="76"/>
        <v>28.46990077</v>
      </c>
      <c r="I98" s="18">
        <f t="shared" si="77"/>
        <v>301.61990077</v>
      </c>
      <c r="J98" s="18">
        <f t="shared" si="78"/>
        <v>0.504031969944416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0.688695117955533</v>
      </c>
      <c r="P98" s="18">
        <f t="shared" si="81"/>
        <v>0.347124356994229</v>
      </c>
      <c r="Q98" s="24">
        <f t="shared" si="82"/>
        <v>0.0902523328184996</v>
      </c>
      <c r="R98" s="18">
        <f t="shared" si="83"/>
        <v>0.074022</v>
      </c>
      <c r="S98" s="25">
        <f t="shared" si="84"/>
        <v>1.21926363538542</v>
      </c>
      <c r="T98" s="3">
        <v>0.01</v>
      </c>
      <c r="U98" s="26">
        <f t="shared" si="85"/>
        <v>0.0121926363538542</v>
      </c>
      <c r="V98" s="25"/>
      <c r="W98" s="3"/>
      <c r="X98" s="3"/>
      <c r="Y98" s="28"/>
      <c r="Z98" s="3"/>
      <c r="AA98" s="27"/>
      <c r="AB98" s="3"/>
      <c r="AC98" s="3"/>
      <c r="AD98" s="3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0.0221426363538542</v>
      </c>
      <c r="AU98" s="29">
        <f t="shared" si="89"/>
        <v>28.47</v>
      </c>
      <c r="AV98" s="1">
        <f t="shared" si="90"/>
        <v>0.26</v>
      </c>
      <c r="AW98" s="2">
        <f t="shared" si="91"/>
        <v>0.37</v>
      </c>
      <c r="AX98" s="1">
        <f t="shared" si="92"/>
        <v>406.31856836706</v>
      </c>
      <c r="AZ98" s="2">
        <f t="shared" si="93"/>
        <v>0.09</v>
      </c>
      <c r="BA98" s="1">
        <f t="shared" si="94"/>
        <v>98.8342463595552</v>
      </c>
    </row>
    <row r="99" s="1" customFormat="1" spans="1:53">
      <c r="A99" s="13"/>
      <c r="B99" s="13"/>
      <c r="C99" s="16">
        <v>9</v>
      </c>
      <c r="D99" s="19">
        <v>23.405816271</v>
      </c>
      <c r="E99" s="20">
        <f t="shared" si="95"/>
        <v>28.46990077</v>
      </c>
      <c r="F99" s="16" t="s">
        <v>73</v>
      </c>
      <c r="G99" s="13">
        <v>10</v>
      </c>
      <c r="H99" s="18">
        <f t="shared" si="76"/>
        <v>23.405816271</v>
      </c>
      <c r="I99" s="18">
        <f t="shared" si="77"/>
        <v>296.555816271</v>
      </c>
      <c r="J99" s="18">
        <f t="shared" si="78"/>
        <v>0.290437260647887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0.626270760961304</v>
      </c>
      <c r="P99" s="18">
        <f t="shared" si="81"/>
        <v>0.181892364237468</v>
      </c>
      <c r="Q99" s="24">
        <f t="shared" si="82"/>
        <v>0.0472920147017418</v>
      </c>
      <c r="R99" s="18">
        <f t="shared" si="83"/>
        <v>0.074022</v>
      </c>
      <c r="S99" s="25">
        <f t="shared" si="84"/>
        <v>0.638891339084891</v>
      </c>
      <c r="T99" s="3">
        <v>0.01</v>
      </c>
      <c r="U99" s="26">
        <f t="shared" si="85"/>
        <v>0.00638891339084891</v>
      </c>
      <c r="V99" s="25"/>
      <c r="W99" s="3"/>
      <c r="X99" s="3"/>
      <c r="Y99" s="28"/>
      <c r="Z99" s="3"/>
      <c r="AA99" s="27"/>
      <c r="AB99" s="3"/>
      <c r="AC99" s="3"/>
      <c r="AD99" s="3"/>
      <c r="AE99" s="25">
        <v>0.005</v>
      </c>
      <c r="AF99" s="3">
        <v>0.49</v>
      </c>
      <c r="AG99" s="26">
        <f t="shared" si="86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7"/>
        <v>0.0075</v>
      </c>
      <c r="AT99" s="2">
        <f t="shared" si="88"/>
        <v>0.0163389133908489</v>
      </c>
      <c r="AU99" s="29">
        <f t="shared" si="89"/>
        <v>28.47</v>
      </c>
      <c r="AV99" s="1">
        <f t="shared" si="90"/>
        <v>0.26</v>
      </c>
      <c r="AW99" s="2">
        <f t="shared" si="91"/>
        <v>0.37</v>
      </c>
      <c r="AX99" s="1">
        <f t="shared" si="92"/>
        <v>299.819939755618</v>
      </c>
      <c r="AZ99" s="2">
        <f t="shared" si="93"/>
        <v>0.09</v>
      </c>
      <c r="BA99" s="1">
        <f t="shared" si="94"/>
        <v>72.9291745351503</v>
      </c>
    </row>
    <row r="100" s="1" customFormat="1" spans="1:53">
      <c r="A100" s="13"/>
      <c r="B100" s="13"/>
      <c r="C100" s="16">
        <v>10</v>
      </c>
      <c r="D100" s="19">
        <v>16.5119570493871</v>
      </c>
      <c r="E100" s="20">
        <f t="shared" si="95"/>
        <v>23.405816271</v>
      </c>
      <c r="F100" s="16" t="s">
        <v>73</v>
      </c>
      <c r="G100" s="13">
        <v>11</v>
      </c>
      <c r="H100" s="18">
        <f t="shared" si="76"/>
        <v>16.5119570493871</v>
      </c>
      <c r="I100" s="18">
        <f t="shared" si="77"/>
        <v>289.661957049387</v>
      </c>
      <c r="J100" s="18">
        <f t="shared" si="78"/>
        <v>0.132950281802161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0.422159476887643</v>
      </c>
      <c r="O100" s="18">
        <f t="shared" si="96"/>
        <v>0.306918919836192</v>
      </c>
      <c r="P100" s="18">
        <f t="shared" si="81"/>
        <v>0.0408049568826365</v>
      </c>
      <c r="Q100" s="24">
        <f t="shared" si="82"/>
        <v>0.0106092887894855</v>
      </c>
      <c r="R100" s="18">
        <f t="shared" si="83"/>
        <v>0.074022</v>
      </c>
      <c r="S100" s="25">
        <f t="shared" si="84"/>
        <v>0.143326156946387</v>
      </c>
      <c r="T100" s="3">
        <v>0.01</v>
      </c>
      <c r="U100" s="26">
        <f t="shared" si="85"/>
        <v>0.00143326156946387</v>
      </c>
      <c r="V100" s="25"/>
      <c r="W100" s="3"/>
      <c r="X100" s="3"/>
      <c r="Y100" s="28"/>
      <c r="Z100" s="3"/>
      <c r="AA100" s="27"/>
      <c r="AB100" s="3"/>
      <c r="AC100" s="3"/>
      <c r="AD100" s="3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0.00692326156946387</v>
      </c>
      <c r="AU100" s="29">
        <f t="shared" si="89"/>
        <v>28.47</v>
      </c>
      <c r="AV100" s="1">
        <f t="shared" si="90"/>
        <v>0.26</v>
      </c>
      <c r="AW100" s="2">
        <f t="shared" si="91"/>
        <v>0.37</v>
      </c>
      <c r="AX100" s="1">
        <f t="shared" si="92"/>
        <v>127.042222271134</v>
      </c>
      <c r="AZ100" s="2">
        <f t="shared" si="93"/>
        <v>0.09</v>
      </c>
      <c r="BA100" s="1">
        <f t="shared" si="94"/>
        <v>30.9021621740597</v>
      </c>
    </row>
    <row r="101" s="1" customFormat="1" spans="1:54">
      <c r="A101" s="13"/>
      <c r="B101" s="13"/>
      <c r="C101" s="16">
        <v>11</v>
      </c>
      <c r="D101" s="19">
        <v>11.7114788211</v>
      </c>
      <c r="E101" s="20">
        <f t="shared" si="95"/>
        <v>16.5119570493871</v>
      </c>
      <c r="F101" s="16" t="s">
        <v>75</v>
      </c>
      <c r="G101" s="13">
        <v>12</v>
      </c>
      <c r="H101" s="18">
        <f t="shared" si="76"/>
        <v>11.7114788211</v>
      </c>
      <c r="I101" s="18">
        <f t="shared" si="77"/>
        <v>284.8614788211</v>
      </c>
      <c r="J101" s="18">
        <f t="shared" si="78"/>
        <v>0.0754528249240503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6"/>
        <v>0.550813962953555</v>
      </c>
      <c r="P101" s="18">
        <f t="shared" si="81"/>
        <v>0.0415604695124569</v>
      </c>
      <c r="Q101" s="24">
        <f t="shared" si="82"/>
        <v>0.0108057220732388</v>
      </c>
      <c r="R101" s="18">
        <f t="shared" si="83"/>
        <v>0.074022</v>
      </c>
      <c r="S101" s="25">
        <f t="shared" si="84"/>
        <v>0.145979871838626</v>
      </c>
      <c r="T101" s="3">
        <v>0.01</v>
      </c>
      <c r="U101" s="26">
        <f t="shared" si="85"/>
        <v>0.00145979871838626</v>
      </c>
      <c r="V101" s="25"/>
      <c r="W101" s="3"/>
      <c r="X101" s="3"/>
      <c r="Y101" s="28"/>
      <c r="Z101" s="3"/>
      <c r="AA101" s="27"/>
      <c r="AB101" s="3"/>
      <c r="AC101" s="3"/>
      <c r="AD101" s="3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0.00694979871838626</v>
      </c>
      <c r="AU101" s="29">
        <f t="shared" si="89"/>
        <v>28.47</v>
      </c>
      <c r="AV101" s="1">
        <f t="shared" si="90"/>
        <v>0.26</v>
      </c>
      <c r="AW101" s="2">
        <f t="shared" si="91"/>
        <v>0.37</v>
      </c>
      <c r="AX101" s="1">
        <f t="shared" si="92"/>
        <v>127.529180381559</v>
      </c>
      <c r="AY101" s="1">
        <f>SUM(AX90:AX101)</f>
        <v>2854.54966715086</v>
      </c>
      <c r="AZ101" s="2">
        <f t="shared" si="93"/>
        <v>0.09</v>
      </c>
      <c r="BA101" s="1">
        <f t="shared" si="94"/>
        <v>31.020611444163</v>
      </c>
      <c r="BB101" s="1">
        <f>SUM(BA90:BA101)</f>
        <v>694.349919036695</v>
      </c>
    </row>
    <row r="102" s="1" customFormat="1" spans="1:46">
      <c r="A102" s="13"/>
      <c r="B102" s="13"/>
      <c r="C102" s="16">
        <v>12</v>
      </c>
      <c r="D102" s="19">
        <v>5.92710150809677</v>
      </c>
      <c r="E102" s="20">
        <f t="shared" si="95"/>
        <v>11.7114788211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2"/>
  <sheetViews>
    <sheetView workbookViewId="0">
      <pane xSplit="4" topLeftCell="E1" activePane="topRight" state="frozen"/>
      <selection/>
      <selection pane="topRight" activeCell="E16" sqref="E16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10" style="1"/>
    <col min="32" max="32" width="23.1111111111111" style="1" customWidth="1"/>
    <col min="33" max="33" width="14.3333333333333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48" width="15.6666666666667" style="1"/>
    <col min="49" max="49" width="11.4444444444444" style="1"/>
    <col min="50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6">
        <v>85.1644</v>
      </c>
      <c r="F2" s="3">
        <v>1166.832</v>
      </c>
      <c r="G2" s="7">
        <f>(F2+F3+F4)/3</f>
        <v>1338.18733333333</v>
      </c>
      <c r="H2" s="3">
        <v>0.13</v>
      </c>
      <c r="I2" s="21">
        <f>(H2+H3+H4)/3</f>
        <v>0.12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184.693150684932</v>
      </c>
      <c r="F5" s="3">
        <v>91.104</v>
      </c>
      <c r="G5" s="7">
        <f>(F5+F6)/2</f>
        <v>92.50925</v>
      </c>
      <c r="H5" s="3">
        <v>0.13</v>
      </c>
      <c r="I5" s="21">
        <f>(H5+H6)/2</f>
        <v>0.13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2314.49216264725</v>
      </c>
      <c r="F7" s="3">
        <v>122.786</v>
      </c>
      <c r="G7" s="3"/>
      <c r="H7" s="3">
        <v>0.29</v>
      </c>
      <c r="M7" s="2"/>
    </row>
    <row r="8" s="1" customFormat="1" spans="1:13">
      <c r="A8" s="4" t="s">
        <v>6</v>
      </c>
      <c r="B8" s="5"/>
      <c r="C8" s="3"/>
      <c r="D8" s="3"/>
      <c r="E8" s="3">
        <v>0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3">
        <v>0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3">
        <v>0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2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(AV38+AV53+AY85+AY101+BB101+AG69)</f>
        <v>67676319.4301113</v>
      </c>
      <c r="J14" s="14" t="s">
        <v>22</v>
      </c>
      <c r="K14" s="14">
        <f>I14/(10000*1000)</f>
        <v>6.76763194301113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42546176.7123287</v>
      </c>
      <c r="J15" s="14" t="s">
        <v>22</v>
      </c>
      <c r="K15" s="14">
        <f>I15/(10000*1000)</f>
        <v>4.25461767123287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1338.18733333333</v>
      </c>
      <c r="C27" s="16" t="s">
        <v>72</v>
      </c>
      <c r="D27" s="17">
        <v>9</v>
      </c>
      <c r="E27" s="16"/>
      <c r="F27" s="16"/>
      <c r="G27" s="13">
        <v>1</v>
      </c>
      <c r="H27" s="18">
        <f t="shared" ref="H27:H38" si="0">E28</f>
        <v>9</v>
      </c>
      <c r="I27" s="18">
        <f t="shared" ref="I27:I38" si="1">H27+273.15</f>
        <v>282.15</v>
      </c>
      <c r="J27" s="18">
        <f t="shared" ref="J27:J38" si="2">EXP(($C$16*(I27-$C$14))/($C$17*I27*$C$14))</f>
        <v>0.0543273714220872</v>
      </c>
      <c r="K27" s="18">
        <f t="shared" ref="K27:K38" si="3">$B$27/12</f>
        <v>111.515611111111</v>
      </c>
      <c r="L27" s="18">
        <f t="shared" ref="L27:L38" si="4">K27*$B$28/100</f>
        <v>1.11515611111111</v>
      </c>
      <c r="M27" s="13" t="s">
        <v>73</v>
      </c>
      <c r="N27" s="13"/>
      <c r="O27" s="18">
        <f>L27</f>
        <v>1.11515611111111</v>
      </c>
      <c r="P27" s="18">
        <f t="shared" ref="P27:P38" si="5">O27*J27</f>
        <v>0.0605835002419437</v>
      </c>
      <c r="Q27" s="24">
        <f t="shared" ref="Q27:Q38" si="6">P27*$B$29</f>
        <v>0.00727002002903324</v>
      </c>
      <c r="R27" s="18">
        <f t="shared" ref="R27:R38" si="7">L27*$B$29</f>
        <v>0.133818733333333</v>
      </c>
      <c r="S27" s="25">
        <f t="shared" ref="S27:S38" si="8">Q27/R27</f>
        <v>0.0543273714220872</v>
      </c>
      <c r="T27" s="3">
        <v>0.01</v>
      </c>
      <c r="U27" s="26">
        <f t="shared" ref="U27:U38" si="9">S27*T27</f>
        <v>0.000543273714220872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0.0224432737142209</v>
      </c>
      <c r="AR27" s="29">
        <f t="shared" ref="AR27:AR38" si="15">$B$27/12</f>
        <v>111.515611111111</v>
      </c>
      <c r="AS27" s="1">
        <f t="shared" ref="AS27:AS38" si="16">$B$29</f>
        <v>0.12</v>
      </c>
      <c r="AT27" s="2">
        <f>$E$2/12</f>
        <v>7.09703333333333</v>
      </c>
      <c r="AU27" s="1">
        <f t="shared" ref="AU27:AU38" si="17">AT27*10000*AS27*0.67*AR27*AQ27</f>
        <v>14280.8733797562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10.4681301699032</v>
      </c>
      <c r="E28" s="20">
        <f t="shared" ref="E28:E39" si="18">D27</f>
        <v>9</v>
      </c>
      <c r="F28" s="16" t="s">
        <v>73</v>
      </c>
      <c r="G28" s="13">
        <v>2</v>
      </c>
      <c r="H28" s="18">
        <f t="shared" si="0"/>
        <v>10.4681301699032</v>
      </c>
      <c r="I28" s="18">
        <f t="shared" si="1"/>
        <v>283.618130169903</v>
      </c>
      <c r="J28" s="18">
        <f t="shared" si="2"/>
        <v>0.0649529438182293</v>
      </c>
      <c r="K28" s="18">
        <f t="shared" si="3"/>
        <v>111.515611111111</v>
      </c>
      <c r="L28" s="18">
        <f t="shared" si="4"/>
        <v>1.11515611111111</v>
      </c>
      <c r="M28" s="13" t="s">
        <v>73</v>
      </c>
      <c r="N28" s="13"/>
      <c r="O28" s="18">
        <f t="shared" ref="O28:O38" si="19">L28+O27-P27-N28</f>
        <v>2.16972872198028</v>
      </c>
      <c r="P28" s="18">
        <f t="shared" si="5"/>
        <v>0.140930267779584</v>
      </c>
      <c r="Q28" s="24">
        <f t="shared" si="6"/>
        <v>0.01691163213355</v>
      </c>
      <c r="R28" s="18">
        <f t="shared" si="7"/>
        <v>0.133818733333333</v>
      </c>
      <c r="S28" s="25">
        <f t="shared" si="8"/>
        <v>0.126377164932688</v>
      </c>
      <c r="T28" s="3">
        <v>0.01</v>
      </c>
      <c r="U28" s="26">
        <f t="shared" si="9"/>
        <v>0.00126377164932688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0.0231637716493269</v>
      </c>
      <c r="AR28" s="29">
        <f t="shared" si="15"/>
        <v>111.515611111111</v>
      </c>
      <c r="AS28" s="1">
        <f t="shared" si="16"/>
        <v>0.12</v>
      </c>
      <c r="AT28" s="2">
        <f t="shared" ref="AT28:AT38" si="20">$E$2/12</f>
        <v>7.09703333333333</v>
      </c>
      <c r="AU28" s="1">
        <f t="shared" si="17"/>
        <v>14739.3332244581</v>
      </c>
    </row>
    <row r="29" s="1" customFormat="1" spans="1:47">
      <c r="A29" s="13" t="s">
        <v>38</v>
      </c>
      <c r="B29" s="13">
        <f>I2</f>
        <v>0.12</v>
      </c>
      <c r="C29" s="16">
        <v>2</v>
      </c>
      <c r="D29" s="19">
        <v>12.0586508742143</v>
      </c>
      <c r="E29" s="20">
        <f t="shared" si="18"/>
        <v>10.4681301699032</v>
      </c>
      <c r="F29" s="16" t="s">
        <v>73</v>
      </c>
      <c r="G29" s="13">
        <v>3</v>
      </c>
      <c r="H29" s="18">
        <f t="shared" si="0"/>
        <v>12.0586508742143</v>
      </c>
      <c r="I29" s="18">
        <f t="shared" si="1"/>
        <v>285.208650874214</v>
      </c>
      <c r="J29" s="18">
        <f t="shared" si="2"/>
        <v>0.0786583983594539</v>
      </c>
      <c r="K29" s="18">
        <f t="shared" si="3"/>
        <v>111.515611111111</v>
      </c>
      <c r="L29" s="18">
        <f t="shared" si="4"/>
        <v>1.11515611111111</v>
      </c>
      <c r="M29" s="13" t="s">
        <v>73</v>
      </c>
      <c r="N29" s="13"/>
      <c r="O29" s="18">
        <f t="shared" si="19"/>
        <v>3.14395456531181</v>
      </c>
      <c r="P29" s="18">
        <f t="shared" si="5"/>
        <v>0.24729843062232</v>
      </c>
      <c r="Q29" s="24">
        <f t="shared" si="6"/>
        <v>0.0296758116746784</v>
      </c>
      <c r="R29" s="18">
        <f t="shared" si="7"/>
        <v>0.133818733333333</v>
      </c>
      <c r="S29" s="25">
        <f t="shared" si="8"/>
        <v>0.221761265672407</v>
      </c>
      <c r="T29" s="3">
        <v>0.01</v>
      </c>
      <c r="U29" s="26">
        <f t="shared" si="9"/>
        <v>0.00221761265672407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0.0241176126567241</v>
      </c>
      <c r="AR29" s="29">
        <f t="shared" si="15"/>
        <v>111.515611111111</v>
      </c>
      <c r="AS29" s="1">
        <f t="shared" si="16"/>
        <v>0.12</v>
      </c>
      <c r="AT29" s="2">
        <f t="shared" si="20"/>
        <v>7.09703333333333</v>
      </c>
      <c r="AU29" s="1">
        <f t="shared" si="17"/>
        <v>15346.2715358876</v>
      </c>
    </row>
    <row r="30" s="1" customFormat="1" spans="1:47">
      <c r="A30" s="13"/>
      <c r="B30" s="13"/>
      <c r="C30" s="16">
        <v>3</v>
      </c>
      <c r="D30" s="19">
        <v>14.6426835769677</v>
      </c>
      <c r="E30" s="20">
        <f t="shared" si="18"/>
        <v>12.0586508742143</v>
      </c>
      <c r="F30" s="16" t="s">
        <v>73</v>
      </c>
      <c r="G30" s="13">
        <v>4</v>
      </c>
      <c r="H30" s="18">
        <f t="shared" si="0"/>
        <v>14.6426835769677</v>
      </c>
      <c r="I30" s="18">
        <f t="shared" si="1"/>
        <v>287.792683576968</v>
      </c>
      <c r="J30" s="18">
        <f t="shared" si="2"/>
        <v>0.10687321601833</v>
      </c>
      <c r="K30" s="18">
        <f t="shared" si="3"/>
        <v>111.515611111111</v>
      </c>
      <c r="L30" s="18">
        <f t="shared" si="4"/>
        <v>1.11515611111111</v>
      </c>
      <c r="M30" s="13" t="s">
        <v>73</v>
      </c>
      <c r="N30" s="13"/>
      <c r="O30" s="18">
        <f t="shared" si="19"/>
        <v>4.0118122458006</v>
      </c>
      <c r="P30" s="18">
        <f t="shared" si="5"/>
        <v>0.428755276770429</v>
      </c>
      <c r="Q30" s="24">
        <f t="shared" si="6"/>
        <v>0.0514506332124515</v>
      </c>
      <c r="R30" s="18">
        <f t="shared" si="7"/>
        <v>0.133818733333333</v>
      </c>
      <c r="S30" s="25">
        <f t="shared" si="8"/>
        <v>0.384480049473278</v>
      </c>
      <c r="T30" s="3">
        <v>0.01</v>
      </c>
      <c r="U30" s="26">
        <f t="shared" si="9"/>
        <v>0.00384480049473278</v>
      </c>
      <c r="V30" s="25"/>
      <c r="W30" s="3"/>
      <c r="X30" s="26"/>
      <c r="Y30" s="28">
        <v>0.04</v>
      </c>
      <c r="Z30" s="3">
        <v>0.21</v>
      </c>
      <c r="AA30" s="27">
        <f t="shared" si="10"/>
        <v>0.0084</v>
      </c>
      <c r="AB30" s="3">
        <v>0.015</v>
      </c>
      <c r="AC30" s="3">
        <v>0.29</v>
      </c>
      <c r="AD30" s="27">
        <f t="shared" si="11"/>
        <v>0.00435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0.015</v>
      </c>
      <c r="AO30" s="3">
        <v>0.38</v>
      </c>
      <c r="AP30" s="3">
        <f t="shared" si="13"/>
        <v>0.0057</v>
      </c>
      <c r="AQ30" s="1">
        <f t="shared" si="14"/>
        <v>0.0332948004947328</v>
      </c>
      <c r="AR30" s="29">
        <f t="shared" si="15"/>
        <v>111.515611111111</v>
      </c>
      <c r="AS30" s="1">
        <f t="shared" si="16"/>
        <v>0.12</v>
      </c>
      <c r="AT30" s="2">
        <f t="shared" si="20"/>
        <v>7.09703333333333</v>
      </c>
      <c r="AU30" s="1">
        <f t="shared" si="17"/>
        <v>21185.8054276744</v>
      </c>
    </row>
    <row r="31" s="1" customFormat="1" spans="1:47">
      <c r="A31" s="13"/>
      <c r="B31" s="13"/>
      <c r="C31" s="16">
        <v>4</v>
      </c>
      <c r="D31" s="19">
        <v>16.2840888814</v>
      </c>
      <c r="E31" s="20">
        <f t="shared" si="18"/>
        <v>14.6426835769677</v>
      </c>
      <c r="F31" s="16" t="s">
        <v>73</v>
      </c>
      <c r="G31" s="13">
        <v>5</v>
      </c>
      <c r="H31" s="18">
        <f t="shared" si="0"/>
        <v>16.2840888814</v>
      </c>
      <c r="I31" s="18">
        <f t="shared" si="1"/>
        <v>289.4340888814</v>
      </c>
      <c r="J31" s="18">
        <f t="shared" si="2"/>
        <v>0.129478010919414</v>
      </c>
      <c r="K31" s="18">
        <f t="shared" si="3"/>
        <v>111.515611111111</v>
      </c>
      <c r="L31" s="18">
        <f t="shared" si="4"/>
        <v>1.11515611111111</v>
      </c>
      <c r="M31" s="13" t="s">
        <v>75</v>
      </c>
      <c r="N31" s="18">
        <f>(O30-P30)*C22/100</f>
        <v>3.40390412057866</v>
      </c>
      <c r="O31" s="18">
        <f t="shared" si="19"/>
        <v>1.29430895956262</v>
      </c>
      <c r="P31" s="18">
        <f t="shared" si="5"/>
        <v>0.167584549599344</v>
      </c>
      <c r="Q31" s="24">
        <f t="shared" si="6"/>
        <v>0.0201101459519213</v>
      </c>
      <c r="R31" s="18">
        <f t="shared" si="7"/>
        <v>0.133818733333333</v>
      </c>
      <c r="S31" s="25">
        <f t="shared" si="8"/>
        <v>0.150279003925619</v>
      </c>
      <c r="T31" s="3">
        <v>0.01</v>
      </c>
      <c r="U31" s="26">
        <f t="shared" si="9"/>
        <v>0.00150279003925619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0.0309527900392562</v>
      </c>
      <c r="AR31" s="29">
        <f t="shared" si="15"/>
        <v>111.515611111111</v>
      </c>
      <c r="AS31" s="1">
        <f t="shared" si="16"/>
        <v>0.12</v>
      </c>
      <c r="AT31" s="2">
        <f t="shared" si="20"/>
        <v>7.09703333333333</v>
      </c>
      <c r="AU31" s="1">
        <f t="shared" si="17"/>
        <v>19695.5613931094</v>
      </c>
    </row>
    <row r="32" s="1" customFormat="1" spans="1:47">
      <c r="A32" s="13"/>
      <c r="B32" s="13"/>
      <c r="C32" s="16">
        <v>5</v>
      </c>
      <c r="D32" s="19">
        <v>22.1749437658064</v>
      </c>
      <c r="E32" s="20">
        <f t="shared" si="18"/>
        <v>16.2840888814</v>
      </c>
      <c r="F32" s="16" t="s">
        <v>75</v>
      </c>
      <c r="G32" s="13">
        <v>6</v>
      </c>
      <c r="H32" s="18">
        <f t="shared" si="0"/>
        <v>22.1749437658064</v>
      </c>
      <c r="I32" s="18">
        <f t="shared" si="1"/>
        <v>295.324943765806</v>
      </c>
      <c r="J32" s="18">
        <f t="shared" si="2"/>
        <v>0.253292433768787</v>
      </c>
      <c r="K32" s="18">
        <f t="shared" si="3"/>
        <v>111.515611111111</v>
      </c>
      <c r="L32" s="18">
        <f t="shared" si="4"/>
        <v>1.11515611111111</v>
      </c>
      <c r="M32" s="13" t="s">
        <v>73</v>
      </c>
      <c r="N32" s="13"/>
      <c r="O32" s="18">
        <f t="shared" si="19"/>
        <v>2.24188052107439</v>
      </c>
      <c r="P32" s="18">
        <f t="shared" si="5"/>
        <v>0.567851373401768</v>
      </c>
      <c r="Q32" s="24">
        <f t="shared" si="6"/>
        <v>0.0681421648082121</v>
      </c>
      <c r="R32" s="18">
        <f t="shared" si="7"/>
        <v>0.133818733333333</v>
      </c>
      <c r="S32" s="25">
        <f t="shared" si="8"/>
        <v>0.509212448144122</v>
      </c>
      <c r="T32" s="3">
        <v>0.01</v>
      </c>
      <c r="U32" s="26">
        <f t="shared" si="9"/>
        <v>0.00509212448144122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0.0345421244814412</v>
      </c>
      <c r="AR32" s="29">
        <f t="shared" si="15"/>
        <v>111.515611111111</v>
      </c>
      <c r="AS32" s="1">
        <f t="shared" si="16"/>
        <v>0.12</v>
      </c>
      <c r="AT32" s="2">
        <f t="shared" si="20"/>
        <v>7.09703333333333</v>
      </c>
      <c r="AU32" s="1">
        <f t="shared" si="17"/>
        <v>21979.4898136751</v>
      </c>
    </row>
    <row r="33" s="1" customFormat="1" spans="1:47">
      <c r="A33" s="13"/>
      <c r="B33" s="13"/>
      <c r="C33" s="16">
        <v>6</v>
      </c>
      <c r="D33" s="19">
        <v>23.667650529</v>
      </c>
      <c r="E33" s="20">
        <f t="shared" si="18"/>
        <v>22.1749437658064</v>
      </c>
      <c r="F33" s="16" t="s">
        <v>73</v>
      </c>
      <c r="G33" s="13">
        <v>7</v>
      </c>
      <c r="H33" s="18">
        <f t="shared" si="0"/>
        <v>23.667650529</v>
      </c>
      <c r="I33" s="18">
        <f t="shared" si="1"/>
        <v>296.817650529</v>
      </c>
      <c r="J33" s="18">
        <f t="shared" si="2"/>
        <v>0.298972247320055</v>
      </c>
      <c r="K33" s="18">
        <f t="shared" si="3"/>
        <v>111.515611111111</v>
      </c>
      <c r="L33" s="18">
        <f t="shared" si="4"/>
        <v>1.11515611111111</v>
      </c>
      <c r="M33" s="13" t="s">
        <v>73</v>
      </c>
      <c r="N33" s="13"/>
      <c r="O33" s="18">
        <f t="shared" si="19"/>
        <v>2.78918525878373</v>
      </c>
      <c r="P33" s="18">
        <f t="shared" si="5"/>
        <v>0.833888985010541</v>
      </c>
      <c r="Q33" s="24">
        <f t="shared" si="6"/>
        <v>0.100066678201265</v>
      </c>
      <c r="R33" s="18">
        <f t="shared" si="7"/>
        <v>0.133818733333333</v>
      </c>
      <c r="S33" s="25">
        <f t="shared" si="8"/>
        <v>0.747777801423405</v>
      </c>
      <c r="T33" s="3">
        <v>0.01</v>
      </c>
      <c r="U33" s="26">
        <f t="shared" si="9"/>
        <v>0.00747777801423405</v>
      </c>
      <c r="V33" s="25"/>
      <c r="W33" s="3"/>
      <c r="X33" s="26"/>
      <c r="Y33" s="28">
        <v>0.05</v>
      </c>
      <c r="Z33" s="3">
        <v>0.21</v>
      </c>
      <c r="AA33" s="27">
        <f t="shared" si="10"/>
        <v>0.0105</v>
      </c>
      <c r="AB33" s="3">
        <v>0.02</v>
      </c>
      <c r="AC33" s="3">
        <v>0.29</v>
      </c>
      <c r="AD33" s="27">
        <f t="shared" si="11"/>
        <v>0.0058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0.02</v>
      </c>
      <c r="AO33" s="3">
        <v>0.38</v>
      </c>
      <c r="AP33" s="3">
        <f t="shared" si="13"/>
        <v>0.0076</v>
      </c>
      <c r="AQ33" s="1">
        <f t="shared" si="14"/>
        <v>0.042377778014234</v>
      </c>
      <c r="AR33" s="29">
        <f t="shared" si="15"/>
        <v>111.515611111111</v>
      </c>
      <c r="AS33" s="1">
        <f t="shared" si="16"/>
        <v>0.12</v>
      </c>
      <c r="AT33" s="2">
        <f t="shared" si="20"/>
        <v>7.09703333333333</v>
      </c>
      <c r="AU33" s="1">
        <f t="shared" si="17"/>
        <v>26965.3923773706</v>
      </c>
    </row>
    <row r="34" s="1" customFormat="1" spans="1:47">
      <c r="A34" s="13"/>
      <c r="B34" s="13"/>
      <c r="C34" s="16">
        <v>7</v>
      </c>
      <c r="D34" s="19">
        <v>27.789391473871</v>
      </c>
      <c r="E34" s="20">
        <f t="shared" si="18"/>
        <v>23.667650529</v>
      </c>
      <c r="F34" s="16" t="s">
        <v>73</v>
      </c>
      <c r="G34" s="13">
        <v>8</v>
      </c>
      <c r="H34" s="18">
        <f t="shared" si="0"/>
        <v>27.789391473871</v>
      </c>
      <c r="I34" s="18">
        <f t="shared" si="1"/>
        <v>300.939391473871</v>
      </c>
      <c r="J34" s="18">
        <f t="shared" si="2"/>
        <v>0.468549487778664</v>
      </c>
      <c r="K34" s="18">
        <f t="shared" si="3"/>
        <v>111.515611111111</v>
      </c>
      <c r="L34" s="18">
        <f t="shared" si="4"/>
        <v>1.11515611111111</v>
      </c>
      <c r="M34" s="13" t="s">
        <v>73</v>
      </c>
      <c r="N34" s="13"/>
      <c r="O34" s="18">
        <f t="shared" si="19"/>
        <v>3.0704523848843</v>
      </c>
      <c r="P34" s="18">
        <f t="shared" si="5"/>
        <v>1.43865889218632</v>
      </c>
      <c r="Q34" s="24">
        <f t="shared" si="6"/>
        <v>0.172639067062358</v>
      </c>
      <c r="R34" s="18">
        <f t="shared" si="7"/>
        <v>0.133818733333333</v>
      </c>
      <c r="S34" s="25">
        <f t="shared" si="8"/>
        <v>1.29009640699801</v>
      </c>
      <c r="T34" s="3">
        <v>0.01</v>
      </c>
      <c r="U34" s="26">
        <f t="shared" si="9"/>
        <v>0.0129009640699801</v>
      </c>
      <c r="V34" s="25"/>
      <c r="W34" s="3"/>
      <c r="X34" s="26"/>
      <c r="Y34" s="28">
        <v>0.05</v>
      </c>
      <c r="Z34" s="3">
        <v>0.21</v>
      </c>
      <c r="AA34" s="27">
        <f t="shared" si="10"/>
        <v>0.0105</v>
      </c>
      <c r="AB34" s="3">
        <v>0.02</v>
      </c>
      <c r="AC34" s="3">
        <v>0.29</v>
      </c>
      <c r="AD34" s="27">
        <f t="shared" si="11"/>
        <v>0.0058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0.02</v>
      </c>
      <c r="AO34" s="3">
        <v>0.38</v>
      </c>
      <c r="AP34" s="3">
        <f t="shared" si="13"/>
        <v>0.0076</v>
      </c>
      <c r="AQ34" s="1">
        <f t="shared" si="14"/>
        <v>0.0478009640699801</v>
      </c>
      <c r="AR34" s="29">
        <f t="shared" si="15"/>
        <v>111.515611111111</v>
      </c>
      <c r="AS34" s="1">
        <f t="shared" si="16"/>
        <v>0.12</v>
      </c>
      <c r="AT34" s="2">
        <f t="shared" si="20"/>
        <v>7.09703333333333</v>
      </c>
      <c r="AU34" s="1">
        <f t="shared" si="17"/>
        <v>30416.2184183102</v>
      </c>
    </row>
    <row r="35" s="1" customFormat="1" spans="1:47">
      <c r="A35" s="13"/>
      <c r="B35" s="13"/>
      <c r="C35" s="16">
        <v>8</v>
      </c>
      <c r="D35" s="19">
        <v>27.8391844064516</v>
      </c>
      <c r="E35" s="20">
        <f t="shared" si="18"/>
        <v>27.789391473871</v>
      </c>
      <c r="F35" s="16" t="s">
        <v>73</v>
      </c>
      <c r="G35" s="13">
        <v>9</v>
      </c>
      <c r="H35" s="18">
        <f t="shared" si="0"/>
        <v>27.8391844064516</v>
      </c>
      <c r="I35" s="18">
        <f t="shared" si="1"/>
        <v>300.989184406452</v>
      </c>
      <c r="J35" s="18">
        <f t="shared" si="2"/>
        <v>0.471064104499457</v>
      </c>
      <c r="K35" s="18">
        <f t="shared" si="3"/>
        <v>111.515611111111</v>
      </c>
      <c r="L35" s="18">
        <f t="shared" si="4"/>
        <v>1.11515611111111</v>
      </c>
      <c r="M35" s="13" t="s">
        <v>73</v>
      </c>
      <c r="N35" s="13"/>
      <c r="O35" s="18">
        <f t="shared" si="19"/>
        <v>2.7469496038091</v>
      </c>
      <c r="P35" s="18">
        <f t="shared" si="5"/>
        <v>1.29398935522347</v>
      </c>
      <c r="Q35" s="24">
        <f t="shared" si="6"/>
        <v>0.155278722626816</v>
      </c>
      <c r="R35" s="18">
        <f t="shared" si="7"/>
        <v>0.133818733333333</v>
      </c>
      <c r="S35" s="25">
        <f t="shared" si="8"/>
        <v>1.16036610688899</v>
      </c>
      <c r="T35" s="3">
        <v>0.01</v>
      </c>
      <c r="U35" s="26">
        <f t="shared" si="9"/>
        <v>0.0116036610688899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0.0410536610688899</v>
      </c>
      <c r="AR35" s="29">
        <f t="shared" si="15"/>
        <v>111.515611111111</v>
      </c>
      <c r="AS35" s="1">
        <f t="shared" si="16"/>
        <v>0.12</v>
      </c>
      <c r="AT35" s="2">
        <f t="shared" si="20"/>
        <v>7.09703333333333</v>
      </c>
      <c r="AU35" s="1">
        <f t="shared" si="17"/>
        <v>26122.8438847918</v>
      </c>
    </row>
    <row r="36" s="1" customFormat="1" spans="1:47">
      <c r="A36" s="13"/>
      <c r="B36" s="13"/>
      <c r="C36" s="16">
        <v>9</v>
      </c>
      <c r="D36" s="19">
        <v>25.843596578</v>
      </c>
      <c r="E36" s="20">
        <f t="shared" si="18"/>
        <v>27.8391844064516</v>
      </c>
      <c r="F36" s="16" t="s">
        <v>73</v>
      </c>
      <c r="G36" s="13">
        <v>10</v>
      </c>
      <c r="H36" s="18">
        <f t="shared" si="0"/>
        <v>25.843596578</v>
      </c>
      <c r="I36" s="18">
        <f t="shared" si="1"/>
        <v>298.993596578</v>
      </c>
      <c r="J36" s="18">
        <f t="shared" si="2"/>
        <v>0.379586936676487</v>
      </c>
      <c r="K36" s="18">
        <f t="shared" si="3"/>
        <v>111.515611111111</v>
      </c>
      <c r="L36" s="18">
        <f t="shared" si="4"/>
        <v>1.11515611111111</v>
      </c>
      <c r="M36" s="13" t="s">
        <v>73</v>
      </c>
      <c r="N36" s="13"/>
      <c r="O36" s="18">
        <f t="shared" si="19"/>
        <v>2.56811635969674</v>
      </c>
      <c r="P36" s="18">
        <f t="shared" si="5"/>
        <v>0.974823422006056</v>
      </c>
      <c r="Q36" s="24">
        <f t="shared" si="6"/>
        <v>0.116978810640727</v>
      </c>
      <c r="R36" s="18">
        <f t="shared" si="7"/>
        <v>0.133818733333333</v>
      </c>
      <c r="S36" s="25">
        <f t="shared" si="8"/>
        <v>0.874158705039753</v>
      </c>
      <c r="T36" s="3">
        <v>0.01</v>
      </c>
      <c r="U36" s="26">
        <f t="shared" si="9"/>
        <v>0.00874158705039753</v>
      </c>
      <c r="V36" s="25"/>
      <c r="W36" s="3"/>
      <c r="X36" s="26"/>
      <c r="Y36" s="28">
        <v>0.04</v>
      </c>
      <c r="Z36" s="3">
        <v>0.21</v>
      </c>
      <c r="AA36" s="27">
        <f t="shared" si="10"/>
        <v>0.0084</v>
      </c>
      <c r="AB36" s="3">
        <v>0.015</v>
      </c>
      <c r="AC36" s="3">
        <v>0.29</v>
      </c>
      <c r="AD36" s="27">
        <f t="shared" si="11"/>
        <v>0.00435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0.015</v>
      </c>
      <c r="AO36" s="3">
        <v>0.38</v>
      </c>
      <c r="AP36" s="3">
        <f t="shared" si="13"/>
        <v>0.0057</v>
      </c>
      <c r="AQ36" s="1">
        <f t="shared" si="14"/>
        <v>0.0381915870503975</v>
      </c>
      <c r="AR36" s="29">
        <f t="shared" si="15"/>
        <v>111.515611111111</v>
      </c>
      <c r="AS36" s="1">
        <f t="shared" si="16"/>
        <v>0.12</v>
      </c>
      <c r="AT36" s="2">
        <f t="shared" si="20"/>
        <v>7.09703333333333</v>
      </c>
      <c r="AU36" s="1">
        <f t="shared" si="17"/>
        <v>24301.6783461975</v>
      </c>
    </row>
    <row r="37" s="1" customFormat="1" spans="1:47">
      <c r="A37" s="13"/>
      <c r="B37" s="13"/>
      <c r="C37" s="16">
        <v>10</v>
      </c>
      <c r="D37" s="19">
        <v>19.3795208548387</v>
      </c>
      <c r="E37" s="20">
        <f t="shared" si="18"/>
        <v>25.843596578</v>
      </c>
      <c r="F37" s="16" t="s">
        <v>73</v>
      </c>
      <c r="G37" s="13">
        <v>11</v>
      </c>
      <c r="H37" s="18">
        <f t="shared" si="0"/>
        <v>19.3795208548387</v>
      </c>
      <c r="I37" s="18">
        <f t="shared" si="1"/>
        <v>292.529520854839</v>
      </c>
      <c r="J37" s="18">
        <f t="shared" si="2"/>
        <v>0.18483888443893</v>
      </c>
      <c r="K37" s="18">
        <f t="shared" si="3"/>
        <v>111.515611111111</v>
      </c>
      <c r="L37" s="18">
        <f t="shared" si="4"/>
        <v>1.11515611111111</v>
      </c>
      <c r="M37" s="13" t="s">
        <v>75</v>
      </c>
      <c r="N37" s="18">
        <f>(O36-P36)*C22/100</f>
        <v>1.51362829080615</v>
      </c>
      <c r="O37" s="18">
        <f t="shared" si="19"/>
        <v>1.19482075799565</v>
      </c>
      <c r="P37" s="18">
        <f t="shared" si="5"/>
        <v>0.220849336012392</v>
      </c>
      <c r="Q37" s="24">
        <f t="shared" si="6"/>
        <v>0.026501920321487</v>
      </c>
      <c r="R37" s="18">
        <f t="shared" si="7"/>
        <v>0.133818733333333</v>
      </c>
      <c r="S37" s="25">
        <f t="shared" si="8"/>
        <v>0.198043425321271</v>
      </c>
      <c r="T37" s="3">
        <v>0.01</v>
      </c>
      <c r="U37" s="26">
        <f t="shared" si="9"/>
        <v>0.00198043425321271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0.0238804342532127</v>
      </c>
      <c r="AR37" s="29">
        <f t="shared" si="15"/>
        <v>111.515611111111</v>
      </c>
      <c r="AS37" s="1">
        <f t="shared" si="16"/>
        <v>0.12</v>
      </c>
      <c r="AT37" s="2">
        <f t="shared" si="20"/>
        <v>7.09703333333333</v>
      </c>
      <c r="AU37" s="1">
        <f t="shared" si="17"/>
        <v>15195.3526105968</v>
      </c>
    </row>
    <row r="38" s="1" customFormat="1" spans="1:48">
      <c r="A38" s="13"/>
      <c r="B38" s="13"/>
      <c r="C38" s="16">
        <v>11</v>
      </c>
      <c r="D38" s="19">
        <v>15.1073949256667</v>
      </c>
      <c r="E38" s="20">
        <f t="shared" si="18"/>
        <v>19.3795208548387</v>
      </c>
      <c r="F38" s="16" t="s">
        <v>75</v>
      </c>
      <c r="G38" s="13">
        <v>12</v>
      </c>
      <c r="H38" s="18">
        <f t="shared" si="0"/>
        <v>15.1073949256667</v>
      </c>
      <c r="I38" s="18">
        <f t="shared" si="1"/>
        <v>288.257394925667</v>
      </c>
      <c r="J38" s="18">
        <f t="shared" si="2"/>
        <v>0.112864299950824</v>
      </c>
      <c r="K38" s="18">
        <f t="shared" si="3"/>
        <v>111.515611111111</v>
      </c>
      <c r="L38" s="18">
        <f t="shared" si="4"/>
        <v>1.11515611111111</v>
      </c>
      <c r="M38" s="13" t="s">
        <v>73</v>
      </c>
      <c r="N38" s="13"/>
      <c r="O38" s="18">
        <f t="shared" si="19"/>
        <v>2.08912753309436</v>
      </c>
      <c r="P38" s="18">
        <f t="shared" si="5"/>
        <v>0.235787916530687</v>
      </c>
      <c r="Q38" s="24">
        <f t="shared" si="6"/>
        <v>0.0282945499836825</v>
      </c>
      <c r="R38" s="18">
        <f t="shared" si="7"/>
        <v>0.133818733333333</v>
      </c>
      <c r="S38" s="25">
        <f t="shared" si="8"/>
        <v>0.211439379815401</v>
      </c>
      <c r="T38" s="3">
        <v>0.01</v>
      </c>
      <c r="U38" s="26">
        <f t="shared" si="9"/>
        <v>0.00211439379815401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0.024014393798154</v>
      </c>
      <c r="AR38" s="29">
        <f t="shared" si="15"/>
        <v>111.515611111111</v>
      </c>
      <c r="AS38" s="1">
        <f t="shared" si="16"/>
        <v>0.12</v>
      </c>
      <c r="AT38" s="2">
        <f t="shared" si="20"/>
        <v>7.09703333333333</v>
      </c>
      <c r="AU38" s="1">
        <f t="shared" si="17"/>
        <v>15280.5923721251</v>
      </c>
      <c r="AV38" s="1">
        <f>SUM(AU27:AU38)</f>
        <v>245509.412783953</v>
      </c>
    </row>
    <row r="39" s="1" customFormat="1" spans="1:46">
      <c r="A39" s="13"/>
      <c r="B39" s="13"/>
      <c r="C39" s="16">
        <v>12</v>
      </c>
      <c r="D39" s="19">
        <v>9.94117626774194</v>
      </c>
      <c r="E39" s="20">
        <f t="shared" si="18"/>
        <v>15.1073949256667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9</v>
      </c>
      <c r="E42" s="16"/>
      <c r="F42" s="16"/>
      <c r="G42" s="13">
        <v>1</v>
      </c>
      <c r="H42" s="18">
        <f t="shared" ref="H42:H53" si="21">E43</f>
        <v>9</v>
      </c>
      <c r="I42" s="18">
        <f t="shared" ref="I42:I53" si="22">H42+273.15</f>
        <v>282.15</v>
      </c>
      <c r="J42" s="18">
        <f t="shared" ref="J42:J53" si="23">EXP(($C$16*(I42-$C$14))/($C$17*I42*$C$14))</f>
        <v>0.0543273714220872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0.0041881536539406</v>
      </c>
      <c r="Q42" s="24">
        <f t="shared" ref="Q42:Q53" si="27">P42*$B$44</f>
        <v>0.000544459975012278</v>
      </c>
      <c r="R42" s="18">
        <f t="shared" ref="R42:R53" si="28">L42*$B$44</f>
        <v>0.0100218354166667</v>
      </c>
      <c r="S42" s="25">
        <f t="shared" ref="S42:S53" si="29">Q42/R42</f>
        <v>0.0543273714220872</v>
      </c>
      <c r="T42" s="3">
        <v>0.01</v>
      </c>
      <c r="U42" s="26">
        <f t="shared" ref="U42:U53" si="30">S42*T42</f>
        <v>0.000543273714220872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0.0153432737142209</v>
      </c>
      <c r="AR42" s="29">
        <f t="shared" ref="AR42:AR53" si="34">$B$42/12</f>
        <v>7.70910416666667</v>
      </c>
      <c r="AS42" s="1">
        <f t="shared" ref="AS42:AS53" si="35">$B$44</f>
        <v>0.13</v>
      </c>
      <c r="AT42" s="2">
        <f t="shared" ref="AT42:AT53" si="36">$E$5/12</f>
        <v>15.391095890411</v>
      </c>
      <c r="AU42" s="1">
        <f t="shared" ref="AU42:AU53" si="37">AT42*10000*AS42*0.67*AR42*AQ42</f>
        <v>1585.65844752925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10.4681301699032</v>
      </c>
      <c r="E43" s="20">
        <f t="shared" ref="E43:E54" si="38">D42</f>
        <v>9</v>
      </c>
      <c r="F43" s="16" t="s">
        <v>73</v>
      </c>
      <c r="G43" s="13">
        <v>2</v>
      </c>
      <c r="H43" s="18">
        <f t="shared" si="21"/>
        <v>10.4681301699032</v>
      </c>
      <c r="I43" s="18">
        <f t="shared" si="22"/>
        <v>283.618130169903</v>
      </c>
      <c r="J43" s="18">
        <f t="shared" si="23"/>
        <v>0.0649529438182293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0.149993929679393</v>
      </c>
      <c r="P43" s="18">
        <f t="shared" si="26"/>
        <v>0.00974254728754103</v>
      </c>
      <c r="Q43" s="24">
        <f t="shared" si="27"/>
        <v>0.00126653114738033</v>
      </c>
      <c r="R43" s="18">
        <f t="shared" si="28"/>
        <v>0.0100218354166667</v>
      </c>
      <c r="S43" s="25">
        <f t="shared" si="29"/>
        <v>0.126377164932688</v>
      </c>
      <c r="T43" s="3">
        <v>0.01</v>
      </c>
      <c r="U43" s="26">
        <f t="shared" si="30"/>
        <v>0.00126377164932688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0.0160637716493269</v>
      </c>
      <c r="AR43" s="29">
        <f t="shared" si="34"/>
        <v>7.70910416666667</v>
      </c>
      <c r="AS43" s="1">
        <f t="shared" si="35"/>
        <v>0.13</v>
      </c>
      <c r="AT43" s="2">
        <f t="shared" si="36"/>
        <v>15.391095890411</v>
      </c>
      <c r="AU43" s="1">
        <f t="shared" si="37"/>
        <v>1660.11867410849</v>
      </c>
    </row>
    <row r="44" s="1" customFormat="1" spans="1:47">
      <c r="A44" s="13" t="s">
        <v>38</v>
      </c>
      <c r="B44" s="13">
        <f>I5</f>
        <v>0.13</v>
      </c>
      <c r="C44" s="16">
        <v>2</v>
      </c>
      <c r="D44" s="19">
        <v>12.0586508742143</v>
      </c>
      <c r="E44" s="20">
        <f t="shared" si="38"/>
        <v>10.4681301699032</v>
      </c>
      <c r="F44" s="16" t="s">
        <v>73</v>
      </c>
      <c r="G44" s="13">
        <v>3</v>
      </c>
      <c r="H44" s="18">
        <f t="shared" si="21"/>
        <v>12.0586508742143</v>
      </c>
      <c r="I44" s="18">
        <f t="shared" si="22"/>
        <v>285.208650874214</v>
      </c>
      <c r="J44" s="18">
        <f t="shared" si="23"/>
        <v>0.0786583983594539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0.217342424058518</v>
      </c>
      <c r="P44" s="18">
        <f t="shared" si="26"/>
        <v>0.0170958069720043</v>
      </c>
      <c r="Q44" s="24">
        <f t="shared" si="27"/>
        <v>0.00222245490636056</v>
      </c>
      <c r="R44" s="18">
        <f t="shared" si="28"/>
        <v>0.0100218354166667</v>
      </c>
      <c r="S44" s="25">
        <f t="shared" si="29"/>
        <v>0.221761265672407</v>
      </c>
      <c r="T44" s="3">
        <v>0.01</v>
      </c>
      <c r="U44" s="26">
        <f t="shared" si="30"/>
        <v>0.00221761265672407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0.0170176126567241</v>
      </c>
      <c r="AR44" s="29">
        <f t="shared" si="34"/>
        <v>7.70910416666667</v>
      </c>
      <c r="AS44" s="1">
        <f t="shared" si="35"/>
        <v>0.13</v>
      </c>
      <c r="AT44" s="2">
        <f t="shared" si="36"/>
        <v>15.391095890411</v>
      </c>
      <c r="AU44" s="1">
        <f t="shared" si="37"/>
        <v>1758.69385950568</v>
      </c>
    </row>
    <row r="45" s="1" customFormat="1" spans="1:47">
      <c r="A45" s="13"/>
      <c r="B45" s="13"/>
      <c r="C45" s="16">
        <v>3</v>
      </c>
      <c r="D45" s="19">
        <v>14.6426835769677</v>
      </c>
      <c r="E45" s="20">
        <f t="shared" si="38"/>
        <v>12.0586508742143</v>
      </c>
      <c r="F45" s="16" t="s">
        <v>73</v>
      </c>
      <c r="G45" s="13">
        <v>4</v>
      </c>
      <c r="H45" s="18">
        <f t="shared" si="21"/>
        <v>14.6426835769677</v>
      </c>
      <c r="I45" s="18">
        <f t="shared" si="22"/>
        <v>287.792683576968</v>
      </c>
      <c r="J45" s="18">
        <f t="shared" si="23"/>
        <v>0.10687321601833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0.277337658753181</v>
      </c>
      <c r="P45" s="18">
        <f t="shared" si="26"/>
        <v>0.0296399675139466</v>
      </c>
      <c r="Q45" s="24">
        <f t="shared" si="27"/>
        <v>0.00385319577681305</v>
      </c>
      <c r="R45" s="18">
        <f t="shared" si="28"/>
        <v>0.0100218354166667</v>
      </c>
      <c r="S45" s="25">
        <f t="shared" si="29"/>
        <v>0.384480049473279</v>
      </c>
      <c r="T45" s="3">
        <v>0.01</v>
      </c>
      <c r="U45" s="26">
        <f t="shared" si="30"/>
        <v>0.00384480049473279</v>
      </c>
      <c r="V45" s="25"/>
      <c r="W45" s="3"/>
      <c r="X45" s="26"/>
      <c r="Y45" s="28">
        <v>0.04</v>
      </c>
      <c r="Z45" s="3">
        <v>0.49</v>
      </c>
      <c r="AA45" s="27">
        <f t="shared" si="31"/>
        <v>0.0196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0.015</v>
      </c>
      <c r="AO45" s="3">
        <v>0.5</v>
      </c>
      <c r="AP45" s="3">
        <f t="shared" si="32"/>
        <v>0.0075</v>
      </c>
      <c r="AQ45" s="1">
        <f t="shared" si="33"/>
        <v>0.0309448004947328</v>
      </c>
      <c r="AR45" s="29">
        <f t="shared" si="34"/>
        <v>7.70910416666667</v>
      </c>
      <c r="AS45" s="1">
        <f t="shared" si="35"/>
        <v>0.13</v>
      </c>
      <c r="AT45" s="2">
        <f t="shared" si="36"/>
        <v>15.391095890411</v>
      </c>
      <c r="AU45" s="1">
        <f t="shared" si="37"/>
        <v>3198.00618991121</v>
      </c>
    </row>
    <row r="46" s="1" customFormat="1" spans="1:47">
      <c r="A46" s="13"/>
      <c r="B46" s="13"/>
      <c r="C46" s="16">
        <v>4</v>
      </c>
      <c r="D46" s="19">
        <v>16.2840888814</v>
      </c>
      <c r="E46" s="20">
        <f t="shared" si="38"/>
        <v>14.6426835769677</v>
      </c>
      <c r="F46" s="16" t="s">
        <v>73</v>
      </c>
      <c r="G46" s="13">
        <v>5</v>
      </c>
      <c r="H46" s="18">
        <f t="shared" si="21"/>
        <v>16.2840888814</v>
      </c>
      <c r="I46" s="18">
        <f t="shared" si="22"/>
        <v>289.4340888814</v>
      </c>
      <c r="J46" s="18">
        <f t="shared" si="23"/>
        <v>0.129478010919414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0.235312806677272</v>
      </c>
      <c r="O46" s="18">
        <f t="shared" si="39"/>
        <v>0.0894759262286284</v>
      </c>
      <c r="P46" s="18">
        <f t="shared" si="26"/>
        <v>0.011585164953255</v>
      </c>
      <c r="Q46" s="24">
        <f t="shared" si="27"/>
        <v>0.00150607144392315</v>
      </c>
      <c r="R46" s="18">
        <f t="shared" si="28"/>
        <v>0.0100218354166667</v>
      </c>
      <c r="S46" s="25">
        <f t="shared" si="29"/>
        <v>0.150279003925619</v>
      </c>
      <c r="T46" s="3">
        <v>0.01</v>
      </c>
      <c r="U46" s="26">
        <f t="shared" si="30"/>
        <v>0.00150279003925619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0.0286027900392562</v>
      </c>
      <c r="AR46" s="29">
        <f t="shared" si="34"/>
        <v>7.70910416666667</v>
      </c>
      <c r="AS46" s="1">
        <f t="shared" si="35"/>
        <v>0.13</v>
      </c>
      <c r="AT46" s="2">
        <f t="shared" si="36"/>
        <v>15.391095890411</v>
      </c>
      <c r="AU46" s="1">
        <f t="shared" si="37"/>
        <v>2955.9699248939</v>
      </c>
    </row>
    <row r="47" s="1" customFormat="1" spans="1:47">
      <c r="A47" s="13"/>
      <c r="B47" s="13"/>
      <c r="C47" s="16">
        <v>5</v>
      </c>
      <c r="D47" s="19">
        <v>22.1749437658064</v>
      </c>
      <c r="E47" s="20">
        <f t="shared" si="38"/>
        <v>16.2840888814</v>
      </c>
      <c r="F47" s="16" t="s">
        <v>75</v>
      </c>
      <c r="G47" s="13">
        <v>6</v>
      </c>
      <c r="H47" s="18">
        <f t="shared" si="21"/>
        <v>22.1749437658064</v>
      </c>
      <c r="I47" s="18">
        <f t="shared" si="22"/>
        <v>295.324943765806</v>
      </c>
      <c r="J47" s="18">
        <f t="shared" si="23"/>
        <v>0.253292433768787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0.15498180294204</v>
      </c>
      <c r="P47" s="18">
        <f t="shared" si="26"/>
        <v>0.0392557180570639</v>
      </c>
      <c r="Q47" s="24">
        <f t="shared" si="27"/>
        <v>0.0051032433474183</v>
      </c>
      <c r="R47" s="18">
        <f t="shared" si="28"/>
        <v>0.0100218354166667</v>
      </c>
      <c r="S47" s="25">
        <f t="shared" si="29"/>
        <v>0.509212448144122</v>
      </c>
      <c r="T47" s="3">
        <v>0.01</v>
      </c>
      <c r="U47" s="26">
        <f t="shared" si="30"/>
        <v>0.00509212448144122</v>
      </c>
      <c r="V47" s="25"/>
      <c r="W47" s="3"/>
      <c r="X47" s="26"/>
      <c r="Y47" s="28">
        <v>0.04</v>
      </c>
      <c r="Z47" s="3">
        <v>0.49</v>
      </c>
      <c r="AA47" s="27">
        <f t="shared" si="31"/>
        <v>0.0196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0.5</v>
      </c>
      <c r="AP47" s="3">
        <f t="shared" si="32"/>
        <v>0.0075</v>
      </c>
      <c r="AQ47" s="1">
        <f t="shared" si="33"/>
        <v>0.0321921244814412</v>
      </c>
      <c r="AR47" s="29">
        <f t="shared" si="34"/>
        <v>7.70910416666667</v>
      </c>
      <c r="AS47" s="1">
        <f t="shared" si="35"/>
        <v>0.13</v>
      </c>
      <c r="AT47" s="2">
        <f t="shared" si="36"/>
        <v>15.391095890411</v>
      </c>
      <c r="AU47" s="1">
        <f t="shared" si="37"/>
        <v>3326.91152349051</v>
      </c>
    </row>
    <row r="48" s="1" customFormat="1" spans="1:47">
      <c r="A48" s="13"/>
      <c r="B48" s="13"/>
      <c r="C48" s="16">
        <v>6</v>
      </c>
      <c r="D48" s="19">
        <v>23.667650529</v>
      </c>
      <c r="E48" s="20">
        <f t="shared" si="38"/>
        <v>22.1749437658064</v>
      </c>
      <c r="F48" s="16" t="s">
        <v>73</v>
      </c>
      <c r="G48" s="13">
        <v>7</v>
      </c>
      <c r="H48" s="18">
        <f t="shared" si="21"/>
        <v>23.667650529</v>
      </c>
      <c r="I48" s="18">
        <f t="shared" si="22"/>
        <v>296.817650529</v>
      </c>
      <c r="J48" s="18">
        <f t="shared" si="23"/>
        <v>0.298972247320055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0.192817126551643</v>
      </c>
      <c r="P48" s="18">
        <f t="shared" si="26"/>
        <v>0.0576469696469401</v>
      </c>
      <c r="Q48" s="24">
        <f t="shared" si="27"/>
        <v>0.00749410605410221</v>
      </c>
      <c r="R48" s="18">
        <f t="shared" si="28"/>
        <v>0.0100218354166667</v>
      </c>
      <c r="S48" s="25">
        <f t="shared" si="29"/>
        <v>0.747777801423405</v>
      </c>
      <c r="T48" s="3">
        <v>0.01</v>
      </c>
      <c r="U48" s="26">
        <f t="shared" si="30"/>
        <v>0.00747777801423405</v>
      </c>
      <c r="V48" s="25"/>
      <c r="W48" s="3"/>
      <c r="X48" s="26"/>
      <c r="Y48" s="28">
        <v>0.05</v>
      </c>
      <c r="Z48" s="3">
        <v>0.49</v>
      </c>
      <c r="AA48" s="27">
        <f t="shared" si="31"/>
        <v>0.0245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0.02</v>
      </c>
      <c r="AO48" s="3">
        <v>0.5</v>
      </c>
      <c r="AP48" s="3">
        <f t="shared" si="32"/>
        <v>0.01</v>
      </c>
      <c r="AQ48" s="1">
        <f t="shared" si="33"/>
        <v>0.0419777780142341</v>
      </c>
      <c r="AR48" s="29">
        <f t="shared" si="34"/>
        <v>7.70910416666667</v>
      </c>
      <c r="AS48" s="1">
        <f t="shared" si="35"/>
        <v>0.13</v>
      </c>
      <c r="AT48" s="2">
        <f t="shared" si="36"/>
        <v>15.391095890411</v>
      </c>
      <c r="AU48" s="1">
        <f t="shared" si="37"/>
        <v>4338.2148788159</v>
      </c>
    </row>
    <row r="49" s="1" customFormat="1" spans="1:47">
      <c r="A49" s="13"/>
      <c r="B49" s="13"/>
      <c r="C49" s="16">
        <v>7</v>
      </c>
      <c r="D49" s="19">
        <v>27.789391473871</v>
      </c>
      <c r="E49" s="20">
        <f t="shared" si="38"/>
        <v>23.667650529</v>
      </c>
      <c r="F49" s="16" t="s">
        <v>73</v>
      </c>
      <c r="G49" s="13">
        <v>8</v>
      </c>
      <c r="H49" s="18">
        <f t="shared" si="21"/>
        <v>27.789391473871</v>
      </c>
      <c r="I49" s="18">
        <f t="shared" si="22"/>
        <v>300.939391473871</v>
      </c>
      <c r="J49" s="18">
        <f t="shared" si="23"/>
        <v>0.468549487778664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0.212261198571369</v>
      </c>
      <c r="P49" s="18">
        <f t="shared" si="26"/>
        <v>0.0994548758659004</v>
      </c>
      <c r="Q49" s="24">
        <f t="shared" si="27"/>
        <v>0.0129291338625671</v>
      </c>
      <c r="R49" s="18">
        <f t="shared" si="28"/>
        <v>0.0100218354166667</v>
      </c>
      <c r="S49" s="25">
        <f t="shared" si="29"/>
        <v>1.29009640699801</v>
      </c>
      <c r="T49" s="3">
        <v>0.01</v>
      </c>
      <c r="U49" s="26">
        <f t="shared" si="30"/>
        <v>0.0129009640699801</v>
      </c>
      <c r="V49" s="25"/>
      <c r="W49" s="3"/>
      <c r="X49" s="26"/>
      <c r="Y49" s="28">
        <v>0.05</v>
      </c>
      <c r="Z49" s="3">
        <v>0.49</v>
      </c>
      <c r="AA49" s="27">
        <f t="shared" si="31"/>
        <v>0.0245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0.02</v>
      </c>
      <c r="AO49" s="3">
        <v>0.5</v>
      </c>
      <c r="AP49" s="3">
        <f t="shared" si="32"/>
        <v>0.01</v>
      </c>
      <c r="AQ49" s="1">
        <f t="shared" si="33"/>
        <v>0.0474009640699801</v>
      </c>
      <c r="AR49" s="29">
        <f t="shared" si="34"/>
        <v>7.70910416666667</v>
      </c>
      <c r="AS49" s="1">
        <f t="shared" si="35"/>
        <v>0.13</v>
      </c>
      <c r="AT49" s="2">
        <f t="shared" si="36"/>
        <v>15.391095890411</v>
      </c>
      <c r="AU49" s="1">
        <f t="shared" si="37"/>
        <v>4898.67680773569</v>
      </c>
    </row>
    <row r="50" s="1" customFormat="1" spans="1:47">
      <c r="A50" s="13"/>
      <c r="B50" s="13"/>
      <c r="C50" s="16">
        <v>8</v>
      </c>
      <c r="D50" s="19">
        <v>27.8391844064516</v>
      </c>
      <c r="E50" s="20">
        <f t="shared" si="38"/>
        <v>27.789391473871</v>
      </c>
      <c r="F50" s="16" t="s">
        <v>73</v>
      </c>
      <c r="G50" s="13">
        <v>9</v>
      </c>
      <c r="H50" s="18">
        <f t="shared" si="21"/>
        <v>27.8391844064516</v>
      </c>
      <c r="I50" s="18">
        <f t="shared" si="22"/>
        <v>300.989184406452</v>
      </c>
      <c r="J50" s="18">
        <f t="shared" si="23"/>
        <v>0.471064104499457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0.189897364372136</v>
      </c>
      <c r="P50" s="18">
        <f t="shared" si="26"/>
        <v>0.0894538318947671</v>
      </c>
      <c r="Q50" s="24">
        <f t="shared" si="27"/>
        <v>0.0116289981463197</v>
      </c>
      <c r="R50" s="18">
        <f t="shared" si="28"/>
        <v>0.0100218354166667</v>
      </c>
      <c r="S50" s="25">
        <f t="shared" si="29"/>
        <v>1.16036610688899</v>
      </c>
      <c r="T50" s="3">
        <v>0.01</v>
      </c>
      <c r="U50" s="26">
        <f t="shared" si="30"/>
        <v>0.0116036610688899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0.0387036610688899</v>
      </c>
      <c r="AR50" s="29">
        <f t="shared" si="34"/>
        <v>7.70910416666667</v>
      </c>
      <c r="AS50" s="1">
        <f t="shared" si="35"/>
        <v>0.13</v>
      </c>
      <c r="AT50" s="2">
        <f t="shared" si="36"/>
        <v>15.391095890411</v>
      </c>
      <c r="AU50" s="1">
        <f t="shared" si="37"/>
        <v>3999.84959320076</v>
      </c>
    </row>
    <row r="51" s="1" customFormat="1" spans="1:47">
      <c r="A51" s="13"/>
      <c r="B51" s="13"/>
      <c r="C51" s="16">
        <v>9</v>
      </c>
      <c r="D51" s="19">
        <v>25.843596578</v>
      </c>
      <c r="E51" s="20">
        <f t="shared" si="38"/>
        <v>27.8391844064516</v>
      </c>
      <c r="F51" s="16" t="s">
        <v>73</v>
      </c>
      <c r="G51" s="13">
        <v>10</v>
      </c>
      <c r="H51" s="18">
        <f t="shared" si="21"/>
        <v>25.843596578</v>
      </c>
      <c r="I51" s="18">
        <f t="shared" si="22"/>
        <v>298.993596578</v>
      </c>
      <c r="J51" s="18">
        <f t="shared" si="23"/>
        <v>0.379586936676487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0.177534574144035</v>
      </c>
      <c r="P51" s="18">
        <f t="shared" si="26"/>
        <v>0.0673898051534989</v>
      </c>
      <c r="Q51" s="24">
        <f t="shared" si="27"/>
        <v>0.00876067466995486</v>
      </c>
      <c r="R51" s="18">
        <f t="shared" si="28"/>
        <v>0.0100218354166667</v>
      </c>
      <c r="S51" s="25">
        <f t="shared" si="29"/>
        <v>0.874158705039753</v>
      </c>
      <c r="T51" s="3">
        <v>0.01</v>
      </c>
      <c r="U51" s="26">
        <f t="shared" si="30"/>
        <v>0.00874158705039753</v>
      </c>
      <c r="V51" s="25"/>
      <c r="W51" s="3"/>
      <c r="X51" s="26"/>
      <c r="Y51" s="28">
        <v>0.04</v>
      </c>
      <c r="Z51" s="3">
        <v>0.49</v>
      </c>
      <c r="AA51" s="27">
        <f t="shared" si="31"/>
        <v>0.0196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0.015</v>
      </c>
      <c r="AO51" s="3">
        <v>0.5</v>
      </c>
      <c r="AP51" s="3">
        <f t="shared" si="32"/>
        <v>0.0075</v>
      </c>
      <c r="AQ51" s="1">
        <f t="shared" si="33"/>
        <v>0.0358415870503975</v>
      </c>
      <c r="AR51" s="29">
        <f t="shared" si="34"/>
        <v>7.70910416666667</v>
      </c>
      <c r="AS51" s="1">
        <f t="shared" si="35"/>
        <v>0.13</v>
      </c>
      <c r="AT51" s="2">
        <f t="shared" si="36"/>
        <v>15.391095890411</v>
      </c>
      <c r="AU51" s="1">
        <f t="shared" si="37"/>
        <v>3704.06709401545</v>
      </c>
    </row>
    <row r="52" s="1" customFormat="1" spans="1:47">
      <c r="A52" s="13"/>
      <c r="B52" s="13"/>
      <c r="C52" s="16">
        <v>10</v>
      </c>
      <c r="D52" s="19">
        <v>19.3795208548387</v>
      </c>
      <c r="E52" s="20">
        <f t="shared" si="38"/>
        <v>25.843596578</v>
      </c>
      <c r="F52" s="16" t="s">
        <v>73</v>
      </c>
      <c r="G52" s="13">
        <v>11</v>
      </c>
      <c r="H52" s="18">
        <f t="shared" si="21"/>
        <v>19.3795208548387</v>
      </c>
      <c r="I52" s="18">
        <f t="shared" si="22"/>
        <v>292.529520854839</v>
      </c>
      <c r="J52" s="18">
        <f t="shared" si="23"/>
        <v>0.18483888443893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0.104637530541009</v>
      </c>
      <c r="O52" s="18">
        <f t="shared" si="39"/>
        <v>0.0825982801161934</v>
      </c>
      <c r="P52" s="18">
        <f t="shared" si="26"/>
        <v>0.0152673739532514</v>
      </c>
      <c r="Q52" s="24">
        <f t="shared" si="27"/>
        <v>0.00198475861392269</v>
      </c>
      <c r="R52" s="18">
        <f t="shared" si="28"/>
        <v>0.0100218354166667</v>
      </c>
      <c r="S52" s="25">
        <f t="shared" si="29"/>
        <v>0.19804342532127</v>
      </c>
      <c r="T52" s="3">
        <v>0.01</v>
      </c>
      <c r="U52" s="26">
        <f t="shared" si="30"/>
        <v>0.0019804342532127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0.0167804342532127</v>
      </c>
      <c r="AR52" s="29">
        <f t="shared" si="34"/>
        <v>7.70910416666667</v>
      </c>
      <c r="AS52" s="1">
        <f t="shared" si="35"/>
        <v>0.13</v>
      </c>
      <c r="AT52" s="2">
        <f t="shared" si="36"/>
        <v>15.391095890411</v>
      </c>
      <c r="AU52" s="1">
        <f t="shared" si="37"/>
        <v>1734.18253642665</v>
      </c>
    </row>
    <row r="53" s="1" customFormat="1" spans="1:48">
      <c r="A53" s="13"/>
      <c r="B53" s="13"/>
      <c r="C53" s="16">
        <v>11</v>
      </c>
      <c r="D53" s="19">
        <v>15.1073949256667</v>
      </c>
      <c r="E53" s="20">
        <f t="shared" si="38"/>
        <v>19.3795208548387</v>
      </c>
      <c r="F53" s="16" t="s">
        <v>75</v>
      </c>
      <c r="G53" s="13">
        <v>12</v>
      </c>
      <c r="H53" s="18">
        <f t="shared" si="21"/>
        <v>15.1073949256667</v>
      </c>
      <c r="I53" s="18">
        <f t="shared" si="22"/>
        <v>288.257394925667</v>
      </c>
      <c r="J53" s="18">
        <f t="shared" si="23"/>
        <v>0.112864299950824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0.144421947829609</v>
      </c>
      <c r="P53" s="18">
        <f t="shared" si="26"/>
        <v>0.0163000820393232</v>
      </c>
      <c r="Q53" s="24">
        <f t="shared" si="27"/>
        <v>0.00211901066511202</v>
      </c>
      <c r="R53" s="18">
        <f t="shared" si="28"/>
        <v>0.0100218354166667</v>
      </c>
      <c r="S53" s="25">
        <f t="shared" si="29"/>
        <v>0.211439379815401</v>
      </c>
      <c r="T53" s="3">
        <v>0.01</v>
      </c>
      <c r="U53" s="26">
        <f t="shared" si="30"/>
        <v>0.00211439379815401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0.016914393798154</v>
      </c>
      <c r="AR53" s="29">
        <f t="shared" si="34"/>
        <v>7.70910416666667</v>
      </c>
      <c r="AS53" s="1">
        <f t="shared" si="35"/>
        <v>0.13</v>
      </c>
      <c r="AT53" s="2">
        <f t="shared" si="36"/>
        <v>15.391095890411</v>
      </c>
      <c r="AU53" s="1">
        <f t="shared" si="37"/>
        <v>1748.02665392202</v>
      </c>
      <c r="AV53" s="1">
        <f>SUM(AU42:AU53)</f>
        <v>34908.3761835555</v>
      </c>
    </row>
    <row r="54" s="1" customFormat="1" spans="1:46">
      <c r="A54" s="13"/>
      <c r="B54" s="13"/>
      <c r="C54" s="16">
        <v>12</v>
      </c>
      <c r="D54" s="19">
        <v>9.94117626774194</v>
      </c>
      <c r="E54" s="20">
        <f t="shared" si="38"/>
        <v>15.1073949256667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7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="1" customFormat="1" spans="1:77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8">
      <c r="A58" s="13" t="s">
        <v>71</v>
      </c>
      <c r="B58" s="13">
        <f>F7</f>
        <v>122.786</v>
      </c>
      <c r="C58" s="16" t="s">
        <v>72</v>
      </c>
      <c r="D58" s="17">
        <v>9</v>
      </c>
      <c r="E58" s="16"/>
      <c r="F58" s="16"/>
      <c r="G58" s="13">
        <v>1</v>
      </c>
      <c r="H58" s="18">
        <f t="shared" ref="H58:H69" si="40">E59</f>
        <v>9</v>
      </c>
      <c r="I58" s="18">
        <f t="shared" ref="I58:I69" si="41">H58+273.15</f>
        <v>282.15</v>
      </c>
      <c r="J58" s="18">
        <f t="shared" ref="J58:J69" si="42">EXP(($C$16*(I58-$C$14))/($C$17*I58*$C$14))</f>
        <v>0.0543273714220872</v>
      </c>
      <c r="K58" s="18">
        <f t="shared" ref="K58:K69" si="43">$B$58/12</f>
        <v>10.2321666666667</v>
      </c>
      <c r="L58" s="18">
        <f t="shared" ref="L58:L69" si="44">K58*$B$59/100</f>
        <v>2.762685</v>
      </c>
      <c r="M58" s="13" t="s">
        <v>73</v>
      </c>
      <c r="N58" s="13"/>
      <c r="O58" s="18">
        <f>L58</f>
        <v>2.762685</v>
      </c>
      <c r="P58" s="18">
        <f t="shared" ref="P58:P69" si="45">O58*J58</f>
        <v>0.150089414117229</v>
      </c>
      <c r="Q58" s="24">
        <f t="shared" ref="Q58:Q69" si="46">P58*$B$60</f>
        <v>0.0435259300939964</v>
      </c>
      <c r="R58" s="18">
        <f t="shared" ref="R58:R69" si="47">L58*$B$60</f>
        <v>0.80117865</v>
      </c>
      <c r="S58" s="25">
        <f t="shared" ref="S58:S69" si="48">Q58/R58</f>
        <v>0.0543273714220872</v>
      </c>
      <c r="T58" s="3">
        <v>0.27</v>
      </c>
      <c r="U58" s="26">
        <f t="shared" ref="U58:U69" si="49">S58*T58</f>
        <v>0.0146683902839635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0.229250068232174</v>
      </c>
      <c r="AC58" s="29">
        <f t="shared" ref="AC58:AC69" si="51">$B$58/12</f>
        <v>10.2321666666667</v>
      </c>
      <c r="AD58" s="1">
        <f t="shared" ref="AD58:AD69" si="52">$B$60</f>
        <v>0.29</v>
      </c>
      <c r="AE58" s="30">
        <f t="shared" ref="AE58:AE69" si="53">$E$7/12</f>
        <v>192.874346887271</v>
      </c>
      <c r="AF58" s="1">
        <f t="shared" ref="AF58:AF69" si="54">AE58*10000*AC58*AB58</f>
        <v>4524301.59317682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s="3"/>
    </row>
    <row r="59" s="1" customFormat="1" spans="1:78">
      <c r="A59" s="13" t="s">
        <v>74</v>
      </c>
      <c r="B59" s="13">
        <v>27</v>
      </c>
      <c r="C59" s="16">
        <v>1</v>
      </c>
      <c r="D59" s="19">
        <v>10.4681301699032</v>
      </c>
      <c r="E59" s="20">
        <f t="shared" ref="E59:E70" si="55">D58</f>
        <v>9</v>
      </c>
      <c r="F59" s="16" t="s">
        <v>73</v>
      </c>
      <c r="G59" s="13">
        <v>2</v>
      </c>
      <c r="H59" s="18">
        <f t="shared" si="40"/>
        <v>10.4681301699032</v>
      </c>
      <c r="I59" s="18">
        <f t="shared" si="41"/>
        <v>283.618130169903</v>
      </c>
      <c r="J59" s="18">
        <f t="shared" si="42"/>
        <v>0.0649529438182293</v>
      </c>
      <c r="K59" s="18">
        <f t="shared" si="43"/>
        <v>10.2321666666667</v>
      </c>
      <c r="L59" s="18">
        <f t="shared" si="44"/>
        <v>2.762685</v>
      </c>
      <c r="M59" s="13" t="s">
        <v>73</v>
      </c>
      <c r="N59" s="13"/>
      <c r="O59" s="18">
        <f t="shared" ref="O59:O69" si="56">L59+O58-P58-N59</f>
        <v>5.37528058588277</v>
      </c>
      <c r="P59" s="18">
        <f t="shared" si="45"/>
        <v>0.349140297902062</v>
      </c>
      <c r="Q59" s="24">
        <f t="shared" si="46"/>
        <v>0.101250686391598</v>
      </c>
      <c r="R59" s="18">
        <f t="shared" si="47"/>
        <v>0.80117865</v>
      </c>
      <c r="S59" s="25">
        <f t="shared" si="48"/>
        <v>0.126377164932688</v>
      </c>
      <c r="T59" s="3">
        <v>0.27</v>
      </c>
      <c r="U59" s="26">
        <f t="shared" si="49"/>
        <v>0.0341218345318257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0.233029872449534</v>
      </c>
      <c r="AC59" s="29">
        <f t="shared" si="51"/>
        <v>10.2321666666667</v>
      </c>
      <c r="AD59" s="1">
        <f t="shared" si="52"/>
        <v>0.29</v>
      </c>
      <c r="AE59" s="30">
        <f t="shared" si="53"/>
        <v>192.874346887271</v>
      </c>
      <c r="AF59" s="1">
        <f t="shared" si="54"/>
        <v>4598896.87846667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38</v>
      </c>
      <c r="B60" s="13">
        <f>H7</f>
        <v>0.29</v>
      </c>
      <c r="C60" s="16">
        <v>2</v>
      </c>
      <c r="D60" s="19">
        <v>12.0586508742143</v>
      </c>
      <c r="E60" s="20">
        <f t="shared" si="55"/>
        <v>10.4681301699032</v>
      </c>
      <c r="F60" s="16" t="s">
        <v>73</v>
      </c>
      <c r="G60" s="13">
        <v>3</v>
      </c>
      <c r="H60" s="18">
        <f t="shared" si="40"/>
        <v>12.0586508742143</v>
      </c>
      <c r="I60" s="18">
        <f t="shared" si="41"/>
        <v>285.208650874214</v>
      </c>
      <c r="J60" s="18">
        <f t="shared" si="42"/>
        <v>0.0786583983594539</v>
      </c>
      <c r="K60" s="18">
        <f t="shared" si="43"/>
        <v>10.2321666666667</v>
      </c>
      <c r="L60" s="18">
        <f t="shared" si="44"/>
        <v>2.762685</v>
      </c>
      <c r="M60" s="13" t="s">
        <v>73</v>
      </c>
      <c r="N60" s="13"/>
      <c r="O60" s="18">
        <f t="shared" si="56"/>
        <v>7.78882528798071</v>
      </c>
      <c r="P60" s="18">
        <f t="shared" si="45"/>
        <v>0.612656522254175</v>
      </c>
      <c r="Q60" s="24">
        <f t="shared" si="46"/>
        <v>0.177670391453711</v>
      </c>
      <c r="R60" s="18">
        <f t="shared" si="47"/>
        <v>0.80117865</v>
      </c>
      <c r="S60" s="25">
        <f t="shared" si="48"/>
        <v>0.221761265672408</v>
      </c>
      <c r="T60" s="3">
        <v>0.27</v>
      </c>
      <c r="U60" s="26">
        <f t="shared" si="49"/>
        <v>0.05987554173155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0.23803381775844</v>
      </c>
      <c r="AC60" s="29">
        <f t="shared" si="51"/>
        <v>10.2321666666667</v>
      </c>
      <c r="AD60" s="1">
        <f t="shared" si="52"/>
        <v>0.29</v>
      </c>
      <c r="AE60" s="30">
        <f t="shared" si="53"/>
        <v>192.874346887271</v>
      </c>
      <c r="AF60" s="1">
        <f t="shared" si="54"/>
        <v>4697650.86317792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/>
      <c r="B61" s="13"/>
      <c r="C61" s="16">
        <v>3</v>
      </c>
      <c r="D61" s="19">
        <v>14.6426835769677</v>
      </c>
      <c r="E61" s="20">
        <f t="shared" si="55"/>
        <v>12.0586508742143</v>
      </c>
      <c r="F61" s="16" t="s">
        <v>73</v>
      </c>
      <c r="G61" s="13">
        <v>4</v>
      </c>
      <c r="H61" s="18">
        <f t="shared" si="40"/>
        <v>14.6426835769677</v>
      </c>
      <c r="I61" s="18">
        <f t="shared" si="41"/>
        <v>287.792683576968</v>
      </c>
      <c r="J61" s="18">
        <f t="shared" si="42"/>
        <v>0.10687321601833</v>
      </c>
      <c r="K61" s="18">
        <f t="shared" si="43"/>
        <v>10.2321666666667</v>
      </c>
      <c r="L61" s="18">
        <f t="shared" si="44"/>
        <v>2.762685</v>
      </c>
      <c r="M61" s="13" t="s">
        <v>73</v>
      </c>
      <c r="N61" s="13"/>
      <c r="O61" s="18">
        <f t="shared" si="56"/>
        <v>9.93885376572653</v>
      </c>
      <c r="P61" s="18">
        <f t="shared" si="45"/>
        <v>1.06219726547908</v>
      </c>
      <c r="Q61" s="24">
        <f t="shared" si="46"/>
        <v>0.308037206988934</v>
      </c>
      <c r="R61" s="18">
        <f t="shared" si="47"/>
        <v>0.80117865</v>
      </c>
      <c r="S61" s="25">
        <f t="shared" si="48"/>
        <v>0.384480049473278</v>
      </c>
      <c r="T61" s="3">
        <v>0.27</v>
      </c>
      <c r="U61" s="26">
        <f t="shared" si="49"/>
        <v>0.103809613357785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0"/>
        <v>0.295370207875418</v>
      </c>
      <c r="AC61" s="29">
        <f t="shared" si="51"/>
        <v>10.2321666666667</v>
      </c>
      <c r="AD61" s="1">
        <f t="shared" si="52"/>
        <v>0.29</v>
      </c>
      <c r="AE61" s="30">
        <f t="shared" si="53"/>
        <v>192.874346887271</v>
      </c>
      <c r="AF61" s="1">
        <f t="shared" si="54"/>
        <v>5829197.40165282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4</v>
      </c>
      <c r="D62" s="19">
        <v>16.2840888814</v>
      </c>
      <c r="E62" s="20">
        <f t="shared" si="55"/>
        <v>14.6426835769677</v>
      </c>
      <c r="F62" s="16" t="s">
        <v>73</v>
      </c>
      <c r="G62" s="13">
        <v>5</v>
      </c>
      <c r="H62" s="18">
        <f t="shared" si="40"/>
        <v>16.2840888814</v>
      </c>
      <c r="I62" s="18">
        <f t="shared" si="41"/>
        <v>289.4340888814</v>
      </c>
      <c r="J62" s="18">
        <f t="shared" si="42"/>
        <v>0.129478010919414</v>
      </c>
      <c r="K62" s="18">
        <f t="shared" si="43"/>
        <v>10.2321666666667</v>
      </c>
      <c r="L62" s="18">
        <f t="shared" si="44"/>
        <v>2.762685</v>
      </c>
      <c r="M62" s="13" t="s">
        <v>75</v>
      </c>
      <c r="N62" s="18">
        <f>(O61-P61)*$C$22/100</f>
        <v>8.43282367523508</v>
      </c>
      <c r="O62" s="18">
        <f t="shared" si="56"/>
        <v>3.20651782501237</v>
      </c>
      <c r="P62" s="18">
        <f t="shared" si="45"/>
        <v>0.415173549960247</v>
      </c>
      <c r="Q62" s="24">
        <f t="shared" si="46"/>
        <v>0.120400329488472</v>
      </c>
      <c r="R62" s="18">
        <f t="shared" si="47"/>
        <v>0.80117865</v>
      </c>
      <c r="S62" s="25">
        <f t="shared" si="48"/>
        <v>0.150279003925618</v>
      </c>
      <c r="T62" s="3">
        <v>0.27</v>
      </c>
      <c r="U62" s="26">
        <f t="shared" si="49"/>
        <v>0.040575331059917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0.283083786824942</v>
      </c>
      <c r="AC62" s="29">
        <f t="shared" si="51"/>
        <v>10.2321666666667</v>
      </c>
      <c r="AD62" s="1">
        <f t="shared" si="52"/>
        <v>0.29</v>
      </c>
      <c r="AE62" s="30">
        <f t="shared" si="53"/>
        <v>192.874346887271</v>
      </c>
      <c r="AF62" s="1">
        <f t="shared" si="54"/>
        <v>5586722.1223137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5</v>
      </c>
      <c r="D63" s="19">
        <v>22.1749437658064</v>
      </c>
      <c r="E63" s="20">
        <f t="shared" si="55"/>
        <v>16.2840888814</v>
      </c>
      <c r="F63" s="16" t="s">
        <v>75</v>
      </c>
      <c r="G63" s="13">
        <v>6</v>
      </c>
      <c r="H63" s="18">
        <f t="shared" si="40"/>
        <v>22.1749437658064</v>
      </c>
      <c r="I63" s="18">
        <f t="shared" si="41"/>
        <v>295.324943765806</v>
      </c>
      <c r="J63" s="18">
        <f t="shared" si="42"/>
        <v>0.253292433768787</v>
      </c>
      <c r="K63" s="18">
        <f t="shared" si="43"/>
        <v>10.2321666666667</v>
      </c>
      <c r="L63" s="18">
        <f t="shared" si="44"/>
        <v>2.762685</v>
      </c>
      <c r="M63" s="13" t="s">
        <v>73</v>
      </c>
      <c r="N63" s="13"/>
      <c r="O63" s="18">
        <f t="shared" si="56"/>
        <v>5.55402927505212</v>
      </c>
      <c r="P63" s="18">
        <f t="shared" si="45"/>
        <v>1.40679359230104</v>
      </c>
      <c r="Q63" s="24">
        <f t="shared" si="46"/>
        <v>0.407970141767303</v>
      </c>
      <c r="R63" s="18">
        <f t="shared" si="47"/>
        <v>0.80117865</v>
      </c>
      <c r="S63" s="25">
        <f t="shared" si="48"/>
        <v>0.509212448144122</v>
      </c>
      <c r="T63" s="3">
        <v>0.27</v>
      </c>
      <c r="U63" s="26">
        <f t="shared" si="49"/>
        <v>0.137487360998913</v>
      </c>
      <c r="V63" s="3">
        <v>229.1</v>
      </c>
      <c r="W63" s="27">
        <v>15.1</v>
      </c>
      <c r="X63" s="27">
        <v>6</v>
      </c>
      <c r="Y63" s="27">
        <v>3</v>
      </c>
      <c r="Z63" s="27">
        <v>7</v>
      </c>
      <c r="AA63" s="3">
        <v>30.2</v>
      </c>
      <c r="AB63" s="2">
        <f t="shared" si="50"/>
        <v>0.317113794242089</v>
      </c>
      <c r="AC63" s="29">
        <f t="shared" si="51"/>
        <v>10.2321666666667</v>
      </c>
      <c r="AD63" s="1">
        <f t="shared" si="52"/>
        <v>0.29</v>
      </c>
      <c r="AE63" s="30">
        <f t="shared" si="53"/>
        <v>192.874346887271</v>
      </c>
      <c r="AF63" s="1">
        <f t="shared" si="54"/>
        <v>6258311.9628772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6</v>
      </c>
      <c r="D64" s="19">
        <v>23.667650529</v>
      </c>
      <c r="E64" s="20">
        <f t="shared" si="55"/>
        <v>22.1749437658064</v>
      </c>
      <c r="F64" s="16" t="s">
        <v>73</v>
      </c>
      <c r="G64" s="13">
        <v>7</v>
      </c>
      <c r="H64" s="18">
        <f t="shared" si="40"/>
        <v>23.667650529</v>
      </c>
      <c r="I64" s="18">
        <f t="shared" si="41"/>
        <v>296.817650529</v>
      </c>
      <c r="J64" s="18">
        <f t="shared" si="42"/>
        <v>0.298972247320055</v>
      </c>
      <c r="K64" s="18">
        <f t="shared" si="43"/>
        <v>10.2321666666667</v>
      </c>
      <c r="L64" s="18">
        <f t="shared" si="44"/>
        <v>2.762685</v>
      </c>
      <c r="M64" s="13" t="s">
        <v>73</v>
      </c>
      <c r="N64" s="13"/>
      <c r="O64" s="18">
        <f t="shared" si="56"/>
        <v>6.90992068275108</v>
      </c>
      <c r="P64" s="18">
        <f t="shared" si="45"/>
        <v>2.06587451532542</v>
      </c>
      <c r="Q64" s="24">
        <f t="shared" si="46"/>
        <v>0.599103609444372</v>
      </c>
      <c r="R64" s="18">
        <f t="shared" si="47"/>
        <v>0.80117865</v>
      </c>
      <c r="S64" s="25">
        <f t="shared" si="48"/>
        <v>0.747777801423405</v>
      </c>
      <c r="T64" s="3">
        <v>0.27</v>
      </c>
      <c r="U64" s="26">
        <f t="shared" si="49"/>
        <v>0.201900006384319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0.329629171240473</v>
      </c>
      <c r="AC64" s="29">
        <f t="shared" si="51"/>
        <v>10.2321666666667</v>
      </c>
      <c r="AD64" s="1">
        <f t="shared" si="52"/>
        <v>0.29</v>
      </c>
      <c r="AE64" s="30">
        <f t="shared" si="53"/>
        <v>192.874346887271</v>
      </c>
      <c r="AF64" s="1">
        <f t="shared" si="54"/>
        <v>6505305.73927883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7</v>
      </c>
      <c r="D65" s="19">
        <v>27.789391473871</v>
      </c>
      <c r="E65" s="20">
        <f t="shared" si="55"/>
        <v>23.667650529</v>
      </c>
      <c r="F65" s="16" t="s">
        <v>73</v>
      </c>
      <c r="G65" s="13">
        <v>8</v>
      </c>
      <c r="H65" s="18">
        <f t="shared" si="40"/>
        <v>27.789391473871</v>
      </c>
      <c r="I65" s="18">
        <f t="shared" si="41"/>
        <v>300.939391473871</v>
      </c>
      <c r="J65" s="18">
        <f t="shared" si="42"/>
        <v>0.468549487778664</v>
      </c>
      <c r="K65" s="18">
        <f t="shared" si="43"/>
        <v>10.2321666666667</v>
      </c>
      <c r="L65" s="18">
        <f t="shared" si="44"/>
        <v>2.762685</v>
      </c>
      <c r="M65" s="13" t="s">
        <v>73</v>
      </c>
      <c r="N65" s="13"/>
      <c r="O65" s="18">
        <f t="shared" si="56"/>
        <v>7.60673116742566</v>
      </c>
      <c r="P65" s="18">
        <f t="shared" si="45"/>
        <v>3.56412999216729</v>
      </c>
      <c r="Q65" s="24">
        <f t="shared" si="46"/>
        <v>1.03359769772851</v>
      </c>
      <c r="R65" s="18">
        <f t="shared" si="47"/>
        <v>0.80117865</v>
      </c>
      <c r="S65" s="25">
        <f t="shared" si="48"/>
        <v>1.29009640699801</v>
      </c>
      <c r="T65" s="3">
        <v>0.27</v>
      </c>
      <c r="U65" s="26">
        <f t="shared" si="49"/>
        <v>0.348326029889462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0.358079747607522</v>
      </c>
      <c r="AC65" s="29">
        <f t="shared" si="51"/>
        <v>10.2321666666667</v>
      </c>
      <c r="AD65" s="1">
        <f t="shared" si="52"/>
        <v>0.29</v>
      </c>
      <c r="AE65" s="30">
        <f t="shared" si="53"/>
        <v>192.874346887271</v>
      </c>
      <c r="AF65" s="1">
        <f t="shared" si="54"/>
        <v>7066784.25475687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8</v>
      </c>
      <c r="D66" s="19">
        <v>27.8391844064516</v>
      </c>
      <c r="E66" s="20">
        <f t="shared" si="55"/>
        <v>27.789391473871</v>
      </c>
      <c r="F66" s="16" t="s">
        <v>73</v>
      </c>
      <c r="G66" s="13">
        <v>9</v>
      </c>
      <c r="H66" s="18">
        <f t="shared" si="40"/>
        <v>27.8391844064516</v>
      </c>
      <c r="I66" s="18">
        <f t="shared" si="41"/>
        <v>300.989184406452</v>
      </c>
      <c r="J66" s="18">
        <f t="shared" si="42"/>
        <v>0.471064104499457</v>
      </c>
      <c r="K66" s="18">
        <f t="shared" si="43"/>
        <v>10.2321666666667</v>
      </c>
      <c r="L66" s="18">
        <f t="shared" si="44"/>
        <v>2.762685</v>
      </c>
      <c r="M66" s="13" t="s">
        <v>73</v>
      </c>
      <c r="N66" s="13"/>
      <c r="O66" s="18">
        <f t="shared" si="56"/>
        <v>6.80528617525837</v>
      </c>
      <c r="P66" s="18">
        <f t="shared" si="45"/>
        <v>3.20572603801062</v>
      </c>
      <c r="Q66" s="24">
        <f t="shared" si="46"/>
        <v>0.929660551023079</v>
      </c>
      <c r="R66" s="18">
        <f t="shared" si="47"/>
        <v>0.80117865</v>
      </c>
      <c r="S66" s="25">
        <f t="shared" si="48"/>
        <v>1.16036610688899</v>
      </c>
      <c r="T66" s="3">
        <v>0.27</v>
      </c>
      <c r="U66" s="26">
        <f t="shared" si="49"/>
        <v>0.313298848860028</v>
      </c>
      <c r="V66" s="3">
        <v>220.1</v>
      </c>
      <c r="W66" s="27">
        <v>12.1</v>
      </c>
      <c r="X66" s="27">
        <v>4.5</v>
      </c>
      <c r="Y66" s="27">
        <v>1.5</v>
      </c>
      <c r="Z66" s="27">
        <v>6.8</v>
      </c>
      <c r="AA66" s="3">
        <v>30.2</v>
      </c>
      <c r="AB66" s="2">
        <f t="shared" si="50"/>
        <v>0.336073966333503</v>
      </c>
      <c r="AC66" s="29">
        <f t="shared" si="51"/>
        <v>10.2321666666667</v>
      </c>
      <c r="AD66" s="1">
        <f t="shared" si="52"/>
        <v>0.29</v>
      </c>
      <c r="AE66" s="30">
        <f t="shared" si="53"/>
        <v>192.874346887271</v>
      </c>
      <c r="AF66" s="1">
        <f t="shared" si="54"/>
        <v>6632495.21813894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9</v>
      </c>
      <c r="D67" s="19">
        <v>25.843596578</v>
      </c>
      <c r="E67" s="20">
        <f t="shared" si="55"/>
        <v>27.8391844064516</v>
      </c>
      <c r="F67" s="16" t="s">
        <v>73</v>
      </c>
      <c r="G67" s="13">
        <v>10</v>
      </c>
      <c r="H67" s="18">
        <f t="shared" si="40"/>
        <v>25.843596578</v>
      </c>
      <c r="I67" s="18">
        <f t="shared" si="41"/>
        <v>298.993596578</v>
      </c>
      <c r="J67" s="18">
        <f t="shared" si="42"/>
        <v>0.379586936676487</v>
      </c>
      <c r="K67" s="18">
        <f t="shared" si="43"/>
        <v>10.2321666666667</v>
      </c>
      <c r="L67" s="18">
        <f t="shared" si="44"/>
        <v>2.762685</v>
      </c>
      <c r="M67" s="13" t="s">
        <v>73</v>
      </c>
      <c r="N67" s="13"/>
      <c r="O67" s="18">
        <f t="shared" si="56"/>
        <v>6.36224513724775</v>
      </c>
      <c r="P67" s="18">
        <f t="shared" si="45"/>
        <v>2.41502514203275</v>
      </c>
      <c r="Q67" s="24">
        <f t="shared" si="46"/>
        <v>0.700357291189498</v>
      </c>
      <c r="R67" s="18">
        <f t="shared" si="47"/>
        <v>0.80117865</v>
      </c>
      <c r="S67" s="25">
        <f t="shared" si="48"/>
        <v>0.874158705039753</v>
      </c>
      <c r="T67" s="3">
        <v>0.27</v>
      </c>
      <c r="U67" s="26">
        <f t="shared" si="49"/>
        <v>0.236022850360733</v>
      </c>
      <c r="V67" s="3">
        <v>220.1</v>
      </c>
      <c r="W67" s="27">
        <v>12.1</v>
      </c>
      <c r="X67" s="27">
        <v>4.5</v>
      </c>
      <c r="Y67" s="27">
        <v>1.5</v>
      </c>
      <c r="Z67" s="27">
        <v>6.8</v>
      </c>
      <c r="AA67" s="3">
        <v>30.2</v>
      </c>
      <c r="AB67" s="2">
        <f t="shared" si="50"/>
        <v>0.32105923982509</v>
      </c>
      <c r="AC67" s="29">
        <f t="shared" si="51"/>
        <v>10.2321666666667</v>
      </c>
      <c r="AD67" s="1">
        <f t="shared" si="52"/>
        <v>0.29</v>
      </c>
      <c r="AE67" s="30">
        <f t="shared" si="53"/>
        <v>192.874346887271</v>
      </c>
      <c r="AF67" s="1">
        <f t="shared" si="54"/>
        <v>6336176.21772613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10</v>
      </c>
      <c r="D68" s="19">
        <v>19.3795208548387</v>
      </c>
      <c r="E68" s="20">
        <f t="shared" si="55"/>
        <v>25.843596578</v>
      </c>
      <c r="F68" s="16" t="s">
        <v>73</v>
      </c>
      <c r="G68" s="13">
        <v>11</v>
      </c>
      <c r="H68" s="18">
        <f t="shared" si="40"/>
        <v>19.3795208548387</v>
      </c>
      <c r="I68" s="18">
        <f t="shared" si="41"/>
        <v>292.529520854839</v>
      </c>
      <c r="J68" s="18">
        <f t="shared" si="42"/>
        <v>0.18483888443893</v>
      </c>
      <c r="K68" s="18">
        <f t="shared" si="43"/>
        <v>10.2321666666667</v>
      </c>
      <c r="L68" s="18">
        <f t="shared" si="44"/>
        <v>2.762685</v>
      </c>
      <c r="M68" s="13" t="s">
        <v>75</v>
      </c>
      <c r="N68" s="18">
        <f>(O67-P67)*$C$22/100</f>
        <v>3.74985899545425</v>
      </c>
      <c r="O68" s="18">
        <f t="shared" si="56"/>
        <v>2.96004599976075</v>
      </c>
      <c r="P68" s="18">
        <f t="shared" si="45"/>
        <v>0.547131600483694</v>
      </c>
      <c r="Q68" s="24">
        <f t="shared" si="46"/>
        <v>0.158668164140271</v>
      </c>
      <c r="R68" s="18">
        <f t="shared" si="47"/>
        <v>0.80117865</v>
      </c>
      <c r="S68" s="25">
        <f t="shared" si="48"/>
        <v>0.19804342532127</v>
      </c>
      <c r="T68" s="3">
        <v>0.27</v>
      </c>
      <c r="U68" s="26">
        <f t="shared" si="49"/>
        <v>0.053471724836743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0.236789556135779</v>
      </c>
      <c r="AC68" s="29">
        <f t="shared" si="51"/>
        <v>10.2321666666667</v>
      </c>
      <c r="AD68" s="1">
        <f t="shared" si="52"/>
        <v>0.29</v>
      </c>
      <c r="AE68" s="30">
        <f t="shared" si="53"/>
        <v>192.874346887271</v>
      </c>
      <c r="AF68" s="1">
        <f t="shared" si="54"/>
        <v>4673095.08055529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11</v>
      </c>
      <c r="D69" s="19">
        <v>15.1073949256667</v>
      </c>
      <c r="E69" s="20">
        <f t="shared" si="55"/>
        <v>19.3795208548387</v>
      </c>
      <c r="F69" s="16" t="s">
        <v>75</v>
      </c>
      <c r="G69" s="13">
        <v>12</v>
      </c>
      <c r="H69" s="18">
        <f t="shared" si="40"/>
        <v>15.1073949256667</v>
      </c>
      <c r="I69" s="18">
        <f t="shared" si="41"/>
        <v>288.257394925667</v>
      </c>
      <c r="J69" s="18">
        <f t="shared" si="42"/>
        <v>0.112864299950824</v>
      </c>
      <c r="K69" s="18">
        <f t="shared" si="43"/>
        <v>10.2321666666667</v>
      </c>
      <c r="L69" s="18">
        <f t="shared" si="44"/>
        <v>2.762685</v>
      </c>
      <c r="M69" s="13" t="s">
        <v>73</v>
      </c>
      <c r="N69" s="13"/>
      <c r="O69" s="18">
        <f t="shared" si="56"/>
        <v>5.17559939927706</v>
      </c>
      <c r="P69" s="18">
        <f t="shared" si="45"/>
        <v>0.584140403025311</v>
      </c>
      <c r="Q69" s="24">
        <f t="shared" si="46"/>
        <v>0.16940071687734</v>
      </c>
      <c r="R69" s="18">
        <f t="shared" si="47"/>
        <v>0.80117865</v>
      </c>
      <c r="S69" s="25">
        <f t="shared" si="48"/>
        <v>0.211439379815401</v>
      </c>
      <c r="T69" s="3">
        <v>0.27</v>
      </c>
      <c r="U69" s="26">
        <f t="shared" si="49"/>
        <v>0.0570886325501583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0.237492321304496</v>
      </c>
      <c r="AC69" s="29">
        <f t="shared" si="51"/>
        <v>10.2321666666667</v>
      </c>
      <c r="AD69" s="1">
        <f t="shared" si="52"/>
        <v>0.29</v>
      </c>
      <c r="AE69" s="30">
        <f t="shared" si="53"/>
        <v>192.874346887271</v>
      </c>
      <c r="AF69" s="1">
        <f t="shared" si="54"/>
        <v>4686964.30902258</v>
      </c>
      <c r="AG69" s="1">
        <f>SUM(AF58:AF69)</f>
        <v>67395901.6411438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77">
      <c r="A70" s="13"/>
      <c r="B70" s="13"/>
      <c r="C70" s="16">
        <v>12</v>
      </c>
      <c r="D70" s="19">
        <v>9.94117626774194</v>
      </c>
      <c r="E70" s="20">
        <f t="shared" si="55"/>
        <v>15.1073949256667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AT70" s="2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9</v>
      </c>
      <c r="E74" s="16"/>
      <c r="F74" s="16"/>
      <c r="G74" s="13">
        <v>1</v>
      </c>
      <c r="H74" s="18">
        <f t="shared" ref="H74:H85" si="57">E75</f>
        <v>9</v>
      </c>
      <c r="I74" s="18">
        <f t="shared" ref="I74:I85" si="58">H74+273.15</f>
        <v>282.15</v>
      </c>
      <c r="J74" s="18">
        <f t="shared" ref="J74:J85" si="59">EXP(($C$16*(I74-$C$14))/($C$17*I74*$C$14))</f>
        <v>0.0543273714220872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0.0283165125326203</v>
      </c>
      <c r="Q74" s="24">
        <f t="shared" ref="Q74:Q85" si="63">P74*$B$76</f>
        <v>0.00736229325848128</v>
      </c>
      <c r="R74" s="18">
        <f t="shared" ref="R74:R85" si="64">L74*$B$76</f>
        <v>0.1355172</v>
      </c>
      <c r="S74" s="25">
        <f t="shared" ref="S74:S85" si="65">Q74/R74</f>
        <v>0.0543273714220872</v>
      </c>
      <c r="T74" s="3">
        <v>0.01</v>
      </c>
      <c r="U74" s="26">
        <f t="shared" ref="U74:U85" si="66">S74*T74</f>
        <v>0.000543273714220872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0.00603327371422087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 t="shared" ref="AW74:AW85" si="72">$E$8</f>
        <v>0</v>
      </c>
      <c r="AX74" s="1">
        <f t="shared" ref="AX74:AX85" si="73">AW74*10000*AV74*0.67*AU74*AT74</f>
        <v>0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10.4681301699032</v>
      </c>
      <c r="E75" s="20">
        <f t="shared" ref="E75:E86" si="74">D74</f>
        <v>9</v>
      </c>
      <c r="F75" s="16" t="s">
        <v>73</v>
      </c>
      <c r="G75" s="13">
        <v>2</v>
      </c>
      <c r="H75" s="18">
        <f t="shared" si="57"/>
        <v>10.4681301699032</v>
      </c>
      <c r="I75" s="18">
        <f t="shared" si="58"/>
        <v>283.618130169903</v>
      </c>
      <c r="J75" s="18">
        <f t="shared" si="59"/>
        <v>0.0649529438182293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5">L75+O74-P74-N75</f>
        <v>1.01412348746738</v>
      </c>
      <c r="P75" s="18">
        <f t="shared" si="62"/>
        <v>0.0658703059062155</v>
      </c>
      <c r="Q75" s="24">
        <f t="shared" si="63"/>
        <v>0.017126279535616</v>
      </c>
      <c r="R75" s="18">
        <f t="shared" si="64"/>
        <v>0.1355172</v>
      </c>
      <c r="S75" s="25">
        <f t="shared" si="65"/>
        <v>0.126377164932688</v>
      </c>
      <c r="T75" s="3">
        <v>0.01</v>
      </c>
      <c r="U75" s="26">
        <f t="shared" si="66"/>
        <v>0.00126377164932688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0.00675377164932688</v>
      </c>
      <c r="AU75" s="29">
        <f t="shared" si="70"/>
        <v>52.122</v>
      </c>
      <c r="AV75" s="1">
        <f t="shared" si="71"/>
        <v>0.26</v>
      </c>
      <c r="AW75" s="2">
        <f t="shared" si="72"/>
        <v>0</v>
      </c>
      <c r="AX75" s="1">
        <f t="shared" si="73"/>
        <v>0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12.0586508742143</v>
      </c>
      <c r="E76" s="20">
        <f t="shared" si="74"/>
        <v>10.4681301699032</v>
      </c>
      <c r="F76" s="16" t="s">
        <v>73</v>
      </c>
      <c r="G76" s="13">
        <v>3</v>
      </c>
      <c r="H76" s="18">
        <f t="shared" si="57"/>
        <v>12.0586508742143</v>
      </c>
      <c r="I76" s="18">
        <f t="shared" si="58"/>
        <v>285.208650874214</v>
      </c>
      <c r="J76" s="18">
        <f t="shared" si="59"/>
        <v>0.0786583983594539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5"/>
        <v>1.46947318156116</v>
      </c>
      <c r="P76" s="18">
        <f t="shared" si="62"/>
        <v>0.115586406893772</v>
      </c>
      <c r="Q76" s="24">
        <f t="shared" si="63"/>
        <v>0.0300524657923808</v>
      </c>
      <c r="R76" s="18">
        <f t="shared" si="64"/>
        <v>0.1355172</v>
      </c>
      <c r="S76" s="25">
        <f t="shared" si="65"/>
        <v>0.221761265672408</v>
      </c>
      <c r="T76" s="3">
        <v>0.01</v>
      </c>
      <c r="U76" s="26">
        <f t="shared" si="66"/>
        <v>0.00221761265672408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0.00770761265672408</v>
      </c>
      <c r="AU76" s="29">
        <f t="shared" si="70"/>
        <v>52.122</v>
      </c>
      <c r="AV76" s="1">
        <f t="shared" si="71"/>
        <v>0.26</v>
      </c>
      <c r="AW76" s="2">
        <f t="shared" si="72"/>
        <v>0</v>
      </c>
      <c r="AX76" s="1">
        <f t="shared" si="73"/>
        <v>0</v>
      </c>
    </row>
    <row r="77" s="1" customFormat="1" spans="1:50">
      <c r="A77" s="13"/>
      <c r="B77" s="13"/>
      <c r="C77" s="16">
        <v>3</v>
      </c>
      <c r="D77" s="19">
        <v>14.6426835769677</v>
      </c>
      <c r="E77" s="20">
        <f t="shared" si="74"/>
        <v>12.0586508742143</v>
      </c>
      <c r="F77" s="16" t="s">
        <v>73</v>
      </c>
      <c r="G77" s="13">
        <v>4</v>
      </c>
      <c r="H77" s="18">
        <f t="shared" si="57"/>
        <v>14.6426835769677</v>
      </c>
      <c r="I77" s="18">
        <f t="shared" si="58"/>
        <v>287.792683576968</v>
      </c>
      <c r="J77" s="18">
        <f t="shared" si="59"/>
        <v>0.10687321601833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1.87510677466739</v>
      </c>
      <c r="P77" s="18">
        <f t="shared" si="62"/>
        <v>0.200398691386462</v>
      </c>
      <c r="Q77" s="24">
        <f t="shared" si="63"/>
        <v>0.0521036597604801</v>
      </c>
      <c r="R77" s="18">
        <f t="shared" si="64"/>
        <v>0.1355172</v>
      </c>
      <c r="S77" s="25">
        <f t="shared" si="65"/>
        <v>0.384480049473278</v>
      </c>
      <c r="T77" s="3">
        <v>0.01</v>
      </c>
      <c r="U77" s="26">
        <f t="shared" si="66"/>
        <v>0.00384480049473278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0.015</v>
      </c>
      <c r="AR77" s="3">
        <v>0.5</v>
      </c>
      <c r="AS77" s="3">
        <f t="shared" si="68"/>
        <v>0.0075</v>
      </c>
      <c r="AT77" s="2">
        <f t="shared" si="69"/>
        <v>0.0118348004947328</v>
      </c>
      <c r="AU77" s="29">
        <f t="shared" si="70"/>
        <v>52.122</v>
      </c>
      <c r="AV77" s="1">
        <f t="shared" si="71"/>
        <v>0.26</v>
      </c>
      <c r="AW77" s="2">
        <f t="shared" si="72"/>
        <v>0</v>
      </c>
      <c r="AX77" s="1">
        <f t="shared" si="73"/>
        <v>0</v>
      </c>
    </row>
    <row r="78" s="1" customFormat="1" spans="1:50">
      <c r="A78" s="13"/>
      <c r="B78" s="13"/>
      <c r="C78" s="16">
        <v>4</v>
      </c>
      <c r="D78" s="19">
        <v>16.2840888814</v>
      </c>
      <c r="E78" s="20">
        <f t="shared" si="74"/>
        <v>14.6426835769677</v>
      </c>
      <c r="F78" s="16" t="s">
        <v>73</v>
      </c>
      <c r="G78" s="13">
        <v>5</v>
      </c>
      <c r="H78" s="18">
        <f t="shared" si="57"/>
        <v>16.2840888814</v>
      </c>
      <c r="I78" s="18">
        <f t="shared" si="58"/>
        <v>289.4340888814</v>
      </c>
      <c r="J78" s="18">
        <f t="shared" si="59"/>
        <v>0.129478010919414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1.59097267911688</v>
      </c>
      <c r="O78" s="18">
        <f t="shared" si="75"/>
        <v>0.604955404164046</v>
      </c>
      <c r="P78" s="18">
        <f t="shared" si="62"/>
        <v>0.0783284224261108</v>
      </c>
      <c r="Q78" s="24">
        <f t="shared" si="63"/>
        <v>0.0203653898307888</v>
      </c>
      <c r="R78" s="18">
        <f t="shared" si="64"/>
        <v>0.1355172</v>
      </c>
      <c r="S78" s="25">
        <f t="shared" si="65"/>
        <v>0.150279003925618</v>
      </c>
      <c r="T78" s="3">
        <v>0.01</v>
      </c>
      <c r="U78" s="26">
        <f t="shared" si="66"/>
        <v>0.00150279003925618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7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0.0114527900392562</v>
      </c>
      <c r="AU78" s="29">
        <f t="shared" si="70"/>
        <v>52.122</v>
      </c>
      <c r="AV78" s="1">
        <f t="shared" si="71"/>
        <v>0.26</v>
      </c>
      <c r="AW78" s="2">
        <f t="shared" si="72"/>
        <v>0</v>
      </c>
      <c r="AX78" s="1">
        <f t="shared" si="73"/>
        <v>0</v>
      </c>
    </row>
    <row r="79" s="1" customFormat="1" spans="1:50">
      <c r="A79" s="13"/>
      <c r="B79" s="13"/>
      <c r="C79" s="16">
        <v>5</v>
      </c>
      <c r="D79" s="19">
        <v>22.1749437658064</v>
      </c>
      <c r="E79" s="20">
        <f t="shared" si="74"/>
        <v>16.2840888814</v>
      </c>
      <c r="F79" s="16" t="s">
        <v>75</v>
      </c>
      <c r="G79" s="13">
        <v>6</v>
      </c>
      <c r="H79" s="18">
        <f t="shared" si="57"/>
        <v>22.1749437658064</v>
      </c>
      <c r="I79" s="18">
        <f t="shared" si="58"/>
        <v>295.324943765806</v>
      </c>
      <c r="J79" s="18">
        <f t="shared" si="59"/>
        <v>0.253292433768787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5"/>
        <v>1.04784698173794</v>
      </c>
      <c r="P79" s="18">
        <f t="shared" si="62"/>
        <v>0.265411712221679</v>
      </c>
      <c r="Q79" s="24">
        <f t="shared" si="63"/>
        <v>0.0690070451776366</v>
      </c>
      <c r="R79" s="18">
        <f t="shared" si="64"/>
        <v>0.1355172</v>
      </c>
      <c r="S79" s="25">
        <f t="shared" si="65"/>
        <v>0.509212448144122</v>
      </c>
      <c r="T79" s="3">
        <v>0.01</v>
      </c>
      <c r="U79" s="26">
        <f t="shared" si="66"/>
        <v>0.00509212448144122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7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8"/>
        <v>0.0075</v>
      </c>
      <c r="AT79" s="2">
        <f t="shared" si="69"/>
        <v>0.0150421244814412</v>
      </c>
      <c r="AU79" s="29">
        <f t="shared" si="70"/>
        <v>52.122</v>
      </c>
      <c r="AV79" s="1">
        <f t="shared" si="71"/>
        <v>0.26</v>
      </c>
      <c r="AW79" s="2">
        <f t="shared" si="72"/>
        <v>0</v>
      </c>
      <c r="AX79" s="1">
        <f t="shared" si="73"/>
        <v>0</v>
      </c>
    </row>
    <row r="80" s="1" customFormat="1" spans="1:50">
      <c r="A80" s="13"/>
      <c r="B80" s="13"/>
      <c r="C80" s="16">
        <v>6</v>
      </c>
      <c r="D80" s="19">
        <v>23.667650529</v>
      </c>
      <c r="E80" s="20">
        <f t="shared" si="74"/>
        <v>22.1749437658064</v>
      </c>
      <c r="F80" s="16" t="s">
        <v>73</v>
      </c>
      <c r="G80" s="13">
        <v>7</v>
      </c>
      <c r="H80" s="18">
        <f t="shared" si="57"/>
        <v>23.667650529</v>
      </c>
      <c r="I80" s="18">
        <f t="shared" si="58"/>
        <v>296.817650529</v>
      </c>
      <c r="J80" s="18">
        <f t="shared" si="59"/>
        <v>0.298972247320055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1.30365526951626</v>
      </c>
      <c r="P80" s="18">
        <f t="shared" si="62"/>
        <v>0.389756745657907</v>
      </c>
      <c r="Q80" s="24">
        <f t="shared" si="63"/>
        <v>0.101336753871056</v>
      </c>
      <c r="R80" s="18">
        <f t="shared" si="64"/>
        <v>0.1355172</v>
      </c>
      <c r="S80" s="25">
        <f t="shared" si="65"/>
        <v>0.747777801423405</v>
      </c>
      <c r="T80" s="3">
        <v>0.01</v>
      </c>
      <c r="U80" s="26">
        <f t="shared" si="66"/>
        <v>0.00747777801423405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0.02</v>
      </c>
      <c r="AR80" s="3">
        <v>0.5</v>
      </c>
      <c r="AS80" s="3">
        <f t="shared" si="68"/>
        <v>0.01</v>
      </c>
      <c r="AT80" s="2">
        <f t="shared" si="69"/>
        <v>0.0199277780142341</v>
      </c>
      <c r="AU80" s="29">
        <f t="shared" si="70"/>
        <v>52.122</v>
      </c>
      <c r="AV80" s="1">
        <f t="shared" si="71"/>
        <v>0.26</v>
      </c>
      <c r="AW80" s="2">
        <f t="shared" si="72"/>
        <v>0</v>
      </c>
      <c r="AX80" s="1">
        <f t="shared" si="73"/>
        <v>0</v>
      </c>
    </row>
    <row r="81" s="1" customFormat="1" spans="1:50">
      <c r="A81" s="13"/>
      <c r="B81" s="13"/>
      <c r="C81" s="16">
        <v>7</v>
      </c>
      <c r="D81" s="19">
        <v>27.789391473871</v>
      </c>
      <c r="E81" s="20">
        <f t="shared" si="74"/>
        <v>23.667650529</v>
      </c>
      <c r="F81" s="16" t="s">
        <v>73</v>
      </c>
      <c r="G81" s="13">
        <v>8</v>
      </c>
      <c r="H81" s="18">
        <f t="shared" si="57"/>
        <v>27.789391473871</v>
      </c>
      <c r="I81" s="18">
        <f t="shared" si="58"/>
        <v>300.939391473871</v>
      </c>
      <c r="J81" s="18">
        <f t="shared" si="59"/>
        <v>0.468549487778664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1.43511852385835</v>
      </c>
      <c r="P81" s="18">
        <f t="shared" si="62"/>
        <v>0.672424049255502</v>
      </c>
      <c r="Q81" s="24">
        <f t="shared" si="63"/>
        <v>0.17483025280643</v>
      </c>
      <c r="R81" s="18">
        <f t="shared" si="64"/>
        <v>0.1355172</v>
      </c>
      <c r="S81" s="25">
        <f t="shared" si="65"/>
        <v>1.29009640699801</v>
      </c>
      <c r="T81" s="3">
        <v>0.01</v>
      </c>
      <c r="U81" s="26">
        <f t="shared" si="66"/>
        <v>0.0129009640699801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0.02</v>
      </c>
      <c r="AR81" s="3">
        <v>0.5</v>
      </c>
      <c r="AS81" s="3">
        <f t="shared" si="68"/>
        <v>0.01</v>
      </c>
      <c r="AT81" s="2">
        <f t="shared" si="69"/>
        <v>0.0253509640699801</v>
      </c>
      <c r="AU81" s="29">
        <f t="shared" si="70"/>
        <v>52.122</v>
      </c>
      <c r="AV81" s="1">
        <f t="shared" si="71"/>
        <v>0.26</v>
      </c>
      <c r="AW81" s="2">
        <f t="shared" si="72"/>
        <v>0</v>
      </c>
      <c r="AX81" s="1">
        <f t="shared" si="73"/>
        <v>0</v>
      </c>
    </row>
    <row r="82" s="1" customFormat="1" spans="1:50">
      <c r="A82" s="13"/>
      <c r="B82" s="13"/>
      <c r="C82" s="16">
        <v>8</v>
      </c>
      <c r="D82" s="19">
        <v>27.8391844064516</v>
      </c>
      <c r="E82" s="20">
        <f t="shared" si="74"/>
        <v>27.789391473871</v>
      </c>
      <c r="F82" s="16" t="s">
        <v>73</v>
      </c>
      <c r="G82" s="13">
        <v>9</v>
      </c>
      <c r="H82" s="18">
        <f t="shared" si="57"/>
        <v>27.8391844064516</v>
      </c>
      <c r="I82" s="18">
        <f t="shared" si="58"/>
        <v>300.989184406452</v>
      </c>
      <c r="J82" s="18">
        <f t="shared" si="59"/>
        <v>0.471064104499457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1.28391447460285</v>
      </c>
      <c r="P82" s="18">
        <f t="shared" si="62"/>
        <v>0.604806022232681</v>
      </c>
      <c r="Q82" s="24">
        <f t="shared" si="63"/>
        <v>0.157249565780497</v>
      </c>
      <c r="R82" s="18">
        <f t="shared" si="64"/>
        <v>0.1355172</v>
      </c>
      <c r="S82" s="25">
        <f t="shared" si="65"/>
        <v>1.16036610688899</v>
      </c>
      <c r="T82" s="3">
        <v>0.01</v>
      </c>
      <c r="U82" s="26">
        <f t="shared" si="66"/>
        <v>0.0116036610688899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0.0215536610688899</v>
      </c>
      <c r="AU82" s="29">
        <f t="shared" si="70"/>
        <v>52.122</v>
      </c>
      <c r="AV82" s="1">
        <f t="shared" si="71"/>
        <v>0.26</v>
      </c>
      <c r="AW82" s="2">
        <f t="shared" si="72"/>
        <v>0</v>
      </c>
      <c r="AX82" s="1">
        <f t="shared" si="73"/>
        <v>0</v>
      </c>
    </row>
    <row r="83" s="1" customFormat="1" spans="1:50">
      <c r="A83" s="13"/>
      <c r="B83" s="13"/>
      <c r="C83" s="16">
        <v>9</v>
      </c>
      <c r="D83" s="19">
        <v>25.843596578</v>
      </c>
      <c r="E83" s="20">
        <f t="shared" si="74"/>
        <v>27.8391844064516</v>
      </c>
      <c r="F83" s="16" t="s">
        <v>73</v>
      </c>
      <c r="G83" s="13">
        <v>10</v>
      </c>
      <c r="H83" s="18">
        <f t="shared" si="57"/>
        <v>25.843596578</v>
      </c>
      <c r="I83" s="18">
        <f t="shared" si="58"/>
        <v>298.993596578</v>
      </c>
      <c r="J83" s="18">
        <f t="shared" si="59"/>
        <v>0.379586936676487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1.20032845237017</v>
      </c>
      <c r="P83" s="18">
        <f t="shared" si="62"/>
        <v>0.45562900024082</v>
      </c>
      <c r="Q83" s="24">
        <f t="shared" si="63"/>
        <v>0.118463540062613</v>
      </c>
      <c r="R83" s="18">
        <f t="shared" si="64"/>
        <v>0.1355172</v>
      </c>
      <c r="S83" s="25">
        <f t="shared" si="65"/>
        <v>0.874158705039754</v>
      </c>
      <c r="T83" s="3">
        <v>0.01</v>
      </c>
      <c r="U83" s="26">
        <f t="shared" si="66"/>
        <v>0.00874158705039754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0.005</v>
      </c>
      <c r="AF83" s="3">
        <v>0.49</v>
      </c>
      <c r="AG83" s="26">
        <f t="shared" si="67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8"/>
        <v>0.0075</v>
      </c>
      <c r="AT83" s="2">
        <f t="shared" si="69"/>
        <v>0.0186915870503975</v>
      </c>
      <c r="AU83" s="29">
        <f t="shared" si="70"/>
        <v>52.122</v>
      </c>
      <c r="AV83" s="1">
        <f t="shared" si="71"/>
        <v>0.26</v>
      </c>
      <c r="AW83" s="2">
        <f t="shared" si="72"/>
        <v>0</v>
      </c>
      <c r="AX83" s="1">
        <f t="shared" si="73"/>
        <v>0</v>
      </c>
    </row>
    <row r="84" s="1" customFormat="1" spans="1:50">
      <c r="A84" s="13"/>
      <c r="B84" s="13"/>
      <c r="C84" s="16">
        <v>10</v>
      </c>
      <c r="D84" s="19">
        <v>19.3795208548387</v>
      </c>
      <c r="E84" s="20">
        <f t="shared" si="74"/>
        <v>25.843596578</v>
      </c>
      <c r="F84" s="16" t="s">
        <v>73</v>
      </c>
      <c r="G84" s="13">
        <v>11</v>
      </c>
      <c r="H84" s="18">
        <f t="shared" si="57"/>
        <v>19.3795208548387</v>
      </c>
      <c r="I84" s="18">
        <f t="shared" si="58"/>
        <v>292.529520854839</v>
      </c>
      <c r="J84" s="18">
        <f t="shared" si="59"/>
        <v>0.18483888443893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0.707464479522879</v>
      </c>
      <c r="O84" s="18">
        <f t="shared" si="75"/>
        <v>0.558454972606467</v>
      </c>
      <c r="P84" s="18">
        <f t="shared" si="62"/>
        <v>0.103224194145953</v>
      </c>
      <c r="Q84" s="24">
        <f t="shared" si="63"/>
        <v>0.0268382904779477</v>
      </c>
      <c r="R84" s="18">
        <f t="shared" si="64"/>
        <v>0.1355172</v>
      </c>
      <c r="S84" s="25">
        <f t="shared" si="65"/>
        <v>0.19804342532127</v>
      </c>
      <c r="T84" s="3">
        <v>0.01</v>
      </c>
      <c r="U84" s="26">
        <f t="shared" si="66"/>
        <v>0.0019804342532127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0.005</v>
      </c>
      <c r="AF84" s="3">
        <v>0.49</v>
      </c>
      <c r="AG84" s="26">
        <f t="shared" si="67"/>
        <v>0.00245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0.00943043425321271</v>
      </c>
      <c r="AU84" s="29">
        <f t="shared" si="70"/>
        <v>52.122</v>
      </c>
      <c r="AV84" s="1">
        <f t="shared" si="71"/>
        <v>0.26</v>
      </c>
      <c r="AW84" s="2">
        <f t="shared" si="72"/>
        <v>0</v>
      </c>
      <c r="AX84" s="1">
        <f t="shared" si="73"/>
        <v>0</v>
      </c>
    </row>
    <row r="85" s="1" customFormat="1" spans="1:51">
      <c r="A85" s="13"/>
      <c r="B85" s="13"/>
      <c r="C85" s="16">
        <v>11</v>
      </c>
      <c r="D85" s="19">
        <v>15.1073949256667</v>
      </c>
      <c r="E85" s="20">
        <f t="shared" si="74"/>
        <v>19.3795208548387</v>
      </c>
      <c r="F85" s="16" t="s">
        <v>75</v>
      </c>
      <c r="G85" s="13">
        <v>12</v>
      </c>
      <c r="H85" s="18">
        <f t="shared" si="57"/>
        <v>15.1073949256667</v>
      </c>
      <c r="I85" s="18">
        <f t="shared" si="58"/>
        <v>288.257394925667</v>
      </c>
      <c r="J85" s="18">
        <f t="shared" si="59"/>
        <v>0.112864299950824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5"/>
        <v>0.976450778460515</v>
      </c>
      <c r="P85" s="18">
        <f t="shared" si="62"/>
        <v>0.110206433547383</v>
      </c>
      <c r="Q85" s="24">
        <f t="shared" si="63"/>
        <v>0.0286536727223197</v>
      </c>
      <c r="R85" s="18">
        <f t="shared" si="64"/>
        <v>0.1355172</v>
      </c>
      <c r="S85" s="25">
        <f t="shared" si="65"/>
        <v>0.211439379815401</v>
      </c>
      <c r="T85" s="3">
        <v>0.01</v>
      </c>
      <c r="U85" s="26">
        <f t="shared" si="66"/>
        <v>0.00211439379815401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0.005</v>
      </c>
      <c r="AF85" s="3">
        <v>0.49</v>
      </c>
      <c r="AG85" s="26">
        <f t="shared" si="67"/>
        <v>0.00245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0.00956439379815401</v>
      </c>
      <c r="AU85" s="29">
        <f t="shared" si="70"/>
        <v>52.122</v>
      </c>
      <c r="AV85" s="1">
        <f t="shared" si="71"/>
        <v>0.26</v>
      </c>
      <c r="AW85" s="2">
        <f t="shared" si="72"/>
        <v>0</v>
      </c>
      <c r="AX85" s="1">
        <f t="shared" si="73"/>
        <v>0</v>
      </c>
      <c r="AY85" s="1">
        <f>SUM(AX74:AX85)</f>
        <v>0</v>
      </c>
    </row>
    <row r="86" s="1" customFormat="1" spans="1:46">
      <c r="A86" s="13"/>
      <c r="B86" s="13"/>
      <c r="C86" s="16">
        <v>12</v>
      </c>
      <c r="D86" s="19">
        <v>9.94117626774194</v>
      </c>
      <c r="E86" s="20">
        <f t="shared" si="74"/>
        <v>15.1073949256667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9</v>
      </c>
      <c r="E90" s="16"/>
      <c r="F90" s="16"/>
      <c r="G90" s="13">
        <v>1</v>
      </c>
      <c r="H90" s="18">
        <f t="shared" ref="H90:H101" si="76">E91</f>
        <v>9</v>
      </c>
      <c r="I90" s="18">
        <f t="shared" ref="I90:I101" si="77">H90+273.15</f>
        <v>282.15</v>
      </c>
      <c r="J90" s="18">
        <f t="shared" ref="J90:J101" si="78">EXP(($C$16*(I90-$C$14))/($C$17*I90*$C$14))</f>
        <v>0.0543273714220872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0.0154670026438682</v>
      </c>
      <c r="Q90" s="24">
        <f t="shared" ref="Q90:Q101" si="82">P90*$B$76</f>
        <v>0.00402142068740574</v>
      </c>
      <c r="R90" s="18">
        <f t="shared" ref="R90:R101" si="83">L90*$B$76</f>
        <v>0.074022</v>
      </c>
      <c r="S90" s="25">
        <f t="shared" ref="S90:S101" si="84">Q90/R90</f>
        <v>0.0543273714220872</v>
      </c>
      <c r="T90" s="3">
        <v>0.01</v>
      </c>
      <c r="U90" s="26">
        <f t="shared" ref="U90:U101" si="85">S90*T90</f>
        <v>0.000543273714220872</v>
      </c>
      <c r="V90" s="25"/>
      <c r="W90" s="3"/>
      <c r="X90" s="3"/>
      <c r="Y90" s="28"/>
      <c r="Z90" s="3"/>
      <c r="AA90" s="27"/>
      <c r="AB90" s="3"/>
      <c r="AC90" s="3"/>
      <c r="AD90" s="3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0.00603327371422087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 t="shared" ref="AW90:AW101" si="91">$E$9</f>
        <v>0</v>
      </c>
      <c r="AX90" s="1">
        <f t="shared" ref="AX90:AX101" si="92">AW90*10000*AV90*0.67*AU90*AT90</f>
        <v>0</v>
      </c>
      <c r="AZ90" s="2">
        <f t="shared" ref="AZ90:AZ101" si="93">$E$10</f>
        <v>0</v>
      </c>
      <c r="BA90" s="1">
        <f t="shared" ref="BA90:BA101" si="94">AZ90*10000*AV90*0.67*AU90*AT90</f>
        <v>0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10.4681301699032</v>
      </c>
      <c r="E91" s="20">
        <f t="shared" ref="E91:E102" si="95">D90</f>
        <v>9</v>
      </c>
      <c r="F91" s="16" t="s">
        <v>73</v>
      </c>
      <c r="G91" s="13">
        <v>2</v>
      </c>
      <c r="H91" s="18">
        <f t="shared" si="76"/>
        <v>10.4681301699032</v>
      </c>
      <c r="I91" s="18">
        <f t="shared" si="77"/>
        <v>283.618130169903</v>
      </c>
      <c r="J91" s="18">
        <f t="shared" si="78"/>
        <v>0.0649529438182293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6">L91+O90-P90-N91</f>
        <v>0.553932997356132</v>
      </c>
      <c r="P91" s="18">
        <f t="shared" si="81"/>
        <v>0.0359795788563362</v>
      </c>
      <c r="Q91" s="24">
        <f t="shared" si="82"/>
        <v>0.00935469050264741</v>
      </c>
      <c r="R91" s="18">
        <f t="shared" si="83"/>
        <v>0.074022</v>
      </c>
      <c r="S91" s="25">
        <f t="shared" si="84"/>
        <v>0.126377164932688</v>
      </c>
      <c r="T91" s="3">
        <v>0.01</v>
      </c>
      <c r="U91" s="26">
        <f t="shared" si="85"/>
        <v>0.00126377164932688</v>
      </c>
      <c r="V91" s="25"/>
      <c r="W91" s="3"/>
      <c r="X91" s="3"/>
      <c r="Y91" s="28"/>
      <c r="Z91" s="3"/>
      <c r="AA91" s="27"/>
      <c r="AB91" s="3"/>
      <c r="AC91" s="3"/>
      <c r="AD91" s="3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0.00675377164932688</v>
      </c>
      <c r="AU91" s="29">
        <f t="shared" si="89"/>
        <v>28.47</v>
      </c>
      <c r="AV91" s="1">
        <f t="shared" si="90"/>
        <v>0.26</v>
      </c>
      <c r="AW91" s="2">
        <f t="shared" si="91"/>
        <v>0</v>
      </c>
      <c r="AX91" s="1">
        <f t="shared" si="92"/>
        <v>0</v>
      </c>
      <c r="AZ91" s="2">
        <f t="shared" si="93"/>
        <v>0</v>
      </c>
      <c r="BA91" s="1">
        <f t="shared" si="94"/>
        <v>0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12.0586508742143</v>
      </c>
      <c r="E92" s="20">
        <f t="shared" si="95"/>
        <v>10.4681301699032</v>
      </c>
      <c r="F92" s="16" t="s">
        <v>73</v>
      </c>
      <c r="G92" s="13">
        <v>3</v>
      </c>
      <c r="H92" s="18">
        <f t="shared" si="76"/>
        <v>12.0586508742143</v>
      </c>
      <c r="I92" s="18">
        <f t="shared" si="77"/>
        <v>285.208650874214</v>
      </c>
      <c r="J92" s="18">
        <f t="shared" si="78"/>
        <v>0.0786583983594539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6"/>
        <v>0.802653418499796</v>
      </c>
      <c r="P92" s="18">
        <f t="shared" si="81"/>
        <v>0.0631354323369344</v>
      </c>
      <c r="Q92" s="24">
        <f t="shared" si="82"/>
        <v>0.0164152124076029</v>
      </c>
      <c r="R92" s="18">
        <f t="shared" si="83"/>
        <v>0.074022</v>
      </c>
      <c r="S92" s="25">
        <f t="shared" si="84"/>
        <v>0.221761265672408</v>
      </c>
      <c r="T92" s="3">
        <v>0.01</v>
      </c>
      <c r="U92" s="26">
        <f t="shared" si="85"/>
        <v>0.00221761265672408</v>
      </c>
      <c r="V92" s="25"/>
      <c r="W92" s="3"/>
      <c r="X92" s="3"/>
      <c r="Y92" s="28"/>
      <c r="Z92" s="3"/>
      <c r="AA92" s="27"/>
      <c r="AB92" s="3"/>
      <c r="AC92" s="3"/>
      <c r="AD92" s="3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0.00770761265672408</v>
      </c>
      <c r="AU92" s="29">
        <f t="shared" si="89"/>
        <v>28.47</v>
      </c>
      <c r="AV92" s="1">
        <f t="shared" si="90"/>
        <v>0.26</v>
      </c>
      <c r="AW92" s="2">
        <f t="shared" si="91"/>
        <v>0</v>
      </c>
      <c r="AX92" s="1">
        <f t="shared" si="92"/>
        <v>0</v>
      </c>
      <c r="AZ92" s="2">
        <f t="shared" si="93"/>
        <v>0</v>
      </c>
      <c r="BA92" s="1">
        <f t="shared" si="94"/>
        <v>0</v>
      </c>
    </row>
    <row r="93" s="1" customFormat="1" spans="1:53">
      <c r="A93" s="13"/>
      <c r="B93" s="13"/>
      <c r="C93" s="16">
        <v>3</v>
      </c>
      <c r="D93" s="19">
        <v>14.6426835769677</v>
      </c>
      <c r="E93" s="20">
        <f t="shared" si="95"/>
        <v>12.0586508742143</v>
      </c>
      <c r="F93" s="16" t="s">
        <v>73</v>
      </c>
      <c r="G93" s="13">
        <v>4</v>
      </c>
      <c r="H93" s="18">
        <f t="shared" si="76"/>
        <v>14.6426835769677</v>
      </c>
      <c r="I93" s="18">
        <f t="shared" si="77"/>
        <v>287.792683576968</v>
      </c>
      <c r="J93" s="18">
        <f t="shared" si="78"/>
        <v>0.10687321601833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1.02421798616286</v>
      </c>
      <c r="P93" s="18">
        <f t="shared" si="81"/>
        <v>0.109461470085042</v>
      </c>
      <c r="Q93" s="24">
        <f t="shared" si="82"/>
        <v>0.028459982222111</v>
      </c>
      <c r="R93" s="18">
        <f t="shared" si="83"/>
        <v>0.074022</v>
      </c>
      <c r="S93" s="25">
        <f t="shared" si="84"/>
        <v>0.384480049473278</v>
      </c>
      <c r="T93" s="3">
        <v>0.01</v>
      </c>
      <c r="U93" s="26">
        <f t="shared" si="85"/>
        <v>0.00384480049473278</v>
      </c>
      <c r="V93" s="25"/>
      <c r="W93" s="3"/>
      <c r="X93" s="3"/>
      <c r="Y93" s="28"/>
      <c r="Z93" s="3"/>
      <c r="AA93" s="27"/>
      <c r="AB93" s="3"/>
      <c r="AC93" s="3"/>
      <c r="AD93" s="3"/>
      <c r="AE93" s="25">
        <v>0.005</v>
      </c>
      <c r="AF93" s="3">
        <v>0.49</v>
      </c>
      <c r="AG93" s="26">
        <f t="shared" si="86"/>
        <v>0.00245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0.015</v>
      </c>
      <c r="AR93" s="3">
        <v>0.5</v>
      </c>
      <c r="AS93" s="3">
        <f t="shared" si="87"/>
        <v>0.0075</v>
      </c>
      <c r="AT93" s="2">
        <f t="shared" si="88"/>
        <v>0.0137948004947328</v>
      </c>
      <c r="AU93" s="29">
        <f t="shared" si="89"/>
        <v>28.47</v>
      </c>
      <c r="AV93" s="1">
        <f t="shared" si="90"/>
        <v>0.26</v>
      </c>
      <c r="AW93" s="2">
        <f t="shared" si="91"/>
        <v>0</v>
      </c>
      <c r="AX93" s="1">
        <f t="shared" si="92"/>
        <v>0</v>
      </c>
      <c r="AZ93" s="2">
        <f t="shared" si="93"/>
        <v>0</v>
      </c>
      <c r="BA93" s="1">
        <f t="shared" si="94"/>
        <v>0</v>
      </c>
    </row>
    <row r="94" s="1" customFormat="1" spans="1:53">
      <c r="A94" s="13"/>
      <c r="B94" s="13"/>
      <c r="C94" s="16">
        <v>4</v>
      </c>
      <c r="D94" s="19">
        <v>16.2840888814</v>
      </c>
      <c r="E94" s="20">
        <f t="shared" si="95"/>
        <v>14.6426835769677</v>
      </c>
      <c r="F94" s="16" t="s">
        <v>73</v>
      </c>
      <c r="G94" s="13">
        <v>5</v>
      </c>
      <c r="H94" s="18">
        <f t="shared" si="76"/>
        <v>16.2840888814</v>
      </c>
      <c r="I94" s="18">
        <f t="shared" si="77"/>
        <v>289.4340888814</v>
      </c>
      <c r="J94" s="18">
        <f t="shared" si="78"/>
        <v>0.129478010919414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0.869018690273928</v>
      </c>
      <c r="O94" s="18">
        <f t="shared" si="96"/>
        <v>0.330437825803891</v>
      </c>
      <c r="P94" s="18">
        <f t="shared" si="81"/>
        <v>0.0427844324176236</v>
      </c>
      <c r="Q94" s="24">
        <f t="shared" si="82"/>
        <v>0.0111239524285821</v>
      </c>
      <c r="R94" s="18">
        <f t="shared" si="83"/>
        <v>0.074022</v>
      </c>
      <c r="S94" s="25">
        <f t="shared" si="84"/>
        <v>0.150279003925618</v>
      </c>
      <c r="T94" s="3">
        <v>0.01</v>
      </c>
      <c r="U94" s="26">
        <f t="shared" si="85"/>
        <v>0.00150279003925618</v>
      </c>
      <c r="V94" s="25"/>
      <c r="W94" s="3"/>
      <c r="X94" s="3"/>
      <c r="Y94" s="28"/>
      <c r="Z94" s="3"/>
      <c r="AA94" s="27"/>
      <c r="AB94" s="3"/>
      <c r="AC94" s="3"/>
      <c r="AD94" s="3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0.0114527900392562</v>
      </c>
      <c r="AU94" s="29">
        <f t="shared" si="89"/>
        <v>28.47</v>
      </c>
      <c r="AV94" s="1">
        <f t="shared" si="90"/>
        <v>0.26</v>
      </c>
      <c r="AW94" s="2">
        <f t="shared" si="91"/>
        <v>0</v>
      </c>
      <c r="AX94" s="1">
        <f t="shared" si="92"/>
        <v>0</v>
      </c>
      <c r="AZ94" s="2">
        <f t="shared" si="93"/>
        <v>0</v>
      </c>
      <c r="BA94" s="1">
        <f t="shared" si="94"/>
        <v>0</v>
      </c>
    </row>
    <row r="95" s="1" customFormat="1" spans="1:53">
      <c r="A95" s="13"/>
      <c r="B95" s="13"/>
      <c r="C95" s="16">
        <v>5</v>
      </c>
      <c r="D95" s="19">
        <v>22.1749437658064</v>
      </c>
      <c r="E95" s="20">
        <f t="shared" si="95"/>
        <v>16.2840888814</v>
      </c>
      <c r="F95" s="16" t="s">
        <v>75</v>
      </c>
      <c r="G95" s="13">
        <v>6</v>
      </c>
      <c r="H95" s="18">
        <f t="shared" si="76"/>
        <v>22.1749437658064</v>
      </c>
      <c r="I95" s="18">
        <f t="shared" si="77"/>
        <v>295.324943765806</v>
      </c>
      <c r="J95" s="18">
        <f t="shared" si="78"/>
        <v>0.253292433768787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6"/>
        <v>0.572353393386267</v>
      </c>
      <c r="P95" s="18">
        <f t="shared" si="81"/>
        <v>0.144972783986632</v>
      </c>
      <c r="Q95" s="24">
        <f t="shared" si="82"/>
        <v>0.0376929238365242</v>
      </c>
      <c r="R95" s="18">
        <f t="shared" si="83"/>
        <v>0.074022</v>
      </c>
      <c r="S95" s="25">
        <f t="shared" si="84"/>
        <v>0.509212448144122</v>
      </c>
      <c r="T95" s="3">
        <v>0.01</v>
      </c>
      <c r="U95" s="26">
        <f t="shared" si="85"/>
        <v>0.00509212448144122</v>
      </c>
      <c r="V95" s="25"/>
      <c r="W95" s="3"/>
      <c r="X95" s="3"/>
      <c r="Y95" s="28"/>
      <c r="Z95" s="3"/>
      <c r="AA95" s="27"/>
      <c r="AB95" s="3"/>
      <c r="AC95" s="3"/>
      <c r="AD95" s="3"/>
      <c r="AE95" s="25">
        <v>0.005</v>
      </c>
      <c r="AF95" s="3">
        <v>0.49</v>
      </c>
      <c r="AG95" s="26">
        <f t="shared" si="86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7"/>
        <v>0.0075</v>
      </c>
      <c r="AT95" s="2">
        <f t="shared" si="88"/>
        <v>0.0150421244814412</v>
      </c>
      <c r="AU95" s="29">
        <f t="shared" si="89"/>
        <v>28.47</v>
      </c>
      <c r="AV95" s="1">
        <f t="shared" si="90"/>
        <v>0.26</v>
      </c>
      <c r="AW95" s="2">
        <f t="shared" si="91"/>
        <v>0</v>
      </c>
      <c r="AX95" s="1">
        <f t="shared" si="92"/>
        <v>0</v>
      </c>
      <c r="AZ95" s="2">
        <f t="shared" si="93"/>
        <v>0</v>
      </c>
      <c r="BA95" s="1">
        <f t="shared" si="94"/>
        <v>0</v>
      </c>
    </row>
    <row r="96" s="1" customFormat="1" spans="1:53">
      <c r="A96" s="13"/>
      <c r="B96" s="13"/>
      <c r="C96" s="16">
        <v>6</v>
      </c>
      <c r="D96" s="19">
        <v>23.667650529</v>
      </c>
      <c r="E96" s="20">
        <f t="shared" si="95"/>
        <v>22.1749437658064</v>
      </c>
      <c r="F96" s="16" t="s">
        <v>73</v>
      </c>
      <c r="G96" s="13">
        <v>7</v>
      </c>
      <c r="H96" s="18">
        <f t="shared" si="76"/>
        <v>23.667650529</v>
      </c>
      <c r="I96" s="18">
        <f t="shared" si="77"/>
        <v>296.817650529</v>
      </c>
      <c r="J96" s="18">
        <f t="shared" si="78"/>
        <v>0.298972247320055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0.712080609399636</v>
      </c>
      <c r="P96" s="18">
        <f t="shared" si="81"/>
        <v>0.212892340065244</v>
      </c>
      <c r="Q96" s="24">
        <f t="shared" si="82"/>
        <v>0.0553520084169633</v>
      </c>
      <c r="R96" s="18">
        <f t="shared" si="83"/>
        <v>0.074022</v>
      </c>
      <c r="S96" s="25">
        <f t="shared" si="84"/>
        <v>0.747777801423405</v>
      </c>
      <c r="T96" s="3">
        <v>0.01</v>
      </c>
      <c r="U96" s="26">
        <f t="shared" si="85"/>
        <v>0.00747777801423405</v>
      </c>
      <c r="V96" s="25"/>
      <c r="W96" s="3"/>
      <c r="X96" s="3"/>
      <c r="Y96" s="28"/>
      <c r="Z96" s="3"/>
      <c r="AA96" s="27"/>
      <c r="AB96" s="3"/>
      <c r="AC96" s="3"/>
      <c r="AD96" s="3"/>
      <c r="AE96" s="25">
        <v>0.01</v>
      </c>
      <c r="AF96" s="3">
        <v>0.49</v>
      </c>
      <c r="AG96" s="26">
        <f t="shared" si="86"/>
        <v>0.0049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0.02</v>
      </c>
      <c r="AR96" s="3">
        <v>0.5</v>
      </c>
      <c r="AS96" s="3">
        <f t="shared" si="87"/>
        <v>0.01</v>
      </c>
      <c r="AT96" s="2">
        <f t="shared" si="88"/>
        <v>0.0223777780142341</v>
      </c>
      <c r="AU96" s="29">
        <f t="shared" si="89"/>
        <v>28.47</v>
      </c>
      <c r="AV96" s="1">
        <f t="shared" si="90"/>
        <v>0.26</v>
      </c>
      <c r="AW96" s="2">
        <f t="shared" si="91"/>
        <v>0</v>
      </c>
      <c r="AX96" s="1">
        <f t="shared" si="92"/>
        <v>0</v>
      </c>
      <c r="AZ96" s="2">
        <f t="shared" si="93"/>
        <v>0</v>
      </c>
      <c r="BA96" s="1">
        <f t="shared" si="94"/>
        <v>0</v>
      </c>
    </row>
    <row r="97" s="1" customFormat="1" spans="1:53">
      <c r="A97" s="13"/>
      <c r="B97" s="13"/>
      <c r="C97" s="16">
        <v>7</v>
      </c>
      <c r="D97" s="19">
        <v>27.789391473871</v>
      </c>
      <c r="E97" s="20">
        <f t="shared" si="95"/>
        <v>23.667650529</v>
      </c>
      <c r="F97" s="16" t="s">
        <v>73</v>
      </c>
      <c r="G97" s="13">
        <v>8</v>
      </c>
      <c r="H97" s="18">
        <f t="shared" si="76"/>
        <v>27.789391473871</v>
      </c>
      <c r="I97" s="18">
        <f t="shared" si="77"/>
        <v>300.939391473871</v>
      </c>
      <c r="J97" s="18">
        <f t="shared" si="78"/>
        <v>0.468549487778664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0.783888269334392</v>
      </c>
      <c r="P97" s="18">
        <f t="shared" si="81"/>
        <v>0.367290447072333</v>
      </c>
      <c r="Q97" s="24">
        <f t="shared" si="82"/>
        <v>0.0954955162388066</v>
      </c>
      <c r="R97" s="18">
        <f t="shared" si="83"/>
        <v>0.074022</v>
      </c>
      <c r="S97" s="25">
        <f t="shared" si="84"/>
        <v>1.29009640699801</v>
      </c>
      <c r="T97" s="3">
        <v>0.01</v>
      </c>
      <c r="U97" s="26">
        <f t="shared" si="85"/>
        <v>0.0129009640699801</v>
      </c>
      <c r="V97" s="25"/>
      <c r="W97" s="3"/>
      <c r="X97" s="3"/>
      <c r="Y97" s="28"/>
      <c r="Z97" s="3"/>
      <c r="AA97" s="27"/>
      <c r="AB97" s="3"/>
      <c r="AC97" s="3"/>
      <c r="AD97" s="3"/>
      <c r="AE97" s="25">
        <v>0.01</v>
      </c>
      <c r="AF97" s="3">
        <v>0.49</v>
      </c>
      <c r="AG97" s="26">
        <f t="shared" si="86"/>
        <v>0.0049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0.02</v>
      </c>
      <c r="AR97" s="3">
        <v>0.5</v>
      </c>
      <c r="AS97" s="3">
        <f t="shared" si="87"/>
        <v>0.01</v>
      </c>
      <c r="AT97" s="2">
        <f t="shared" si="88"/>
        <v>0.0278009640699801</v>
      </c>
      <c r="AU97" s="29">
        <f t="shared" si="89"/>
        <v>28.47</v>
      </c>
      <c r="AV97" s="1">
        <f t="shared" si="90"/>
        <v>0.26</v>
      </c>
      <c r="AW97" s="2">
        <f t="shared" si="91"/>
        <v>0</v>
      </c>
      <c r="AX97" s="1">
        <f t="shared" si="92"/>
        <v>0</v>
      </c>
      <c r="AZ97" s="2">
        <f t="shared" si="93"/>
        <v>0</v>
      </c>
      <c r="BA97" s="1">
        <f t="shared" si="94"/>
        <v>0</v>
      </c>
    </row>
    <row r="98" s="1" customFormat="1" spans="1:53">
      <c r="A98" s="13"/>
      <c r="B98" s="13"/>
      <c r="C98" s="16">
        <v>8</v>
      </c>
      <c r="D98" s="19">
        <v>27.8391844064516</v>
      </c>
      <c r="E98" s="20">
        <f t="shared" si="95"/>
        <v>27.789391473871</v>
      </c>
      <c r="F98" s="16" t="s">
        <v>73</v>
      </c>
      <c r="G98" s="13">
        <v>9</v>
      </c>
      <c r="H98" s="18">
        <f t="shared" si="76"/>
        <v>27.8391844064516</v>
      </c>
      <c r="I98" s="18">
        <f t="shared" si="77"/>
        <v>300.989184406452</v>
      </c>
      <c r="J98" s="18">
        <f t="shared" si="78"/>
        <v>0.471064104499457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0.70129782226206</v>
      </c>
      <c r="P98" s="18">
        <f t="shared" si="81"/>
        <v>0.330356230631296</v>
      </c>
      <c r="Q98" s="24">
        <f t="shared" si="82"/>
        <v>0.0858926199641371</v>
      </c>
      <c r="R98" s="18">
        <f t="shared" si="83"/>
        <v>0.074022</v>
      </c>
      <c r="S98" s="25">
        <f t="shared" si="84"/>
        <v>1.16036610688899</v>
      </c>
      <c r="T98" s="3">
        <v>0.01</v>
      </c>
      <c r="U98" s="26">
        <f t="shared" si="85"/>
        <v>0.0116036610688899</v>
      </c>
      <c r="V98" s="25"/>
      <c r="W98" s="3"/>
      <c r="X98" s="3"/>
      <c r="Y98" s="28"/>
      <c r="Z98" s="3"/>
      <c r="AA98" s="27"/>
      <c r="AB98" s="3"/>
      <c r="AC98" s="3"/>
      <c r="AD98" s="3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0.0215536610688899</v>
      </c>
      <c r="AU98" s="29">
        <f t="shared" si="89"/>
        <v>28.47</v>
      </c>
      <c r="AV98" s="1">
        <f t="shared" si="90"/>
        <v>0.26</v>
      </c>
      <c r="AW98" s="2">
        <f t="shared" si="91"/>
        <v>0</v>
      </c>
      <c r="AX98" s="1">
        <f t="shared" si="92"/>
        <v>0</v>
      </c>
      <c r="AZ98" s="2">
        <f t="shared" si="93"/>
        <v>0</v>
      </c>
      <c r="BA98" s="1">
        <f t="shared" si="94"/>
        <v>0</v>
      </c>
    </row>
    <row r="99" s="1" customFormat="1" spans="1:53">
      <c r="A99" s="13"/>
      <c r="B99" s="13"/>
      <c r="C99" s="16">
        <v>9</v>
      </c>
      <c r="D99" s="19">
        <v>25.843596578</v>
      </c>
      <c r="E99" s="20">
        <f t="shared" si="95"/>
        <v>27.8391844064516</v>
      </c>
      <c r="F99" s="16" t="s">
        <v>73</v>
      </c>
      <c r="G99" s="13">
        <v>10</v>
      </c>
      <c r="H99" s="18">
        <f t="shared" si="76"/>
        <v>25.843596578</v>
      </c>
      <c r="I99" s="18">
        <f t="shared" si="77"/>
        <v>298.993596578</v>
      </c>
      <c r="J99" s="18">
        <f t="shared" si="78"/>
        <v>0.379586936676487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0.655641591630763</v>
      </c>
      <c r="P99" s="18">
        <f t="shared" si="81"/>
        <v>0.248872983324818</v>
      </c>
      <c r="Q99" s="24">
        <f t="shared" si="82"/>
        <v>0.0647069756644527</v>
      </c>
      <c r="R99" s="18">
        <f t="shared" si="83"/>
        <v>0.074022</v>
      </c>
      <c r="S99" s="25">
        <f t="shared" si="84"/>
        <v>0.874158705039754</v>
      </c>
      <c r="T99" s="3">
        <v>0.01</v>
      </c>
      <c r="U99" s="26">
        <f t="shared" si="85"/>
        <v>0.00874158705039754</v>
      </c>
      <c r="V99" s="25"/>
      <c r="W99" s="3"/>
      <c r="X99" s="3"/>
      <c r="Y99" s="28"/>
      <c r="Z99" s="3"/>
      <c r="AA99" s="27"/>
      <c r="AB99" s="3"/>
      <c r="AC99" s="3"/>
      <c r="AD99" s="3"/>
      <c r="AE99" s="25">
        <v>0.005</v>
      </c>
      <c r="AF99" s="3">
        <v>0.49</v>
      </c>
      <c r="AG99" s="26">
        <f t="shared" si="86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7"/>
        <v>0.0075</v>
      </c>
      <c r="AT99" s="2">
        <f t="shared" si="88"/>
        <v>0.0186915870503975</v>
      </c>
      <c r="AU99" s="29">
        <f t="shared" si="89"/>
        <v>28.47</v>
      </c>
      <c r="AV99" s="1">
        <f t="shared" si="90"/>
        <v>0.26</v>
      </c>
      <c r="AW99" s="2">
        <f t="shared" si="91"/>
        <v>0</v>
      </c>
      <c r="AX99" s="1">
        <f t="shared" si="92"/>
        <v>0</v>
      </c>
      <c r="AZ99" s="2">
        <f t="shared" si="93"/>
        <v>0</v>
      </c>
      <c r="BA99" s="1">
        <f t="shared" si="94"/>
        <v>0</v>
      </c>
    </row>
    <row r="100" s="1" customFormat="1" spans="1:53">
      <c r="A100" s="13"/>
      <c r="B100" s="13"/>
      <c r="C100" s="16">
        <v>10</v>
      </c>
      <c r="D100" s="19">
        <v>19.3795208548387</v>
      </c>
      <c r="E100" s="20">
        <f t="shared" si="95"/>
        <v>25.843596578</v>
      </c>
      <c r="F100" s="16" t="s">
        <v>73</v>
      </c>
      <c r="G100" s="13">
        <v>11</v>
      </c>
      <c r="H100" s="18">
        <f t="shared" si="76"/>
        <v>19.3795208548387</v>
      </c>
      <c r="I100" s="18">
        <f t="shared" si="77"/>
        <v>292.529520854839</v>
      </c>
      <c r="J100" s="18">
        <f t="shared" si="78"/>
        <v>0.18483888443893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0.386430177890648</v>
      </c>
      <c r="O100" s="18">
        <f t="shared" si="96"/>
        <v>0.305038430415297</v>
      </c>
      <c r="P100" s="18">
        <f t="shared" si="81"/>
        <v>0.0563829631889657</v>
      </c>
      <c r="Q100" s="24">
        <f t="shared" si="82"/>
        <v>0.0146595704291311</v>
      </c>
      <c r="R100" s="18">
        <f t="shared" si="83"/>
        <v>0.074022</v>
      </c>
      <c r="S100" s="25">
        <f t="shared" si="84"/>
        <v>0.19804342532127</v>
      </c>
      <c r="T100" s="3">
        <v>0.01</v>
      </c>
      <c r="U100" s="26">
        <f t="shared" si="85"/>
        <v>0.0019804342532127</v>
      </c>
      <c r="V100" s="25"/>
      <c r="W100" s="3"/>
      <c r="X100" s="3"/>
      <c r="Y100" s="28"/>
      <c r="Z100" s="3"/>
      <c r="AA100" s="27"/>
      <c r="AB100" s="3"/>
      <c r="AC100" s="3"/>
      <c r="AD100" s="3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0.0074704342532127</v>
      </c>
      <c r="AU100" s="29">
        <f t="shared" si="89"/>
        <v>28.47</v>
      </c>
      <c r="AV100" s="1">
        <f t="shared" si="90"/>
        <v>0.26</v>
      </c>
      <c r="AW100" s="2">
        <f t="shared" si="91"/>
        <v>0</v>
      </c>
      <c r="AX100" s="1">
        <f t="shared" si="92"/>
        <v>0</v>
      </c>
      <c r="AZ100" s="2">
        <f t="shared" si="93"/>
        <v>0</v>
      </c>
      <c r="BA100" s="1">
        <f t="shared" si="94"/>
        <v>0</v>
      </c>
    </row>
    <row r="101" s="1" customFormat="1" spans="1:54">
      <c r="A101" s="13"/>
      <c r="B101" s="13"/>
      <c r="C101" s="16">
        <v>11</v>
      </c>
      <c r="D101" s="19">
        <v>15.1073949256667</v>
      </c>
      <c r="E101" s="20">
        <f t="shared" si="95"/>
        <v>19.3795208548387</v>
      </c>
      <c r="F101" s="16" t="s">
        <v>75</v>
      </c>
      <c r="G101" s="13">
        <v>12</v>
      </c>
      <c r="H101" s="18">
        <f t="shared" si="76"/>
        <v>15.1073949256667</v>
      </c>
      <c r="I101" s="18">
        <f t="shared" si="77"/>
        <v>288.257394925667</v>
      </c>
      <c r="J101" s="18">
        <f t="shared" si="78"/>
        <v>0.112864299950824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6"/>
        <v>0.533355467226332</v>
      </c>
      <c r="P101" s="18">
        <f t="shared" si="81"/>
        <v>0.0601967914334447</v>
      </c>
      <c r="Q101" s="24">
        <f t="shared" si="82"/>
        <v>0.0156511657726956</v>
      </c>
      <c r="R101" s="18">
        <f t="shared" si="83"/>
        <v>0.074022</v>
      </c>
      <c r="S101" s="25">
        <f t="shared" si="84"/>
        <v>0.211439379815401</v>
      </c>
      <c r="T101" s="3">
        <v>0.01</v>
      </c>
      <c r="U101" s="26">
        <f t="shared" si="85"/>
        <v>0.00211439379815401</v>
      </c>
      <c r="V101" s="25"/>
      <c r="W101" s="3"/>
      <c r="X101" s="3"/>
      <c r="Y101" s="28"/>
      <c r="Z101" s="3"/>
      <c r="AA101" s="27"/>
      <c r="AB101" s="3"/>
      <c r="AC101" s="3"/>
      <c r="AD101" s="3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0.00760439379815401</v>
      </c>
      <c r="AU101" s="29">
        <f t="shared" si="89"/>
        <v>28.47</v>
      </c>
      <c r="AV101" s="1">
        <f t="shared" si="90"/>
        <v>0.26</v>
      </c>
      <c r="AW101" s="2">
        <f t="shared" si="91"/>
        <v>0</v>
      </c>
      <c r="AX101" s="1">
        <f t="shared" si="92"/>
        <v>0</v>
      </c>
      <c r="AY101" s="1">
        <f>SUM(AX90:AX101)</f>
        <v>0</v>
      </c>
      <c r="AZ101" s="2">
        <f t="shared" si="93"/>
        <v>0</v>
      </c>
      <c r="BA101" s="1">
        <f t="shared" si="94"/>
        <v>0</v>
      </c>
      <c r="BB101" s="1">
        <f>SUM(BA90:BA101)</f>
        <v>0</v>
      </c>
    </row>
    <row r="102" s="1" customFormat="1" spans="1:46">
      <c r="A102" s="13"/>
      <c r="B102" s="13"/>
      <c r="C102" s="16">
        <v>12</v>
      </c>
      <c r="D102" s="19">
        <v>9.94117626774194</v>
      </c>
      <c r="E102" s="20">
        <f t="shared" si="95"/>
        <v>15.1073949256667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2"/>
  <sheetViews>
    <sheetView workbookViewId="0">
      <pane xSplit="4" topLeftCell="E1" activePane="topRight" state="frozen"/>
      <selection/>
      <selection pane="topRight" activeCell="A1" sqref="A1:I11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 customWidth="1"/>
    <col min="29" max="29" width="8.88888888888889" style="1"/>
    <col min="30" max="30" width="10.2222222222222" style="1" customWidth="1"/>
    <col min="31" max="31" width="8.77777777777778" style="1" customWidth="1"/>
    <col min="32" max="32" width="23.1111111111111" style="1" customWidth="1"/>
    <col min="33" max="33" width="12.8888888888889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48" width="15.6666666666667" style="1"/>
    <col min="49" max="49" width="11.4444444444444" style="1"/>
    <col min="50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6">
        <v>213.1636</v>
      </c>
      <c r="F2" s="3">
        <v>1069.523</v>
      </c>
      <c r="G2" s="7">
        <f>(F2+F3+F4)/3</f>
        <v>1305.751</v>
      </c>
      <c r="H2" s="3">
        <v>0.13</v>
      </c>
      <c r="I2" s="21">
        <f>(H2+H3+H4)/3</f>
        <v>0.12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140.897753424658</v>
      </c>
      <c r="F5" s="3">
        <v>91.104</v>
      </c>
      <c r="G5" s="7">
        <f>(F5+F6)/2</f>
        <v>92.50925</v>
      </c>
      <c r="H5" s="3">
        <v>0.13</v>
      </c>
      <c r="I5" s="21">
        <f>(H5+H6)/2</f>
        <v>0.13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4420.58494128275</v>
      </c>
      <c r="F7" s="3">
        <v>122.786</v>
      </c>
      <c r="G7" s="3"/>
      <c r="H7" s="3">
        <v>0.29</v>
      </c>
      <c r="M7" s="2"/>
    </row>
    <row r="8" s="1" customFormat="1" spans="1:13">
      <c r="A8" s="4" t="s">
        <v>6</v>
      </c>
      <c r="B8" s="5"/>
      <c r="C8" s="3"/>
      <c r="D8" s="3"/>
      <c r="E8" s="3">
        <v>0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3">
        <v>0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3">
        <v>0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AV38+AV53+AY85+AY101+BB101+AG69</f>
        <v>129465539.983482</v>
      </c>
      <c r="J14" s="14" t="s">
        <v>22</v>
      </c>
      <c r="K14" s="14">
        <f>I14/(10000*1000)</f>
        <v>12.9465539983482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59185576.4383561</v>
      </c>
      <c r="J15" s="14" t="s">
        <v>22</v>
      </c>
      <c r="K15" s="14">
        <f>I15/(10000*1000)</f>
        <v>5.91855764383561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1305.751</v>
      </c>
      <c r="C27" s="16" t="s">
        <v>72</v>
      </c>
      <c r="D27" s="17">
        <v>6</v>
      </c>
      <c r="E27" s="16"/>
      <c r="F27" s="16"/>
      <c r="G27" s="13">
        <v>1</v>
      </c>
      <c r="H27" s="18">
        <f t="shared" ref="H27:H38" si="0">E28</f>
        <v>6</v>
      </c>
      <c r="I27" s="18">
        <f t="shared" ref="I27:I38" si="1">H27+273.15</f>
        <v>279.15</v>
      </c>
      <c r="J27" s="18">
        <f t="shared" ref="J27:J38" si="2">EXP(($C$16*(I27-$C$14))/($C$17*I27*$C$14))</f>
        <v>0.0374932232426917</v>
      </c>
      <c r="K27" s="18">
        <f t="shared" ref="K27:K38" si="3">$B$27/12</f>
        <v>108.812583333333</v>
      </c>
      <c r="L27" s="18">
        <f t="shared" ref="L27:L38" si="4">K27*$B$28/100</f>
        <v>1.08812583333333</v>
      </c>
      <c r="M27" s="13" t="s">
        <v>73</v>
      </c>
      <c r="N27" s="13"/>
      <c r="O27" s="18">
        <f>L27</f>
        <v>1.08812583333333</v>
      </c>
      <c r="P27" s="18">
        <f t="shared" ref="P27:P38" si="5">O27*J27</f>
        <v>0.0407973447853066</v>
      </c>
      <c r="Q27" s="24">
        <f t="shared" ref="Q27:Q38" si="6">P27*$B$29</f>
        <v>0.00489568137423679</v>
      </c>
      <c r="R27" s="18">
        <f t="shared" ref="R27:R38" si="7">L27*$B$29</f>
        <v>0.1305751</v>
      </c>
      <c r="S27" s="25">
        <f t="shared" ref="S27:S38" si="8">Q27/R27</f>
        <v>0.0374932232426917</v>
      </c>
      <c r="T27" s="3">
        <v>0.01</v>
      </c>
      <c r="U27" s="26">
        <f t="shared" ref="U27:U38" si="9">S27*T27</f>
        <v>0.000374932232426917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0.0222749322324269</v>
      </c>
      <c r="AR27" s="29">
        <f t="shared" ref="AR27:AR38" si="15">$B$27/12</f>
        <v>108.812583333333</v>
      </c>
      <c r="AS27" s="1">
        <f t="shared" ref="AS27:AS38" si="16">$B$29</f>
        <v>0.12</v>
      </c>
      <c r="AT27" s="2">
        <f>$E$2/12</f>
        <v>17.7636333333333</v>
      </c>
      <c r="AU27" s="1">
        <f t="shared" ref="AU27:AU38" si="17">AT27*10000*AS27*0.67*AR27*AQ27</f>
        <v>34616.5164372085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7.50432322222581</v>
      </c>
      <c r="E28" s="20">
        <f t="shared" ref="E28:E39" si="18">D27</f>
        <v>6</v>
      </c>
      <c r="F28" s="16" t="s">
        <v>73</v>
      </c>
      <c r="G28" s="13">
        <v>2</v>
      </c>
      <c r="H28" s="18">
        <f t="shared" si="0"/>
        <v>7.50432322222581</v>
      </c>
      <c r="I28" s="18">
        <f t="shared" si="1"/>
        <v>280.654323222226</v>
      </c>
      <c r="J28" s="18">
        <f t="shared" si="2"/>
        <v>0.0452010226115031</v>
      </c>
      <c r="K28" s="18">
        <f t="shared" si="3"/>
        <v>108.812583333333</v>
      </c>
      <c r="L28" s="18">
        <f t="shared" si="4"/>
        <v>1.08812583333333</v>
      </c>
      <c r="M28" s="13" t="s">
        <v>73</v>
      </c>
      <c r="N28" s="13"/>
      <c r="O28" s="18">
        <f t="shared" ref="O28:O38" si="19">L28+O27-P27-N28</f>
        <v>2.13545432188136</v>
      </c>
      <c r="P28" s="18">
        <f t="shared" si="5"/>
        <v>0.0965247190891914</v>
      </c>
      <c r="Q28" s="24">
        <f t="shared" si="6"/>
        <v>0.011582966290703</v>
      </c>
      <c r="R28" s="18">
        <f t="shared" si="7"/>
        <v>0.1305751</v>
      </c>
      <c r="S28" s="25">
        <f t="shared" si="8"/>
        <v>0.0887073131914352</v>
      </c>
      <c r="T28" s="3">
        <v>0.01</v>
      </c>
      <c r="U28" s="26">
        <f t="shared" si="9"/>
        <v>0.000887073131914352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0.0227870731319144</v>
      </c>
      <c r="AR28" s="29">
        <f t="shared" si="15"/>
        <v>108.812583333333</v>
      </c>
      <c r="AS28" s="1">
        <f t="shared" si="16"/>
        <v>0.12</v>
      </c>
      <c r="AT28" s="2">
        <f t="shared" ref="AT28:AT38" si="20">$E$2/12</f>
        <v>17.7636333333333</v>
      </c>
      <c r="AU28" s="1">
        <f t="shared" si="17"/>
        <v>35412.4126347944</v>
      </c>
    </row>
    <row r="29" s="1" customFormat="1" spans="1:47">
      <c r="A29" s="13" t="s">
        <v>38</v>
      </c>
      <c r="B29" s="13">
        <f>I2</f>
        <v>0.12</v>
      </c>
      <c r="C29" s="16">
        <v>2</v>
      </c>
      <c r="D29" s="19">
        <v>10.2242916046071</v>
      </c>
      <c r="E29" s="20">
        <f t="shared" si="18"/>
        <v>7.50432322222581</v>
      </c>
      <c r="F29" s="16" t="s">
        <v>73</v>
      </c>
      <c r="G29" s="13">
        <v>3</v>
      </c>
      <c r="H29" s="18">
        <f t="shared" si="0"/>
        <v>10.2242916046071</v>
      </c>
      <c r="I29" s="18">
        <f t="shared" si="1"/>
        <v>283.374291604607</v>
      </c>
      <c r="J29" s="18">
        <f t="shared" si="2"/>
        <v>0.0630622394508186</v>
      </c>
      <c r="K29" s="18">
        <f t="shared" si="3"/>
        <v>108.812583333333</v>
      </c>
      <c r="L29" s="18">
        <f t="shared" si="4"/>
        <v>1.08812583333333</v>
      </c>
      <c r="M29" s="13" t="s">
        <v>73</v>
      </c>
      <c r="N29" s="13"/>
      <c r="O29" s="18">
        <f t="shared" si="19"/>
        <v>3.1270554361255</v>
      </c>
      <c r="P29" s="18">
        <f t="shared" si="5"/>
        <v>0.19719911868893</v>
      </c>
      <c r="Q29" s="24">
        <f t="shared" si="6"/>
        <v>0.0236638942426716</v>
      </c>
      <c r="R29" s="18">
        <f t="shared" si="7"/>
        <v>0.1305751</v>
      </c>
      <c r="S29" s="25">
        <f t="shared" si="8"/>
        <v>0.181228229905025</v>
      </c>
      <c r="T29" s="3">
        <v>0.01</v>
      </c>
      <c r="U29" s="26">
        <f t="shared" si="9"/>
        <v>0.00181228229905025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0.0237122822990503</v>
      </c>
      <c r="AR29" s="29">
        <f t="shared" si="15"/>
        <v>108.812583333333</v>
      </c>
      <c r="AS29" s="1">
        <f t="shared" si="16"/>
        <v>0.12</v>
      </c>
      <c r="AT29" s="2">
        <f t="shared" si="20"/>
        <v>17.7636333333333</v>
      </c>
      <c r="AU29" s="1">
        <f t="shared" si="17"/>
        <v>36850.2405037112</v>
      </c>
    </row>
    <row r="30" s="1" customFormat="1" spans="1:47">
      <c r="A30" s="13"/>
      <c r="B30" s="13"/>
      <c r="C30" s="16">
        <v>3</v>
      </c>
      <c r="D30" s="19">
        <v>12.9895701357742</v>
      </c>
      <c r="E30" s="20">
        <f t="shared" si="18"/>
        <v>10.2242916046071</v>
      </c>
      <c r="F30" s="16" t="s">
        <v>73</v>
      </c>
      <c r="G30" s="13">
        <v>4</v>
      </c>
      <c r="H30" s="18">
        <f t="shared" si="0"/>
        <v>12.9895701357742</v>
      </c>
      <c r="I30" s="18">
        <f t="shared" si="1"/>
        <v>286.139570135774</v>
      </c>
      <c r="J30" s="18">
        <f t="shared" si="2"/>
        <v>0.0878984304666113</v>
      </c>
      <c r="K30" s="18">
        <f t="shared" si="3"/>
        <v>108.812583333333</v>
      </c>
      <c r="L30" s="18">
        <f t="shared" si="4"/>
        <v>1.08812583333333</v>
      </c>
      <c r="M30" s="13" t="s">
        <v>73</v>
      </c>
      <c r="N30" s="13"/>
      <c r="O30" s="18">
        <f t="shared" si="19"/>
        <v>4.01798215076991</v>
      </c>
      <c r="P30" s="18">
        <f t="shared" si="5"/>
        <v>0.353174324695534</v>
      </c>
      <c r="Q30" s="24">
        <f t="shared" si="6"/>
        <v>0.0423809189634641</v>
      </c>
      <c r="R30" s="18">
        <f t="shared" si="7"/>
        <v>0.1305751</v>
      </c>
      <c r="S30" s="25">
        <f t="shared" si="8"/>
        <v>0.324571215824947</v>
      </c>
      <c r="T30" s="3">
        <v>0.01</v>
      </c>
      <c r="U30" s="26">
        <f t="shared" si="9"/>
        <v>0.00324571215824947</v>
      </c>
      <c r="V30" s="25"/>
      <c r="W30" s="3"/>
      <c r="X30" s="26"/>
      <c r="Y30" s="28">
        <v>0.04</v>
      </c>
      <c r="Z30" s="3">
        <v>0.21</v>
      </c>
      <c r="AA30" s="27">
        <f t="shared" si="10"/>
        <v>0.0084</v>
      </c>
      <c r="AB30" s="3">
        <v>0.015</v>
      </c>
      <c r="AC30" s="3">
        <v>0.29</v>
      </c>
      <c r="AD30" s="27">
        <f t="shared" si="11"/>
        <v>0.00435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0.015</v>
      </c>
      <c r="AO30" s="3">
        <v>0.38</v>
      </c>
      <c r="AP30" s="3">
        <f t="shared" si="13"/>
        <v>0.0057</v>
      </c>
      <c r="AQ30" s="1">
        <f t="shared" si="14"/>
        <v>0.0326957121582495</v>
      </c>
      <c r="AR30" s="29">
        <f t="shared" si="15"/>
        <v>108.812583333333</v>
      </c>
      <c r="AS30" s="1">
        <f t="shared" si="16"/>
        <v>0.12</v>
      </c>
      <c r="AT30" s="2">
        <f t="shared" si="20"/>
        <v>17.7636333333333</v>
      </c>
      <c r="AU30" s="1">
        <f t="shared" si="17"/>
        <v>50811.0033980097</v>
      </c>
    </row>
    <row r="31" s="1" customFormat="1" spans="1:47">
      <c r="A31" s="13"/>
      <c r="B31" s="13"/>
      <c r="C31" s="16">
        <v>4</v>
      </c>
      <c r="D31" s="19">
        <v>15.755179664</v>
      </c>
      <c r="E31" s="20">
        <f t="shared" si="18"/>
        <v>12.9895701357742</v>
      </c>
      <c r="F31" s="16" t="s">
        <v>73</v>
      </c>
      <c r="G31" s="13">
        <v>5</v>
      </c>
      <c r="H31" s="18">
        <f t="shared" si="0"/>
        <v>15.755179664</v>
      </c>
      <c r="I31" s="18">
        <f t="shared" si="1"/>
        <v>288.905179664</v>
      </c>
      <c r="J31" s="18">
        <f t="shared" si="2"/>
        <v>0.121744387674927</v>
      </c>
      <c r="K31" s="18">
        <f t="shared" si="3"/>
        <v>108.812583333333</v>
      </c>
      <c r="L31" s="18">
        <f t="shared" si="4"/>
        <v>1.08812583333333</v>
      </c>
      <c r="M31" s="13" t="s">
        <v>75</v>
      </c>
      <c r="N31" s="18">
        <f>(O30-P30)*C22/100</f>
        <v>3.48156743477065</v>
      </c>
      <c r="O31" s="18">
        <f t="shared" si="19"/>
        <v>1.27136622463705</v>
      </c>
      <c r="P31" s="18">
        <f t="shared" si="5"/>
        <v>0.154781702529022</v>
      </c>
      <c r="Q31" s="24">
        <f t="shared" si="6"/>
        <v>0.0185738043034826</v>
      </c>
      <c r="R31" s="18">
        <f t="shared" si="7"/>
        <v>0.1305751</v>
      </c>
      <c r="S31" s="25">
        <f t="shared" si="8"/>
        <v>0.142246142667956</v>
      </c>
      <c r="T31" s="3">
        <v>0.01</v>
      </c>
      <c r="U31" s="26">
        <f t="shared" si="9"/>
        <v>0.00142246142667956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0.0308724614266796</v>
      </c>
      <c r="AR31" s="29">
        <f t="shared" si="15"/>
        <v>108.812583333333</v>
      </c>
      <c r="AS31" s="1">
        <f t="shared" si="16"/>
        <v>0.12</v>
      </c>
      <c r="AT31" s="2">
        <f t="shared" si="20"/>
        <v>17.7636333333333</v>
      </c>
      <c r="AU31" s="1">
        <f t="shared" si="17"/>
        <v>47977.5676658613</v>
      </c>
    </row>
    <row r="32" s="1" customFormat="1" spans="1:47">
      <c r="A32" s="13"/>
      <c r="B32" s="13"/>
      <c r="C32" s="16">
        <v>5</v>
      </c>
      <c r="D32" s="19">
        <v>22.8222500625807</v>
      </c>
      <c r="E32" s="20">
        <f t="shared" si="18"/>
        <v>15.755179664</v>
      </c>
      <c r="F32" s="16" t="s">
        <v>75</v>
      </c>
      <c r="G32" s="13">
        <v>6</v>
      </c>
      <c r="H32" s="18">
        <f t="shared" si="0"/>
        <v>22.8222500625807</v>
      </c>
      <c r="I32" s="18">
        <f t="shared" si="1"/>
        <v>295.972250062581</v>
      </c>
      <c r="J32" s="18">
        <f t="shared" si="2"/>
        <v>0.272231061176577</v>
      </c>
      <c r="K32" s="18">
        <f t="shared" si="3"/>
        <v>108.812583333333</v>
      </c>
      <c r="L32" s="18">
        <f t="shared" si="4"/>
        <v>1.08812583333333</v>
      </c>
      <c r="M32" s="13" t="s">
        <v>73</v>
      </c>
      <c r="N32" s="13"/>
      <c r="O32" s="18">
        <f t="shared" si="19"/>
        <v>2.20471035544136</v>
      </c>
      <c r="P32" s="18">
        <f t="shared" si="5"/>
        <v>0.600190639648791</v>
      </c>
      <c r="Q32" s="24">
        <f t="shared" si="6"/>
        <v>0.0720228767578549</v>
      </c>
      <c r="R32" s="18">
        <f t="shared" si="7"/>
        <v>0.1305751</v>
      </c>
      <c r="S32" s="25">
        <f t="shared" si="8"/>
        <v>0.551582014931292</v>
      </c>
      <c r="T32" s="3">
        <v>0.01</v>
      </c>
      <c r="U32" s="26">
        <f t="shared" si="9"/>
        <v>0.00551582014931292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0.0349658201493129</v>
      </c>
      <c r="AR32" s="29">
        <f t="shared" si="15"/>
        <v>108.812583333333</v>
      </c>
      <c r="AS32" s="1">
        <f t="shared" si="16"/>
        <v>0.12</v>
      </c>
      <c r="AT32" s="2">
        <f t="shared" si="20"/>
        <v>17.7636333333333</v>
      </c>
      <c r="AU32" s="1">
        <f t="shared" si="17"/>
        <v>54338.8808239391</v>
      </c>
    </row>
    <row r="33" s="1" customFormat="1" spans="1:47">
      <c r="A33" s="13"/>
      <c r="B33" s="13"/>
      <c r="C33" s="16">
        <v>6</v>
      </c>
      <c r="D33" s="19">
        <v>24.6141023213333</v>
      </c>
      <c r="E33" s="20">
        <f t="shared" si="18"/>
        <v>22.8222500625807</v>
      </c>
      <c r="F33" s="16" t="s">
        <v>73</v>
      </c>
      <c r="G33" s="13">
        <v>7</v>
      </c>
      <c r="H33" s="18">
        <f t="shared" si="0"/>
        <v>24.6141023213333</v>
      </c>
      <c r="I33" s="18">
        <f t="shared" si="1"/>
        <v>297.764102321333</v>
      </c>
      <c r="J33" s="18">
        <f t="shared" si="2"/>
        <v>0.331828751978552</v>
      </c>
      <c r="K33" s="18">
        <f t="shared" si="3"/>
        <v>108.812583333333</v>
      </c>
      <c r="L33" s="18">
        <f t="shared" si="4"/>
        <v>1.08812583333333</v>
      </c>
      <c r="M33" s="13" t="s">
        <v>73</v>
      </c>
      <c r="N33" s="13"/>
      <c r="O33" s="18">
        <f t="shared" si="19"/>
        <v>2.69264554912591</v>
      </c>
      <c r="P33" s="18">
        <f t="shared" si="5"/>
        <v>0.893497212087053</v>
      </c>
      <c r="Q33" s="24">
        <f t="shared" si="6"/>
        <v>0.107219665450446</v>
      </c>
      <c r="R33" s="18">
        <f t="shared" si="7"/>
        <v>0.1305751</v>
      </c>
      <c r="S33" s="25">
        <f t="shared" si="8"/>
        <v>0.821134086441031</v>
      </c>
      <c r="T33" s="3">
        <v>0.01</v>
      </c>
      <c r="U33" s="26">
        <f t="shared" si="9"/>
        <v>0.00821134086441031</v>
      </c>
      <c r="V33" s="25"/>
      <c r="W33" s="3"/>
      <c r="X33" s="26"/>
      <c r="Y33" s="28">
        <v>0.05</v>
      </c>
      <c r="Z33" s="3">
        <v>0.21</v>
      </c>
      <c r="AA33" s="27">
        <f t="shared" si="10"/>
        <v>0.0105</v>
      </c>
      <c r="AB33" s="3">
        <v>0.02</v>
      </c>
      <c r="AC33" s="3">
        <v>0.29</v>
      </c>
      <c r="AD33" s="27">
        <f t="shared" si="11"/>
        <v>0.0058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0.02</v>
      </c>
      <c r="AO33" s="3">
        <v>0.38</v>
      </c>
      <c r="AP33" s="3">
        <f t="shared" si="13"/>
        <v>0.0076</v>
      </c>
      <c r="AQ33" s="1">
        <f t="shared" si="14"/>
        <v>0.0431113408644103</v>
      </c>
      <c r="AR33" s="29">
        <f t="shared" si="15"/>
        <v>108.812583333333</v>
      </c>
      <c r="AS33" s="1">
        <f t="shared" si="16"/>
        <v>0.12</v>
      </c>
      <c r="AT33" s="2">
        <f t="shared" si="20"/>
        <v>17.7636333333333</v>
      </c>
      <c r="AU33" s="1">
        <f t="shared" si="17"/>
        <v>66997.4850693568</v>
      </c>
    </row>
    <row r="34" s="1" customFormat="1" spans="1:47">
      <c r="A34" s="13"/>
      <c r="B34" s="13"/>
      <c r="C34" s="16">
        <v>7</v>
      </c>
      <c r="D34" s="19">
        <v>29.5917685729032</v>
      </c>
      <c r="E34" s="20">
        <f t="shared" si="18"/>
        <v>24.6141023213333</v>
      </c>
      <c r="F34" s="16" t="s">
        <v>73</v>
      </c>
      <c r="G34" s="13">
        <v>8</v>
      </c>
      <c r="H34" s="18">
        <f t="shared" si="0"/>
        <v>29.5917685729032</v>
      </c>
      <c r="I34" s="18">
        <f t="shared" si="1"/>
        <v>302.741768572903</v>
      </c>
      <c r="J34" s="18">
        <f t="shared" si="2"/>
        <v>0.568081883438931</v>
      </c>
      <c r="K34" s="18">
        <f t="shared" si="3"/>
        <v>108.812583333333</v>
      </c>
      <c r="L34" s="18">
        <f t="shared" si="4"/>
        <v>1.08812583333333</v>
      </c>
      <c r="M34" s="13" t="s">
        <v>73</v>
      </c>
      <c r="N34" s="13"/>
      <c r="O34" s="18">
        <f t="shared" si="19"/>
        <v>2.88727417037219</v>
      </c>
      <c r="P34" s="18">
        <f t="shared" si="5"/>
        <v>1.64020814870961</v>
      </c>
      <c r="Q34" s="24">
        <f t="shared" si="6"/>
        <v>0.196824977845153</v>
      </c>
      <c r="R34" s="18">
        <f t="shared" si="7"/>
        <v>0.1305751</v>
      </c>
      <c r="S34" s="25">
        <f t="shared" si="8"/>
        <v>1.50736991850018</v>
      </c>
      <c r="T34" s="3">
        <v>0.01</v>
      </c>
      <c r="U34" s="26">
        <f t="shared" si="9"/>
        <v>0.0150736991850018</v>
      </c>
      <c r="V34" s="25"/>
      <c r="W34" s="3"/>
      <c r="X34" s="26"/>
      <c r="Y34" s="28">
        <v>0.05</v>
      </c>
      <c r="Z34" s="3">
        <v>0.21</v>
      </c>
      <c r="AA34" s="27">
        <f t="shared" si="10"/>
        <v>0.0105</v>
      </c>
      <c r="AB34" s="3">
        <v>0.02</v>
      </c>
      <c r="AC34" s="3">
        <v>0.29</v>
      </c>
      <c r="AD34" s="27">
        <f t="shared" si="11"/>
        <v>0.0058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0.02</v>
      </c>
      <c r="AO34" s="3">
        <v>0.38</v>
      </c>
      <c r="AP34" s="3">
        <f t="shared" si="13"/>
        <v>0.0076</v>
      </c>
      <c r="AQ34" s="1">
        <f t="shared" si="14"/>
        <v>0.0499736991850018</v>
      </c>
      <c r="AR34" s="29">
        <f t="shared" si="15"/>
        <v>108.812583333333</v>
      </c>
      <c r="AS34" s="1">
        <f t="shared" si="16"/>
        <v>0.12</v>
      </c>
      <c r="AT34" s="2">
        <f t="shared" si="20"/>
        <v>17.7636333333333</v>
      </c>
      <c r="AU34" s="1">
        <f t="shared" si="17"/>
        <v>77661.9816938158</v>
      </c>
    </row>
    <row r="35" s="1" customFormat="1" spans="1:47">
      <c r="A35" s="13"/>
      <c r="B35" s="13"/>
      <c r="C35" s="16">
        <v>8</v>
      </c>
      <c r="D35" s="19">
        <v>29.5357763290323</v>
      </c>
      <c r="E35" s="20">
        <f t="shared" si="18"/>
        <v>29.5917685729032</v>
      </c>
      <c r="F35" s="16" t="s">
        <v>73</v>
      </c>
      <c r="G35" s="13">
        <v>9</v>
      </c>
      <c r="H35" s="18">
        <f t="shared" si="0"/>
        <v>29.5357763290323</v>
      </c>
      <c r="I35" s="18">
        <f t="shared" si="1"/>
        <v>302.685776329032</v>
      </c>
      <c r="J35" s="18">
        <f t="shared" si="2"/>
        <v>0.564712123633478</v>
      </c>
      <c r="K35" s="18">
        <f t="shared" si="3"/>
        <v>108.812583333333</v>
      </c>
      <c r="L35" s="18">
        <f t="shared" si="4"/>
        <v>1.08812583333333</v>
      </c>
      <c r="M35" s="13" t="s">
        <v>73</v>
      </c>
      <c r="N35" s="13"/>
      <c r="O35" s="18">
        <f t="shared" si="19"/>
        <v>2.33519185499591</v>
      </c>
      <c r="P35" s="18">
        <f t="shared" si="5"/>
        <v>1.31871115152634</v>
      </c>
      <c r="Q35" s="24">
        <f t="shared" si="6"/>
        <v>0.158245338183161</v>
      </c>
      <c r="R35" s="18">
        <f t="shared" si="7"/>
        <v>0.1305751</v>
      </c>
      <c r="S35" s="25">
        <f t="shared" si="8"/>
        <v>1.21191052645689</v>
      </c>
      <c r="T35" s="3">
        <v>0.01</v>
      </c>
      <c r="U35" s="26">
        <f t="shared" si="9"/>
        <v>0.0121191052645689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0.0415691052645689</v>
      </c>
      <c r="AR35" s="29">
        <f t="shared" si="15"/>
        <v>108.812583333333</v>
      </c>
      <c r="AS35" s="1">
        <f t="shared" si="16"/>
        <v>0.12</v>
      </c>
      <c r="AT35" s="2">
        <f t="shared" si="20"/>
        <v>17.7636333333333</v>
      </c>
      <c r="AU35" s="1">
        <f t="shared" si="17"/>
        <v>64600.7628959784</v>
      </c>
    </row>
    <row r="36" s="1" customFormat="1" spans="1:47">
      <c r="A36" s="13"/>
      <c r="B36" s="13"/>
      <c r="C36" s="16">
        <v>9</v>
      </c>
      <c r="D36" s="19">
        <v>26.0147707116667</v>
      </c>
      <c r="E36" s="20">
        <f t="shared" si="18"/>
        <v>29.5357763290323</v>
      </c>
      <c r="F36" s="16" t="s">
        <v>73</v>
      </c>
      <c r="G36" s="13">
        <v>10</v>
      </c>
      <c r="H36" s="18">
        <f t="shared" si="0"/>
        <v>26.0147707116667</v>
      </c>
      <c r="I36" s="18">
        <f t="shared" si="1"/>
        <v>299.164770711667</v>
      </c>
      <c r="J36" s="18">
        <f t="shared" si="2"/>
        <v>0.386726065179183</v>
      </c>
      <c r="K36" s="18">
        <f t="shared" si="3"/>
        <v>108.812583333333</v>
      </c>
      <c r="L36" s="18">
        <f t="shared" si="4"/>
        <v>1.08812583333333</v>
      </c>
      <c r="M36" s="13" t="s">
        <v>73</v>
      </c>
      <c r="N36" s="13"/>
      <c r="O36" s="18">
        <f t="shared" si="19"/>
        <v>2.1046065368029</v>
      </c>
      <c r="P36" s="18">
        <f t="shared" si="5"/>
        <v>0.813906204728174</v>
      </c>
      <c r="Q36" s="24">
        <f t="shared" si="6"/>
        <v>0.0976687445673809</v>
      </c>
      <c r="R36" s="18">
        <f t="shared" si="7"/>
        <v>0.1305751</v>
      </c>
      <c r="S36" s="25">
        <f t="shared" si="8"/>
        <v>0.747989046666485</v>
      </c>
      <c r="T36" s="3">
        <v>0.01</v>
      </c>
      <c r="U36" s="26">
        <f t="shared" si="9"/>
        <v>0.00747989046666485</v>
      </c>
      <c r="V36" s="25"/>
      <c r="W36" s="3"/>
      <c r="X36" s="26"/>
      <c r="Y36" s="28">
        <v>0.04</v>
      </c>
      <c r="Z36" s="3">
        <v>0.21</v>
      </c>
      <c r="AA36" s="27">
        <f t="shared" si="10"/>
        <v>0.0084</v>
      </c>
      <c r="AB36" s="3">
        <v>0.015</v>
      </c>
      <c r="AC36" s="3">
        <v>0.29</v>
      </c>
      <c r="AD36" s="27">
        <f t="shared" si="11"/>
        <v>0.00435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0.015</v>
      </c>
      <c r="AO36" s="3">
        <v>0.38</v>
      </c>
      <c r="AP36" s="3">
        <f t="shared" si="13"/>
        <v>0.0057</v>
      </c>
      <c r="AQ36" s="1">
        <f t="shared" si="14"/>
        <v>0.0369298904666648</v>
      </c>
      <c r="AR36" s="29">
        <f t="shared" si="15"/>
        <v>108.812583333333</v>
      </c>
      <c r="AS36" s="1">
        <f t="shared" si="16"/>
        <v>0.12</v>
      </c>
      <c r="AT36" s="2">
        <f t="shared" si="20"/>
        <v>17.7636333333333</v>
      </c>
      <c r="AU36" s="1">
        <f t="shared" si="17"/>
        <v>57391.1582322389</v>
      </c>
    </row>
    <row r="37" s="1" customFormat="1" spans="1:47">
      <c r="A37" s="13"/>
      <c r="B37" s="13"/>
      <c r="C37" s="16">
        <v>10</v>
      </c>
      <c r="D37" s="19">
        <v>18.5814278677419</v>
      </c>
      <c r="E37" s="20">
        <f t="shared" si="18"/>
        <v>26.0147707116667</v>
      </c>
      <c r="F37" s="16" t="s">
        <v>73</v>
      </c>
      <c r="G37" s="13">
        <v>11</v>
      </c>
      <c r="H37" s="18">
        <f t="shared" si="0"/>
        <v>18.5814278677419</v>
      </c>
      <c r="I37" s="18">
        <f t="shared" si="1"/>
        <v>291.731427867742</v>
      </c>
      <c r="J37" s="18">
        <f t="shared" si="2"/>
        <v>0.168751449757648</v>
      </c>
      <c r="K37" s="18">
        <f t="shared" si="3"/>
        <v>108.812583333333</v>
      </c>
      <c r="L37" s="18">
        <f t="shared" si="4"/>
        <v>1.08812583333333</v>
      </c>
      <c r="M37" s="13" t="s">
        <v>75</v>
      </c>
      <c r="N37" s="18">
        <f>(O36-P36)*C22/100</f>
        <v>1.22616531547099</v>
      </c>
      <c r="O37" s="18">
        <f t="shared" si="19"/>
        <v>1.15266084993707</v>
      </c>
      <c r="P37" s="18">
        <f t="shared" si="5"/>
        <v>0.194513189505763</v>
      </c>
      <c r="Q37" s="24">
        <f t="shared" si="6"/>
        <v>0.0233415827406916</v>
      </c>
      <c r="R37" s="18">
        <f t="shared" si="7"/>
        <v>0.1305751</v>
      </c>
      <c r="S37" s="25">
        <f t="shared" si="8"/>
        <v>0.178759830478335</v>
      </c>
      <c r="T37" s="3">
        <v>0.01</v>
      </c>
      <c r="U37" s="26">
        <f t="shared" si="9"/>
        <v>0.00178759830478335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0.0236875983047833</v>
      </c>
      <c r="AR37" s="29">
        <f t="shared" si="15"/>
        <v>108.812583333333</v>
      </c>
      <c r="AS37" s="1">
        <f t="shared" si="16"/>
        <v>0.12</v>
      </c>
      <c r="AT37" s="2">
        <f t="shared" si="20"/>
        <v>17.7636333333333</v>
      </c>
      <c r="AU37" s="1">
        <f t="shared" si="17"/>
        <v>36811.8801673313</v>
      </c>
    </row>
    <row r="38" s="1" customFormat="1" spans="1:48">
      <c r="A38" s="13"/>
      <c r="B38" s="13"/>
      <c r="C38" s="16">
        <v>11</v>
      </c>
      <c r="D38" s="19">
        <v>14.3185798056667</v>
      </c>
      <c r="E38" s="20">
        <f t="shared" si="18"/>
        <v>18.5814278677419</v>
      </c>
      <c r="F38" s="16" t="s">
        <v>75</v>
      </c>
      <c r="G38" s="13">
        <v>12</v>
      </c>
      <c r="H38" s="18">
        <f t="shared" si="0"/>
        <v>14.3185798056667</v>
      </c>
      <c r="I38" s="18">
        <f t="shared" si="1"/>
        <v>287.468579805667</v>
      </c>
      <c r="J38" s="18">
        <f t="shared" si="2"/>
        <v>0.102873381786293</v>
      </c>
      <c r="K38" s="18">
        <f t="shared" si="3"/>
        <v>108.812583333333</v>
      </c>
      <c r="L38" s="18">
        <f t="shared" si="4"/>
        <v>1.08812583333333</v>
      </c>
      <c r="M38" s="13" t="s">
        <v>73</v>
      </c>
      <c r="N38" s="13"/>
      <c r="O38" s="18">
        <f t="shared" si="19"/>
        <v>2.04627349376464</v>
      </c>
      <c r="P38" s="18">
        <f t="shared" si="5"/>
        <v>0.210507074363221</v>
      </c>
      <c r="Q38" s="24">
        <f t="shared" si="6"/>
        <v>0.0252608489235866</v>
      </c>
      <c r="R38" s="18">
        <f t="shared" si="7"/>
        <v>0.1305751</v>
      </c>
      <c r="S38" s="25">
        <f t="shared" si="8"/>
        <v>0.193458392324314</v>
      </c>
      <c r="T38" s="3">
        <v>0.01</v>
      </c>
      <c r="U38" s="26">
        <f t="shared" si="9"/>
        <v>0.00193458392324314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0.0238345839232431</v>
      </c>
      <c r="AR38" s="29">
        <f t="shared" si="15"/>
        <v>108.812583333333</v>
      </c>
      <c r="AS38" s="1">
        <f t="shared" si="16"/>
        <v>0.12</v>
      </c>
      <c r="AT38" s="2">
        <f t="shared" si="20"/>
        <v>17.7636333333333</v>
      </c>
      <c r="AU38" s="1">
        <f t="shared" si="17"/>
        <v>37040.3042103027</v>
      </c>
      <c r="AV38" s="1">
        <f>SUM(AU27:AU38)</f>
        <v>600510.193732548</v>
      </c>
    </row>
    <row r="39" s="1" customFormat="1" spans="1:46">
      <c r="A39" s="13"/>
      <c r="B39" s="13"/>
      <c r="C39" s="16">
        <v>12</v>
      </c>
      <c r="D39" s="19">
        <v>8.67555794570968</v>
      </c>
      <c r="E39" s="20">
        <f t="shared" si="18"/>
        <v>14.3185798056667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6</v>
      </c>
      <c r="E42" s="16"/>
      <c r="F42" s="16"/>
      <c r="G42" s="13">
        <v>1</v>
      </c>
      <c r="H42" s="18">
        <f t="shared" ref="H42:H53" si="21">E43</f>
        <v>6</v>
      </c>
      <c r="I42" s="18">
        <f t="shared" ref="I42:I53" si="22">H42+273.15</f>
        <v>279.15</v>
      </c>
      <c r="J42" s="18">
        <f t="shared" ref="J42:J53" si="23">EXP(($C$16*(I42-$C$14))/($C$17*I42*$C$14))</f>
        <v>0.0374932232426917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0.00289039163521998</v>
      </c>
      <c r="Q42" s="24">
        <f t="shared" ref="Q42:Q53" si="27">P42*$B$44</f>
        <v>0.000375750912578597</v>
      </c>
      <c r="R42" s="18">
        <f t="shared" ref="R42:R53" si="28">L42*$B$44</f>
        <v>0.0100218354166667</v>
      </c>
      <c r="S42" s="25">
        <f t="shared" ref="S42:S53" si="29">Q42/R42</f>
        <v>0.0374932232426917</v>
      </c>
      <c r="T42" s="3">
        <v>0.01</v>
      </c>
      <c r="U42" s="26">
        <f t="shared" ref="U42:U53" si="30">S42*T42</f>
        <v>0.000374932232426917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0.0151749322324269</v>
      </c>
      <c r="AR42" s="29">
        <f t="shared" ref="AR42:AR53" si="34">$B$42/12</f>
        <v>7.70910416666667</v>
      </c>
      <c r="AS42" s="1">
        <f t="shared" ref="AS42:AS53" si="35">$B$44</f>
        <v>0.13</v>
      </c>
      <c r="AT42" s="2">
        <f t="shared" ref="AT42:AT53" si="36">$E$5/12</f>
        <v>11.7414794520548</v>
      </c>
      <c r="AU42" s="1">
        <f t="shared" ref="AU42:AU53" si="37">AT42*10000*AS42*0.67*AR42*AQ42</f>
        <v>1196.38690734706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7.50432322222581</v>
      </c>
      <c r="E43" s="20">
        <f t="shared" ref="E43:E54" si="38">D42</f>
        <v>6</v>
      </c>
      <c r="F43" s="16" t="s">
        <v>73</v>
      </c>
      <c r="G43" s="13">
        <v>2</v>
      </c>
      <c r="H43" s="18">
        <f t="shared" si="21"/>
        <v>7.50432322222581</v>
      </c>
      <c r="I43" s="18">
        <f t="shared" si="22"/>
        <v>280.654323222226</v>
      </c>
      <c r="J43" s="18">
        <f t="shared" si="23"/>
        <v>0.0452010226115031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0.151291691698113</v>
      </c>
      <c r="P43" s="18">
        <f t="shared" si="26"/>
        <v>0.00683853917737898</v>
      </c>
      <c r="Q43" s="24">
        <f t="shared" si="27"/>
        <v>0.000889010093059267</v>
      </c>
      <c r="R43" s="18">
        <f t="shared" si="28"/>
        <v>0.0100218354166667</v>
      </c>
      <c r="S43" s="25">
        <f t="shared" si="29"/>
        <v>0.0887073131914352</v>
      </c>
      <c r="T43" s="3">
        <v>0.01</v>
      </c>
      <c r="U43" s="26">
        <f t="shared" si="30"/>
        <v>0.000887073131914352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0.0156870731319144</v>
      </c>
      <c r="AR43" s="29">
        <f t="shared" si="34"/>
        <v>7.70910416666667</v>
      </c>
      <c r="AS43" s="1">
        <f t="shared" si="35"/>
        <v>0.13</v>
      </c>
      <c r="AT43" s="2">
        <f t="shared" si="36"/>
        <v>11.7414794520548</v>
      </c>
      <c r="AU43" s="1">
        <f t="shared" si="37"/>
        <v>1236.76393555905</v>
      </c>
    </row>
    <row r="44" s="1" customFormat="1" spans="1:47">
      <c r="A44" s="13" t="s">
        <v>38</v>
      </c>
      <c r="B44" s="13">
        <f>I5</f>
        <v>0.13</v>
      </c>
      <c r="C44" s="16">
        <v>2</v>
      </c>
      <c r="D44" s="19">
        <v>10.2242916046071</v>
      </c>
      <c r="E44" s="20">
        <f t="shared" si="38"/>
        <v>7.50432322222581</v>
      </c>
      <c r="F44" s="16" t="s">
        <v>73</v>
      </c>
      <c r="G44" s="13">
        <v>3</v>
      </c>
      <c r="H44" s="18">
        <f t="shared" si="21"/>
        <v>10.2242916046071</v>
      </c>
      <c r="I44" s="18">
        <f t="shared" si="22"/>
        <v>283.374291604607</v>
      </c>
      <c r="J44" s="18">
        <f t="shared" si="23"/>
        <v>0.0630622394508186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0.221544194187401</v>
      </c>
      <c r="P44" s="18">
        <f t="shared" si="26"/>
        <v>0.0139710730227845</v>
      </c>
      <c r="Q44" s="24">
        <f t="shared" si="27"/>
        <v>0.00181623949296199</v>
      </c>
      <c r="R44" s="18">
        <f t="shared" si="28"/>
        <v>0.0100218354166667</v>
      </c>
      <c r="S44" s="25">
        <f t="shared" si="29"/>
        <v>0.181228229905025</v>
      </c>
      <c r="T44" s="3">
        <v>0.01</v>
      </c>
      <c r="U44" s="26">
        <f t="shared" si="30"/>
        <v>0.00181228229905025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0.0166122822990503</v>
      </c>
      <c r="AR44" s="29">
        <f t="shared" si="34"/>
        <v>7.70910416666667</v>
      </c>
      <c r="AS44" s="1">
        <f t="shared" si="35"/>
        <v>0.13</v>
      </c>
      <c r="AT44" s="2">
        <f t="shared" si="36"/>
        <v>11.7414794520548</v>
      </c>
      <c r="AU44" s="1">
        <f t="shared" si="37"/>
        <v>1309.70713669925</v>
      </c>
    </row>
    <row r="45" s="1" customFormat="1" spans="1:47">
      <c r="A45" s="13"/>
      <c r="B45" s="13"/>
      <c r="C45" s="16">
        <v>3</v>
      </c>
      <c r="D45" s="19">
        <v>12.9895701357742</v>
      </c>
      <c r="E45" s="20">
        <f t="shared" si="38"/>
        <v>10.2242916046071</v>
      </c>
      <c r="F45" s="16" t="s">
        <v>73</v>
      </c>
      <c r="G45" s="13">
        <v>4</v>
      </c>
      <c r="H45" s="18">
        <f t="shared" si="21"/>
        <v>12.9895701357742</v>
      </c>
      <c r="I45" s="18">
        <f t="shared" si="22"/>
        <v>286.139570135774</v>
      </c>
      <c r="J45" s="18">
        <f t="shared" si="23"/>
        <v>0.0878984304666113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0.284664162831283</v>
      </c>
      <c r="P45" s="18">
        <f t="shared" si="26"/>
        <v>0.0250215331229617</v>
      </c>
      <c r="Q45" s="24">
        <f t="shared" si="27"/>
        <v>0.00325279930598502</v>
      </c>
      <c r="R45" s="18">
        <f t="shared" si="28"/>
        <v>0.0100218354166667</v>
      </c>
      <c r="S45" s="25">
        <f t="shared" si="29"/>
        <v>0.324571215824947</v>
      </c>
      <c r="T45" s="3">
        <v>0.01</v>
      </c>
      <c r="U45" s="26">
        <f t="shared" si="30"/>
        <v>0.00324571215824947</v>
      </c>
      <c r="V45" s="25"/>
      <c r="W45" s="3"/>
      <c r="X45" s="26"/>
      <c r="Y45" s="28">
        <v>0.04</v>
      </c>
      <c r="Z45" s="3">
        <v>0.49</v>
      </c>
      <c r="AA45" s="27">
        <f t="shared" si="31"/>
        <v>0.0196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0.015</v>
      </c>
      <c r="AO45" s="3">
        <v>0.5</v>
      </c>
      <c r="AP45" s="3">
        <f t="shared" si="32"/>
        <v>0.0075</v>
      </c>
      <c r="AQ45" s="1">
        <f t="shared" si="33"/>
        <v>0.0303457121582495</v>
      </c>
      <c r="AR45" s="29">
        <f t="shared" si="34"/>
        <v>7.70910416666667</v>
      </c>
      <c r="AS45" s="1">
        <f t="shared" si="35"/>
        <v>0.13</v>
      </c>
      <c r="AT45" s="2">
        <f t="shared" si="36"/>
        <v>11.7414794520548</v>
      </c>
      <c r="AU45" s="1">
        <f t="shared" si="37"/>
        <v>2392.44644814113</v>
      </c>
    </row>
    <row r="46" s="1" customFormat="1" spans="1:47">
      <c r="A46" s="13"/>
      <c r="B46" s="13"/>
      <c r="C46" s="16">
        <v>4</v>
      </c>
      <c r="D46" s="19">
        <v>15.755179664</v>
      </c>
      <c r="E46" s="20">
        <f t="shared" si="38"/>
        <v>12.9895701357742</v>
      </c>
      <c r="F46" s="16" t="s">
        <v>73</v>
      </c>
      <c r="G46" s="13">
        <v>5</v>
      </c>
      <c r="H46" s="18">
        <f t="shared" si="21"/>
        <v>15.755179664</v>
      </c>
      <c r="I46" s="18">
        <f t="shared" si="22"/>
        <v>288.905179664</v>
      </c>
      <c r="J46" s="18">
        <f t="shared" si="23"/>
        <v>0.121744387674927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0.246660498222905</v>
      </c>
      <c r="O46" s="18">
        <f t="shared" si="39"/>
        <v>0.0900731731520828</v>
      </c>
      <c r="P46" s="18">
        <f t="shared" si="26"/>
        <v>0.010965903311338</v>
      </c>
      <c r="Q46" s="24">
        <f t="shared" si="27"/>
        <v>0.00142556743047394</v>
      </c>
      <c r="R46" s="18">
        <f t="shared" si="28"/>
        <v>0.0100218354166667</v>
      </c>
      <c r="S46" s="25">
        <f t="shared" si="29"/>
        <v>0.142246142667956</v>
      </c>
      <c r="T46" s="3">
        <v>0.01</v>
      </c>
      <c r="U46" s="26">
        <f t="shared" si="30"/>
        <v>0.00142246142667956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0.0285224614266796</v>
      </c>
      <c r="AR46" s="29">
        <f t="shared" si="34"/>
        <v>7.70910416666667</v>
      </c>
      <c r="AS46" s="1">
        <f t="shared" si="35"/>
        <v>0.13</v>
      </c>
      <c r="AT46" s="2">
        <f t="shared" si="36"/>
        <v>11.7414794520548</v>
      </c>
      <c r="AU46" s="1">
        <f t="shared" si="37"/>
        <v>2248.70193115409</v>
      </c>
    </row>
    <row r="47" s="1" customFormat="1" spans="1:47">
      <c r="A47" s="13"/>
      <c r="B47" s="13"/>
      <c r="C47" s="16">
        <v>5</v>
      </c>
      <c r="D47" s="19">
        <v>22.8222500625807</v>
      </c>
      <c r="E47" s="20">
        <f t="shared" si="38"/>
        <v>15.755179664</v>
      </c>
      <c r="F47" s="16" t="s">
        <v>75</v>
      </c>
      <c r="G47" s="13">
        <v>6</v>
      </c>
      <c r="H47" s="18">
        <f t="shared" si="21"/>
        <v>22.8222500625807</v>
      </c>
      <c r="I47" s="18">
        <f t="shared" si="22"/>
        <v>295.972250062581</v>
      </c>
      <c r="J47" s="18">
        <f t="shared" si="23"/>
        <v>0.272231061176577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0.156198311507411</v>
      </c>
      <c r="P47" s="18">
        <f t="shared" si="26"/>
        <v>0.0425220320956522</v>
      </c>
      <c r="Q47" s="24">
        <f t="shared" si="27"/>
        <v>0.00552786417243478</v>
      </c>
      <c r="R47" s="18">
        <f t="shared" si="28"/>
        <v>0.0100218354166667</v>
      </c>
      <c r="S47" s="25">
        <f t="shared" si="29"/>
        <v>0.551582014931292</v>
      </c>
      <c r="T47" s="3">
        <v>0.01</v>
      </c>
      <c r="U47" s="26">
        <f t="shared" si="30"/>
        <v>0.00551582014931292</v>
      </c>
      <c r="V47" s="25"/>
      <c r="W47" s="3"/>
      <c r="X47" s="26"/>
      <c r="Y47" s="28">
        <v>0.04</v>
      </c>
      <c r="Z47" s="3">
        <v>0.49</v>
      </c>
      <c r="AA47" s="27">
        <f t="shared" si="31"/>
        <v>0.0196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0.5</v>
      </c>
      <c r="AP47" s="3">
        <f t="shared" si="32"/>
        <v>0.0075</v>
      </c>
      <c r="AQ47" s="1">
        <f t="shared" si="33"/>
        <v>0.0326158201493129</v>
      </c>
      <c r="AR47" s="29">
        <f t="shared" si="34"/>
        <v>7.70910416666667</v>
      </c>
      <c r="AS47" s="1">
        <f t="shared" si="35"/>
        <v>0.13</v>
      </c>
      <c r="AT47" s="2">
        <f t="shared" si="36"/>
        <v>11.7414794520548</v>
      </c>
      <c r="AU47" s="1">
        <f t="shared" si="37"/>
        <v>2571.42105159726</v>
      </c>
    </row>
    <row r="48" s="1" customFormat="1" spans="1:47">
      <c r="A48" s="13"/>
      <c r="B48" s="13"/>
      <c r="C48" s="16">
        <v>6</v>
      </c>
      <c r="D48" s="19">
        <v>24.6141023213333</v>
      </c>
      <c r="E48" s="20">
        <f t="shared" si="38"/>
        <v>22.8222500625807</v>
      </c>
      <c r="F48" s="16" t="s">
        <v>73</v>
      </c>
      <c r="G48" s="13">
        <v>7</v>
      </c>
      <c r="H48" s="18">
        <f t="shared" si="21"/>
        <v>24.6141023213333</v>
      </c>
      <c r="I48" s="18">
        <f t="shared" si="22"/>
        <v>297.764102321333</v>
      </c>
      <c r="J48" s="18">
        <f t="shared" si="23"/>
        <v>0.331828751978552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0.190767321078426</v>
      </c>
      <c r="P48" s="18">
        <f t="shared" si="26"/>
        <v>0.0633020820717458</v>
      </c>
      <c r="Q48" s="24">
        <f t="shared" si="27"/>
        <v>0.00822927066932695</v>
      </c>
      <c r="R48" s="18">
        <f t="shared" si="28"/>
        <v>0.0100218354166667</v>
      </c>
      <c r="S48" s="25">
        <f t="shared" si="29"/>
        <v>0.821134086441031</v>
      </c>
      <c r="T48" s="3">
        <v>0.01</v>
      </c>
      <c r="U48" s="26">
        <f t="shared" si="30"/>
        <v>0.00821134086441031</v>
      </c>
      <c r="V48" s="25"/>
      <c r="W48" s="3"/>
      <c r="X48" s="26"/>
      <c r="Y48" s="28">
        <v>0.05</v>
      </c>
      <c r="Z48" s="3">
        <v>0.49</v>
      </c>
      <c r="AA48" s="27">
        <f t="shared" si="31"/>
        <v>0.0245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0.02</v>
      </c>
      <c r="AO48" s="3">
        <v>0.5</v>
      </c>
      <c r="AP48" s="3">
        <f t="shared" si="32"/>
        <v>0.01</v>
      </c>
      <c r="AQ48" s="1">
        <f t="shared" si="33"/>
        <v>0.0427113408644103</v>
      </c>
      <c r="AR48" s="29">
        <f t="shared" si="34"/>
        <v>7.70910416666667</v>
      </c>
      <c r="AS48" s="1">
        <f t="shared" si="35"/>
        <v>0.13</v>
      </c>
      <c r="AT48" s="2">
        <f t="shared" si="36"/>
        <v>11.7414794520548</v>
      </c>
      <c r="AU48" s="1">
        <f t="shared" si="37"/>
        <v>3367.34874480857</v>
      </c>
    </row>
    <row r="49" s="1" customFormat="1" spans="1:47">
      <c r="A49" s="13"/>
      <c r="B49" s="13"/>
      <c r="C49" s="16">
        <v>7</v>
      </c>
      <c r="D49" s="19">
        <v>29.5917685729032</v>
      </c>
      <c r="E49" s="20">
        <f t="shared" si="38"/>
        <v>24.6141023213333</v>
      </c>
      <c r="F49" s="16" t="s">
        <v>73</v>
      </c>
      <c r="G49" s="13">
        <v>8</v>
      </c>
      <c r="H49" s="18">
        <f t="shared" si="21"/>
        <v>29.5917685729032</v>
      </c>
      <c r="I49" s="18">
        <f t="shared" si="22"/>
        <v>302.741768572903</v>
      </c>
      <c r="J49" s="18">
        <f t="shared" si="23"/>
        <v>0.568081883438931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0.204556280673347</v>
      </c>
      <c r="P49" s="18">
        <f t="shared" si="26"/>
        <v>0.116204717194177</v>
      </c>
      <c r="Q49" s="24">
        <f t="shared" si="27"/>
        <v>0.0151066132352431</v>
      </c>
      <c r="R49" s="18">
        <f t="shared" si="28"/>
        <v>0.0100218354166667</v>
      </c>
      <c r="S49" s="25">
        <f t="shared" si="29"/>
        <v>1.50736991850018</v>
      </c>
      <c r="T49" s="3">
        <v>0.01</v>
      </c>
      <c r="U49" s="26">
        <f t="shared" si="30"/>
        <v>0.0150736991850018</v>
      </c>
      <c r="V49" s="25"/>
      <c r="W49" s="3"/>
      <c r="X49" s="26"/>
      <c r="Y49" s="28">
        <v>0.05</v>
      </c>
      <c r="Z49" s="3">
        <v>0.49</v>
      </c>
      <c r="AA49" s="27">
        <f t="shared" si="31"/>
        <v>0.0245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0.02</v>
      </c>
      <c r="AO49" s="3">
        <v>0.5</v>
      </c>
      <c r="AP49" s="3">
        <f t="shared" si="32"/>
        <v>0.01</v>
      </c>
      <c r="AQ49" s="1">
        <f t="shared" si="33"/>
        <v>0.0495736991850018</v>
      </c>
      <c r="AR49" s="29">
        <f t="shared" si="34"/>
        <v>7.70910416666667</v>
      </c>
      <c r="AS49" s="1">
        <f t="shared" si="35"/>
        <v>0.13</v>
      </c>
      <c r="AT49" s="2">
        <f t="shared" si="36"/>
        <v>11.7414794520548</v>
      </c>
      <c r="AU49" s="1">
        <f t="shared" si="37"/>
        <v>3908.37492683896</v>
      </c>
    </row>
    <row r="50" s="1" customFormat="1" spans="1:47">
      <c r="A50" s="13"/>
      <c r="B50" s="13"/>
      <c r="C50" s="16">
        <v>8</v>
      </c>
      <c r="D50" s="19">
        <v>29.5357763290323</v>
      </c>
      <c r="E50" s="20">
        <f t="shared" si="38"/>
        <v>29.5917685729032</v>
      </c>
      <c r="F50" s="16" t="s">
        <v>73</v>
      </c>
      <c r="G50" s="13">
        <v>9</v>
      </c>
      <c r="H50" s="18">
        <f t="shared" si="21"/>
        <v>29.5357763290323</v>
      </c>
      <c r="I50" s="18">
        <f t="shared" si="22"/>
        <v>302.685776329032</v>
      </c>
      <c r="J50" s="18">
        <f t="shared" si="23"/>
        <v>0.564712123633478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0.165442605145836</v>
      </c>
      <c r="P50" s="18">
        <f t="shared" si="26"/>
        <v>0.09342744489136</v>
      </c>
      <c r="Q50" s="24">
        <f t="shared" si="27"/>
        <v>0.0121455678358768</v>
      </c>
      <c r="R50" s="18">
        <f t="shared" si="28"/>
        <v>0.0100218354166667</v>
      </c>
      <c r="S50" s="25">
        <f t="shared" si="29"/>
        <v>1.21191052645689</v>
      </c>
      <c r="T50" s="3">
        <v>0.01</v>
      </c>
      <c r="U50" s="26">
        <f t="shared" si="30"/>
        <v>0.0121191052645689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0.0392191052645689</v>
      </c>
      <c r="AR50" s="29">
        <f t="shared" si="34"/>
        <v>7.70910416666667</v>
      </c>
      <c r="AS50" s="1">
        <f t="shared" si="35"/>
        <v>0.13</v>
      </c>
      <c r="AT50" s="2">
        <f t="shared" si="36"/>
        <v>11.7414794520548</v>
      </c>
      <c r="AU50" s="1">
        <f t="shared" si="37"/>
        <v>3092.02198321068</v>
      </c>
    </row>
    <row r="51" s="1" customFormat="1" spans="1:47">
      <c r="A51" s="13"/>
      <c r="B51" s="13"/>
      <c r="C51" s="16">
        <v>9</v>
      </c>
      <c r="D51" s="19">
        <v>26.0147707116667</v>
      </c>
      <c r="E51" s="20">
        <f t="shared" si="38"/>
        <v>29.5357763290323</v>
      </c>
      <c r="F51" s="16" t="s">
        <v>73</v>
      </c>
      <c r="G51" s="13">
        <v>10</v>
      </c>
      <c r="H51" s="18">
        <f t="shared" si="21"/>
        <v>26.0147707116667</v>
      </c>
      <c r="I51" s="18">
        <f t="shared" si="22"/>
        <v>299.164770711667</v>
      </c>
      <c r="J51" s="18">
        <f t="shared" si="23"/>
        <v>0.386726065179183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0.149106201921143</v>
      </c>
      <c r="P51" s="18">
        <f t="shared" si="26"/>
        <v>0.0576632547627762</v>
      </c>
      <c r="Q51" s="24">
        <f t="shared" si="27"/>
        <v>0.00749622311916091</v>
      </c>
      <c r="R51" s="18">
        <f t="shared" si="28"/>
        <v>0.0100218354166667</v>
      </c>
      <c r="S51" s="25">
        <f t="shared" si="29"/>
        <v>0.747989046666485</v>
      </c>
      <c r="T51" s="3">
        <v>0.01</v>
      </c>
      <c r="U51" s="26">
        <f t="shared" si="30"/>
        <v>0.00747989046666485</v>
      </c>
      <c r="V51" s="25"/>
      <c r="W51" s="3"/>
      <c r="X51" s="26"/>
      <c r="Y51" s="28">
        <v>0.04</v>
      </c>
      <c r="Z51" s="3">
        <v>0.49</v>
      </c>
      <c r="AA51" s="27">
        <f t="shared" si="31"/>
        <v>0.0196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0.015</v>
      </c>
      <c r="AO51" s="3">
        <v>0.5</v>
      </c>
      <c r="AP51" s="3">
        <f t="shared" si="32"/>
        <v>0.0075</v>
      </c>
      <c r="AQ51" s="1">
        <f t="shared" si="33"/>
        <v>0.0345798904666648</v>
      </c>
      <c r="AR51" s="29">
        <f t="shared" si="34"/>
        <v>7.70910416666667</v>
      </c>
      <c r="AS51" s="1">
        <f t="shared" si="35"/>
        <v>0.13</v>
      </c>
      <c r="AT51" s="2">
        <f t="shared" si="36"/>
        <v>11.7414794520548</v>
      </c>
      <c r="AU51" s="1">
        <f t="shared" si="37"/>
        <v>2726.26774064985</v>
      </c>
    </row>
    <row r="52" s="1" customFormat="1" spans="1:47">
      <c r="A52" s="13"/>
      <c r="B52" s="13"/>
      <c r="C52" s="16">
        <v>10</v>
      </c>
      <c r="D52" s="19">
        <v>18.5814278677419</v>
      </c>
      <c r="E52" s="20">
        <f t="shared" si="38"/>
        <v>26.0147707116667</v>
      </c>
      <c r="F52" s="16" t="s">
        <v>73</v>
      </c>
      <c r="G52" s="13">
        <v>11</v>
      </c>
      <c r="H52" s="18">
        <f t="shared" si="21"/>
        <v>18.5814278677419</v>
      </c>
      <c r="I52" s="18">
        <f t="shared" si="22"/>
        <v>291.731427867742</v>
      </c>
      <c r="J52" s="18">
        <f t="shared" si="23"/>
        <v>0.168751449757648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0.0868707998004481</v>
      </c>
      <c r="O52" s="18">
        <f t="shared" si="39"/>
        <v>0.081663189024585</v>
      </c>
      <c r="P52" s="18">
        <f t="shared" si="26"/>
        <v>0.0137807815397316</v>
      </c>
      <c r="Q52" s="24">
        <f t="shared" si="27"/>
        <v>0.0017915016001651</v>
      </c>
      <c r="R52" s="18">
        <f t="shared" si="28"/>
        <v>0.0100218354166667</v>
      </c>
      <c r="S52" s="25">
        <f t="shared" si="29"/>
        <v>0.178759830478335</v>
      </c>
      <c r="T52" s="3">
        <v>0.01</v>
      </c>
      <c r="U52" s="26">
        <f t="shared" si="30"/>
        <v>0.00178759830478335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0.0165875983047833</v>
      </c>
      <c r="AR52" s="29">
        <f t="shared" si="34"/>
        <v>7.70910416666667</v>
      </c>
      <c r="AS52" s="1">
        <f t="shared" si="35"/>
        <v>0.13</v>
      </c>
      <c r="AT52" s="2">
        <f t="shared" si="36"/>
        <v>11.7414794520548</v>
      </c>
      <c r="AU52" s="1">
        <f t="shared" si="37"/>
        <v>1307.76105831751</v>
      </c>
    </row>
    <row r="53" s="1" customFormat="1" spans="1:48">
      <c r="A53" s="13"/>
      <c r="B53" s="13"/>
      <c r="C53" s="16">
        <v>11</v>
      </c>
      <c r="D53" s="19">
        <v>14.3185798056667</v>
      </c>
      <c r="E53" s="20">
        <f t="shared" si="38"/>
        <v>18.5814278677419</v>
      </c>
      <c r="F53" s="16" t="s">
        <v>75</v>
      </c>
      <c r="G53" s="13">
        <v>12</v>
      </c>
      <c r="H53" s="18">
        <f t="shared" si="21"/>
        <v>14.3185798056667</v>
      </c>
      <c r="I53" s="18">
        <f t="shared" si="22"/>
        <v>287.468579805667</v>
      </c>
      <c r="J53" s="18">
        <f t="shared" si="23"/>
        <v>0.102873381786293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0.14497344915152</v>
      </c>
      <c r="P53" s="18">
        <f t="shared" si="26"/>
        <v>0.0149139089834401</v>
      </c>
      <c r="Q53" s="24">
        <f t="shared" si="27"/>
        <v>0.00193880816784721</v>
      </c>
      <c r="R53" s="18">
        <f t="shared" si="28"/>
        <v>0.0100218354166667</v>
      </c>
      <c r="S53" s="25">
        <f t="shared" si="29"/>
        <v>0.193458392324314</v>
      </c>
      <c r="T53" s="3">
        <v>0.01</v>
      </c>
      <c r="U53" s="26">
        <f t="shared" si="30"/>
        <v>0.00193458392324314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0.0167345839232431</v>
      </c>
      <c r="AR53" s="29">
        <f t="shared" si="34"/>
        <v>7.70910416666667</v>
      </c>
      <c r="AS53" s="1">
        <f t="shared" si="35"/>
        <v>0.13</v>
      </c>
      <c r="AT53" s="2">
        <f t="shared" si="36"/>
        <v>11.7414794520548</v>
      </c>
      <c r="AU53" s="1">
        <f t="shared" si="37"/>
        <v>1319.34935846937</v>
      </c>
      <c r="AV53" s="1">
        <f>SUM(AU42:AU53)</f>
        <v>26676.5512227928</v>
      </c>
    </row>
    <row r="54" s="1" customFormat="1" spans="1:46">
      <c r="A54" s="13"/>
      <c r="B54" s="13"/>
      <c r="C54" s="16">
        <v>12</v>
      </c>
      <c r="D54" s="19">
        <v>8.67555794570968</v>
      </c>
      <c r="E54" s="20">
        <f t="shared" si="38"/>
        <v>14.3185798056667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8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</row>
    <row r="57" s="1" customFormat="1" spans="1:78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</row>
    <row r="58" s="1" customFormat="1" spans="1:78">
      <c r="A58" s="13" t="s">
        <v>71</v>
      </c>
      <c r="B58" s="13">
        <f>F7</f>
        <v>122.786</v>
      </c>
      <c r="C58" s="16" t="s">
        <v>72</v>
      </c>
      <c r="D58" s="17">
        <v>6</v>
      </c>
      <c r="E58" s="16"/>
      <c r="F58" s="16"/>
      <c r="G58" s="13">
        <v>1</v>
      </c>
      <c r="H58" s="18">
        <f t="shared" ref="H58:H69" si="40">E59</f>
        <v>6</v>
      </c>
      <c r="I58" s="18">
        <f t="shared" ref="I58:I69" si="41">H58+273.15</f>
        <v>279.15</v>
      </c>
      <c r="J58" s="18">
        <f t="shared" ref="J58:J69" si="42">EXP(($C$16*(I58-$C$14))/($C$17*I58*$C$14))</f>
        <v>0.0374932232426917</v>
      </c>
      <c r="K58" s="18">
        <f t="shared" ref="K58:K69" si="43">$B$58/12</f>
        <v>10.2321666666667</v>
      </c>
      <c r="L58" s="18">
        <f t="shared" ref="L58:L69" si="44">K58*$B$59/100</f>
        <v>2.762685</v>
      </c>
      <c r="M58" s="13" t="s">
        <v>73</v>
      </c>
      <c r="N58" s="13"/>
      <c r="O58" s="18">
        <f>L58</f>
        <v>2.762685</v>
      </c>
      <c r="P58" s="18">
        <f t="shared" ref="P58:P69" si="45">O58*J58</f>
        <v>0.103581965454236</v>
      </c>
      <c r="Q58" s="24">
        <f t="shared" ref="Q58:Q69" si="46">P58*$B$60</f>
        <v>0.0300387699817283</v>
      </c>
      <c r="R58" s="18">
        <f t="shared" ref="R58:R69" si="47">L58*$B$60</f>
        <v>0.80117865</v>
      </c>
      <c r="S58" s="25">
        <f t="shared" ref="S58:S69" si="48">Q58/R58</f>
        <v>0.0374932232426917</v>
      </c>
      <c r="T58" s="3">
        <v>0.27</v>
      </c>
      <c r="U58" s="26">
        <f t="shared" ref="U58:U69" si="49">S58*T58</f>
        <v>0.0101231702755267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0.228366931984535</v>
      </c>
      <c r="AC58" s="29">
        <f t="shared" ref="AC58:AC69" si="51">$B$58/12</f>
        <v>10.2321666666667</v>
      </c>
      <c r="AD58" s="1">
        <f t="shared" ref="AD58:AD69" si="52">$B$60</f>
        <v>0.29</v>
      </c>
      <c r="AE58" s="30">
        <f t="shared" ref="AE58:AE69" si="53">$E$7/12</f>
        <v>368.382078440229</v>
      </c>
      <c r="AF58" s="1">
        <f t="shared" ref="AF58:AF69" si="54">AE58*10000*AC58*AB58</f>
        <v>8607941.6969427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</row>
    <row r="59" s="1" customFormat="1" spans="1:78">
      <c r="A59" s="13" t="s">
        <v>74</v>
      </c>
      <c r="B59" s="13">
        <v>27</v>
      </c>
      <c r="C59" s="16">
        <v>1</v>
      </c>
      <c r="D59" s="19">
        <v>7.50432322222581</v>
      </c>
      <c r="E59" s="20">
        <f t="shared" ref="E59:E70" si="55">D58</f>
        <v>6</v>
      </c>
      <c r="F59" s="16" t="s">
        <v>73</v>
      </c>
      <c r="G59" s="13">
        <v>2</v>
      </c>
      <c r="H59" s="18">
        <f t="shared" si="40"/>
        <v>7.50432322222581</v>
      </c>
      <c r="I59" s="18">
        <f t="shared" si="41"/>
        <v>280.654323222226</v>
      </c>
      <c r="J59" s="18">
        <f t="shared" si="42"/>
        <v>0.0452010226115031</v>
      </c>
      <c r="K59" s="18">
        <f t="shared" si="43"/>
        <v>10.2321666666667</v>
      </c>
      <c r="L59" s="18">
        <f t="shared" si="44"/>
        <v>2.762685</v>
      </c>
      <c r="M59" s="13" t="s">
        <v>73</v>
      </c>
      <c r="N59" s="13"/>
      <c r="O59" s="18">
        <f t="shared" ref="O59:O69" si="56">L59+O58-P58-N59</f>
        <v>5.42178803454576</v>
      </c>
      <c r="P59" s="18">
        <f t="shared" si="45"/>
        <v>0.24507036354428</v>
      </c>
      <c r="Q59" s="24">
        <f t="shared" si="46"/>
        <v>0.0710704054278412</v>
      </c>
      <c r="R59" s="18">
        <f t="shared" si="47"/>
        <v>0.80117865</v>
      </c>
      <c r="S59" s="25">
        <f t="shared" si="48"/>
        <v>0.0887073131914352</v>
      </c>
      <c r="T59" s="3">
        <v>0.27</v>
      </c>
      <c r="U59" s="26">
        <f t="shared" si="49"/>
        <v>0.0239509745616875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0.231053674357336</v>
      </c>
      <c r="AC59" s="29">
        <f t="shared" si="51"/>
        <v>10.2321666666667</v>
      </c>
      <c r="AD59" s="1">
        <f t="shared" si="52"/>
        <v>0.29</v>
      </c>
      <c r="AE59" s="30">
        <f t="shared" si="53"/>
        <v>368.382078440229</v>
      </c>
      <c r="AF59" s="1">
        <f t="shared" si="54"/>
        <v>8709214.33523055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</row>
    <row r="60" s="1" customFormat="1" spans="1:78">
      <c r="A60" s="13" t="s">
        <v>38</v>
      </c>
      <c r="B60" s="13">
        <f>H7</f>
        <v>0.29</v>
      </c>
      <c r="C60" s="16">
        <v>2</v>
      </c>
      <c r="D60" s="19">
        <v>10.2242916046071</v>
      </c>
      <c r="E60" s="20">
        <f t="shared" si="55"/>
        <v>7.50432322222581</v>
      </c>
      <c r="F60" s="16" t="s">
        <v>73</v>
      </c>
      <c r="G60" s="13">
        <v>3</v>
      </c>
      <c r="H60" s="18">
        <f t="shared" si="40"/>
        <v>10.2242916046071</v>
      </c>
      <c r="I60" s="18">
        <f t="shared" si="41"/>
        <v>283.374291604607</v>
      </c>
      <c r="J60" s="18">
        <f t="shared" si="42"/>
        <v>0.0630622394508186</v>
      </c>
      <c r="K60" s="18">
        <f t="shared" si="43"/>
        <v>10.2321666666667</v>
      </c>
      <c r="L60" s="18">
        <f t="shared" si="44"/>
        <v>2.762685</v>
      </c>
      <c r="M60" s="13" t="s">
        <v>73</v>
      </c>
      <c r="N60" s="13"/>
      <c r="O60" s="18">
        <f t="shared" si="56"/>
        <v>7.93940267100148</v>
      </c>
      <c r="P60" s="18">
        <f t="shared" si="45"/>
        <v>0.500676512335164</v>
      </c>
      <c r="Q60" s="24">
        <f t="shared" si="46"/>
        <v>0.145196188577198</v>
      </c>
      <c r="R60" s="18">
        <f t="shared" si="47"/>
        <v>0.80117865</v>
      </c>
      <c r="S60" s="25">
        <f t="shared" si="48"/>
        <v>0.181228229905025</v>
      </c>
      <c r="T60" s="3">
        <v>0.27</v>
      </c>
      <c r="U60" s="26">
        <f t="shared" si="49"/>
        <v>0.0489316220743568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0.235907414169048</v>
      </c>
      <c r="AC60" s="29">
        <f t="shared" si="51"/>
        <v>10.2321666666667</v>
      </c>
      <c r="AD60" s="1">
        <f t="shared" si="52"/>
        <v>0.29</v>
      </c>
      <c r="AE60" s="30">
        <f t="shared" si="53"/>
        <v>368.382078440229</v>
      </c>
      <c r="AF60" s="1">
        <f t="shared" si="54"/>
        <v>8892168.62264978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</row>
    <row r="61" s="1" customFormat="1" spans="1:78">
      <c r="A61" s="13"/>
      <c r="B61" s="13"/>
      <c r="C61" s="16">
        <v>3</v>
      </c>
      <c r="D61" s="19">
        <v>12.9895701357742</v>
      </c>
      <c r="E61" s="20">
        <f t="shared" si="55"/>
        <v>10.2242916046071</v>
      </c>
      <c r="F61" s="16" t="s">
        <v>73</v>
      </c>
      <c r="G61" s="13">
        <v>4</v>
      </c>
      <c r="H61" s="18">
        <f t="shared" si="40"/>
        <v>12.9895701357742</v>
      </c>
      <c r="I61" s="18">
        <f t="shared" si="41"/>
        <v>286.139570135774</v>
      </c>
      <c r="J61" s="18">
        <f t="shared" si="42"/>
        <v>0.0878984304666113</v>
      </c>
      <c r="K61" s="18">
        <f t="shared" si="43"/>
        <v>10.2321666666667</v>
      </c>
      <c r="L61" s="18">
        <f t="shared" si="44"/>
        <v>2.762685</v>
      </c>
      <c r="M61" s="13" t="s">
        <v>73</v>
      </c>
      <c r="N61" s="13"/>
      <c r="O61" s="18">
        <f t="shared" si="56"/>
        <v>10.2014111586663</v>
      </c>
      <c r="P61" s="18">
        <f t="shared" si="45"/>
        <v>0.896688029391344</v>
      </c>
      <c r="Q61" s="24">
        <f t="shared" si="46"/>
        <v>0.26003952852349</v>
      </c>
      <c r="R61" s="18">
        <f t="shared" si="47"/>
        <v>0.80117865</v>
      </c>
      <c r="S61" s="25">
        <f t="shared" si="48"/>
        <v>0.324571215824947</v>
      </c>
      <c r="T61" s="3">
        <v>0.27</v>
      </c>
      <c r="U61" s="26">
        <f t="shared" si="49"/>
        <v>0.0876342282727357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0"/>
        <v>0.292227330553393</v>
      </c>
      <c r="AC61" s="29">
        <f t="shared" si="51"/>
        <v>10.2321666666667</v>
      </c>
      <c r="AD61" s="1">
        <f t="shared" si="52"/>
        <v>0.29</v>
      </c>
      <c r="AE61" s="30">
        <f t="shared" si="53"/>
        <v>368.382078440229</v>
      </c>
      <c r="AF61" s="1">
        <f t="shared" si="54"/>
        <v>11015061.6019449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</row>
    <row r="62" s="1" customFormat="1" spans="1:78">
      <c r="A62" s="13"/>
      <c r="B62" s="13"/>
      <c r="C62" s="16">
        <v>4</v>
      </c>
      <c r="D62" s="19">
        <v>15.755179664</v>
      </c>
      <c r="E62" s="20">
        <f t="shared" si="55"/>
        <v>12.9895701357742</v>
      </c>
      <c r="F62" s="16" t="s">
        <v>73</v>
      </c>
      <c r="G62" s="13">
        <v>5</v>
      </c>
      <c r="H62" s="18">
        <f t="shared" si="40"/>
        <v>15.755179664</v>
      </c>
      <c r="I62" s="18">
        <f t="shared" si="41"/>
        <v>288.905179664</v>
      </c>
      <c r="J62" s="18">
        <f t="shared" si="42"/>
        <v>0.121744387674927</v>
      </c>
      <c r="K62" s="18">
        <f t="shared" si="43"/>
        <v>10.2321666666667</v>
      </c>
      <c r="L62" s="18">
        <f t="shared" si="44"/>
        <v>2.762685</v>
      </c>
      <c r="M62" s="13" t="s">
        <v>75</v>
      </c>
      <c r="N62" s="18">
        <f>(O61-P61)*$C$22/100</f>
        <v>8.83948697281123</v>
      </c>
      <c r="O62" s="18">
        <f t="shared" si="56"/>
        <v>3.22792115646375</v>
      </c>
      <c r="P62" s="18">
        <f t="shared" si="45"/>
        <v>0.392981284656621</v>
      </c>
      <c r="Q62" s="24">
        <f t="shared" si="46"/>
        <v>0.11396457255042</v>
      </c>
      <c r="R62" s="18">
        <f t="shared" si="47"/>
        <v>0.80117865</v>
      </c>
      <c r="S62" s="25">
        <f t="shared" si="48"/>
        <v>0.142246142667956</v>
      </c>
      <c r="T62" s="3">
        <v>0.27</v>
      </c>
      <c r="U62" s="26">
        <f t="shared" si="49"/>
        <v>0.038406458520348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0.282662374890504</v>
      </c>
      <c r="AC62" s="29">
        <f t="shared" si="51"/>
        <v>10.2321666666667</v>
      </c>
      <c r="AD62" s="1">
        <f t="shared" si="52"/>
        <v>0.29</v>
      </c>
      <c r="AE62" s="30">
        <f t="shared" si="53"/>
        <v>368.382078440229</v>
      </c>
      <c r="AF62" s="1">
        <f t="shared" si="54"/>
        <v>10654525.2494857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</row>
    <row r="63" s="1" customFormat="1" spans="1:78">
      <c r="A63" s="13"/>
      <c r="B63" s="13"/>
      <c r="C63" s="16">
        <v>5</v>
      </c>
      <c r="D63" s="19">
        <v>22.8222500625807</v>
      </c>
      <c r="E63" s="20">
        <f t="shared" si="55"/>
        <v>15.755179664</v>
      </c>
      <c r="F63" s="16" t="s">
        <v>75</v>
      </c>
      <c r="G63" s="13">
        <v>6</v>
      </c>
      <c r="H63" s="18">
        <f t="shared" si="40"/>
        <v>22.8222500625807</v>
      </c>
      <c r="I63" s="18">
        <f t="shared" si="41"/>
        <v>295.972250062581</v>
      </c>
      <c r="J63" s="18">
        <f t="shared" si="42"/>
        <v>0.272231061176577</v>
      </c>
      <c r="K63" s="18">
        <f t="shared" si="43"/>
        <v>10.2321666666667</v>
      </c>
      <c r="L63" s="18">
        <f t="shared" si="44"/>
        <v>2.762685</v>
      </c>
      <c r="M63" s="13" t="s">
        <v>73</v>
      </c>
      <c r="N63" s="13"/>
      <c r="O63" s="18">
        <f t="shared" si="56"/>
        <v>5.59762487180713</v>
      </c>
      <c r="P63" s="18">
        <f t="shared" si="45"/>
        <v>1.52384735892046</v>
      </c>
      <c r="Q63" s="24">
        <f t="shared" si="46"/>
        <v>0.441915734086932</v>
      </c>
      <c r="R63" s="18">
        <f t="shared" si="47"/>
        <v>0.80117865</v>
      </c>
      <c r="S63" s="25">
        <f t="shared" si="48"/>
        <v>0.551582014931292</v>
      </c>
      <c r="T63" s="3">
        <v>0.27</v>
      </c>
      <c r="U63" s="26">
        <f t="shared" si="49"/>
        <v>0.148927144031449</v>
      </c>
      <c r="V63" s="3">
        <v>229.1</v>
      </c>
      <c r="W63" s="27">
        <v>15.1</v>
      </c>
      <c r="X63" s="27">
        <v>6</v>
      </c>
      <c r="Y63" s="27">
        <v>3</v>
      </c>
      <c r="Z63" s="27">
        <v>7</v>
      </c>
      <c r="AA63" s="3">
        <v>30.2</v>
      </c>
      <c r="AB63" s="2">
        <f t="shared" si="50"/>
        <v>0.31933654408531</v>
      </c>
      <c r="AC63" s="29">
        <f t="shared" si="51"/>
        <v>10.2321666666667</v>
      </c>
      <c r="AD63" s="1">
        <f t="shared" si="52"/>
        <v>0.29</v>
      </c>
      <c r="AE63" s="30">
        <f t="shared" si="53"/>
        <v>368.382078440229</v>
      </c>
      <c r="AF63" s="1">
        <f t="shared" si="54"/>
        <v>12036901.8811168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</row>
    <row r="64" s="1" customFormat="1" spans="1:78">
      <c r="A64" s="13"/>
      <c r="B64" s="13"/>
      <c r="C64" s="16">
        <v>6</v>
      </c>
      <c r="D64" s="19">
        <v>24.6141023213333</v>
      </c>
      <c r="E64" s="20">
        <f t="shared" si="55"/>
        <v>22.8222500625807</v>
      </c>
      <c r="F64" s="16" t="s">
        <v>73</v>
      </c>
      <c r="G64" s="13">
        <v>7</v>
      </c>
      <c r="H64" s="18">
        <f t="shared" si="40"/>
        <v>24.6141023213333</v>
      </c>
      <c r="I64" s="18">
        <f t="shared" si="41"/>
        <v>297.764102321333</v>
      </c>
      <c r="J64" s="18">
        <f t="shared" si="42"/>
        <v>0.331828751978552</v>
      </c>
      <c r="K64" s="18">
        <f t="shared" si="43"/>
        <v>10.2321666666667</v>
      </c>
      <c r="L64" s="18">
        <f t="shared" si="44"/>
        <v>2.762685</v>
      </c>
      <c r="M64" s="13" t="s">
        <v>73</v>
      </c>
      <c r="N64" s="13"/>
      <c r="O64" s="18">
        <f t="shared" si="56"/>
        <v>6.83646251288667</v>
      </c>
      <c r="P64" s="18">
        <f t="shared" si="45"/>
        <v>2.26853482359934</v>
      </c>
      <c r="Q64" s="24">
        <f t="shared" si="46"/>
        <v>0.657875098843808</v>
      </c>
      <c r="R64" s="18">
        <f t="shared" si="47"/>
        <v>0.80117865</v>
      </c>
      <c r="S64" s="25">
        <f t="shared" si="48"/>
        <v>0.82113408644103</v>
      </c>
      <c r="T64" s="3">
        <v>0.27</v>
      </c>
      <c r="U64" s="26">
        <f t="shared" si="49"/>
        <v>0.221706203339078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0.333477515308783</v>
      </c>
      <c r="AC64" s="29">
        <f t="shared" si="51"/>
        <v>10.2321666666667</v>
      </c>
      <c r="AD64" s="1">
        <f t="shared" si="52"/>
        <v>0.29</v>
      </c>
      <c r="AE64" s="30">
        <f t="shared" si="53"/>
        <v>368.382078440229</v>
      </c>
      <c r="AF64" s="1">
        <f t="shared" si="54"/>
        <v>12569924.1307569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</row>
    <row r="65" s="1" customFormat="1" spans="1:78">
      <c r="A65" s="13"/>
      <c r="B65" s="13"/>
      <c r="C65" s="16">
        <v>7</v>
      </c>
      <c r="D65" s="19">
        <v>29.5917685729032</v>
      </c>
      <c r="E65" s="20">
        <f t="shared" si="55"/>
        <v>24.6141023213333</v>
      </c>
      <c r="F65" s="16" t="s">
        <v>73</v>
      </c>
      <c r="G65" s="13">
        <v>8</v>
      </c>
      <c r="H65" s="18">
        <f t="shared" si="40"/>
        <v>29.5917685729032</v>
      </c>
      <c r="I65" s="18">
        <f t="shared" si="41"/>
        <v>302.741768572903</v>
      </c>
      <c r="J65" s="18">
        <f t="shared" si="42"/>
        <v>0.568081883438931</v>
      </c>
      <c r="K65" s="18">
        <f t="shared" si="43"/>
        <v>10.2321666666667</v>
      </c>
      <c r="L65" s="18">
        <f t="shared" si="44"/>
        <v>2.762685</v>
      </c>
      <c r="M65" s="13" t="s">
        <v>73</v>
      </c>
      <c r="N65" s="13"/>
      <c r="O65" s="18">
        <f t="shared" si="56"/>
        <v>7.33061268928733</v>
      </c>
      <c r="P65" s="18">
        <f t="shared" si="45"/>
        <v>4.16438826329168</v>
      </c>
      <c r="Q65" s="24">
        <f t="shared" si="46"/>
        <v>1.20767259635459</v>
      </c>
      <c r="R65" s="18">
        <f t="shared" si="47"/>
        <v>0.80117865</v>
      </c>
      <c r="S65" s="25">
        <f t="shared" si="48"/>
        <v>1.50736991850018</v>
      </c>
      <c r="T65" s="3">
        <v>0.27</v>
      </c>
      <c r="U65" s="26">
        <f t="shared" si="49"/>
        <v>0.406989877995049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0.369478133294438</v>
      </c>
      <c r="AC65" s="29">
        <f t="shared" si="51"/>
        <v>10.2321666666667</v>
      </c>
      <c r="AD65" s="1">
        <f t="shared" si="52"/>
        <v>0.29</v>
      </c>
      <c r="AE65" s="30">
        <f t="shared" si="53"/>
        <v>368.382078440229</v>
      </c>
      <c r="AF65" s="1">
        <f t="shared" si="54"/>
        <v>13926912.2812804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</row>
    <row r="66" s="1" customFormat="1" spans="1:78">
      <c r="A66" s="13"/>
      <c r="B66" s="13"/>
      <c r="C66" s="16">
        <v>8</v>
      </c>
      <c r="D66" s="19">
        <v>29.5357763290323</v>
      </c>
      <c r="E66" s="20">
        <f t="shared" si="55"/>
        <v>29.5917685729032</v>
      </c>
      <c r="F66" s="16" t="s">
        <v>73</v>
      </c>
      <c r="G66" s="13">
        <v>9</v>
      </c>
      <c r="H66" s="18">
        <f t="shared" si="40"/>
        <v>29.5357763290323</v>
      </c>
      <c r="I66" s="18">
        <f t="shared" si="41"/>
        <v>302.685776329032</v>
      </c>
      <c r="J66" s="18">
        <f t="shared" si="42"/>
        <v>0.564712123633478</v>
      </c>
      <c r="K66" s="18">
        <f t="shared" si="43"/>
        <v>10.2321666666667</v>
      </c>
      <c r="L66" s="18">
        <f t="shared" si="44"/>
        <v>2.762685</v>
      </c>
      <c r="M66" s="13" t="s">
        <v>73</v>
      </c>
      <c r="N66" s="13"/>
      <c r="O66" s="18">
        <f t="shared" si="56"/>
        <v>5.92890942599566</v>
      </c>
      <c r="P66" s="18">
        <f t="shared" si="45"/>
        <v>3.34812703278455</v>
      </c>
      <c r="Q66" s="24">
        <f t="shared" si="46"/>
        <v>0.97095683950752</v>
      </c>
      <c r="R66" s="18">
        <f t="shared" si="47"/>
        <v>0.80117865</v>
      </c>
      <c r="S66" s="25">
        <f t="shared" si="48"/>
        <v>1.21191052645689</v>
      </c>
      <c r="T66" s="3">
        <v>0.27</v>
      </c>
      <c r="U66" s="26">
        <f t="shared" si="49"/>
        <v>0.32721584214336</v>
      </c>
      <c r="V66" s="3">
        <v>220.1</v>
      </c>
      <c r="W66" s="27">
        <v>12.1</v>
      </c>
      <c r="X66" s="27">
        <v>4.5</v>
      </c>
      <c r="Y66" s="27">
        <v>1.5</v>
      </c>
      <c r="Z66" s="27">
        <v>6.8</v>
      </c>
      <c r="AA66" s="3">
        <v>30.2</v>
      </c>
      <c r="AB66" s="2">
        <f t="shared" si="50"/>
        <v>0.338778038128455</v>
      </c>
      <c r="AC66" s="29">
        <f t="shared" si="51"/>
        <v>10.2321666666667</v>
      </c>
      <c r="AD66" s="1">
        <f t="shared" si="52"/>
        <v>0.29</v>
      </c>
      <c r="AE66" s="30">
        <f t="shared" si="53"/>
        <v>368.382078440229</v>
      </c>
      <c r="AF66" s="1">
        <f t="shared" si="54"/>
        <v>12769719.2192951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</row>
    <row r="67" s="1" customFormat="1" spans="1:78">
      <c r="A67" s="13"/>
      <c r="B67" s="13"/>
      <c r="C67" s="16">
        <v>9</v>
      </c>
      <c r="D67" s="19">
        <v>26.0147707116667</v>
      </c>
      <c r="E67" s="20">
        <f t="shared" si="55"/>
        <v>29.5357763290323</v>
      </c>
      <c r="F67" s="16" t="s">
        <v>73</v>
      </c>
      <c r="G67" s="13">
        <v>10</v>
      </c>
      <c r="H67" s="18">
        <f t="shared" si="40"/>
        <v>26.0147707116667</v>
      </c>
      <c r="I67" s="18">
        <f t="shared" si="41"/>
        <v>299.164770711667</v>
      </c>
      <c r="J67" s="18">
        <f t="shared" si="42"/>
        <v>0.386726065179183</v>
      </c>
      <c r="K67" s="18">
        <f t="shared" si="43"/>
        <v>10.2321666666667</v>
      </c>
      <c r="L67" s="18">
        <f t="shared" si="44"/>
        <v>2.762685</v>
      </c>
      <c r="M67" s="13" t="s">
        <v>73</v>
      </c>
      <c r="N67" s="13"/>
      <c r="O67" s="18">
        <f t="shared" si="56"/>
        <v>5.3434673932111</v>
      </c>
      <c r="P67" s="18">
        <f t="shared" si="45"/>
        <v>2.0664581193898</v>
      </c>
      <c r="Q67" s="24">
        <f t="shared" si="46"/>
        <v>0.599272854623041</v>
      </c>
      <c r="R67" s="18">
        <f t="shared" si="47"/>
        <v>0.80117865</v>
      </c>
      <c r="S67" s="25">
        <f t="shared" si="48"/>
        <v>0.747989046666485</v>
      </c>
      <c r="T67" s="3">
        <v>0.27</v>
      </c>
      <c r="U67" s="26">
        <f t="shared" si="49"/>
        <v>0.201957042599951</v>
      </c>
      <c r="V67" s="3">
        <v>220.1</v>
      </c>
      <c r="W67" s="27">
        <v>12.1</v>
      </c>
      <c r="X67" s="27">
        <v>4.5</v>
      </c>
      <c r="Y67" s="27">
        <v>1.5</v>
      </c>
      <c r="Z67" s="27">
        <v>6.8</v>
      </c>
      <c r="AA67" s="3">
        <v>30.2</v>
      </c>
      <c r="AB67" s="2">
        <f t="shared" si="50"/>
        <v>0.31444025337717</v>
      </c>
      <c r="AC67" s="29">
        <f t="shared" si="51"/>
        <v>10.2321666666667</v>
      </c>
      <c r="AD67" s="1">
        <f t="shared" si="52"/>
        <v>0.29</v>
      </c>
      <c r="AE67" s="30">
        <f t="shared" si="53"/>
        <v>368.382078440229</v>
      </c>
      <c r="AF67" s="1">
        <f t="shared" si="54"/>
        <v>11852343.7028346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</row>
    <row r="68" s="1" customFormat="1" spans="1:78">
      <c r="A68" s="13"/>
      <c r="B68" s="13"/>
      <c r="C68" s="16">
        <v>10</v>
      </c>
      <c r="D68" s="19">
        <v>18.5814278677419</v>
      </c>
      <c r="E68" s="20">
        <f t="shared" si="55"/>
        <v>26.0147707116667</v>
      </c>
      <c r="F68" s="16" t="s">
        <v>73</v>
      </c>
      <c r="G68" s="13">
        <v>11</v>
      </c>
      <c r="H68" s="18">
        <f t="shared" si="40"/>
        <v>18.5814278677419</v>
      </c>
      <c r="I68" s="18">
        <f t="shared" si="41"/>
        <v>291.731427867742</v>
      </c>
      <c r="J68" s="18">
        <f t="shared" si="42"/>
        <v>0.168751449757648</v>
      </c>
      <c r="K68" s="18">
        <f t="shared" si="43"/>
        <v>10.2321666666667</v>
      </c>
      <c r="L68" s="18">
        <f t="shared" si="44"/>
        <v>2.762685</v>
      </c>
      <c r="M68" s="13" t="s">
        <v>75</v>
      </c>
      <c r="N68" s="18">
        <f>(O67-P67)*$C$22/100</f>
        <v>3.11315881013024</v>
      </c>
      <c r="O68" s="18">
        <f t="shared" si="56"/>
        <v>2.92653546369106</v>
      </c>
      <c r="P68" s="18">
        <f t="shared" si="45"/>
        <v>0.493857102265038</v>
      </c>
      <c r="Q68" s="24">
        <f t="shared" si="46"/>
        <v>0.143218559656861</v>
      </c>
      <c r="R68" s="18">
        <f t="shared" si="47"/>
        <v>0.80117865</v>
      </c>
      <c r="S68" s="25">
        <f t="shared" si="48"/>
        <v>0.178759830478335</v>
      </c>
      <c r="T68" s="3">
        <v>0.27</v>
      </c>
      <c r="U68" s="26">
        <f t="shared" si="49"/>
        <v>0.0482651542291504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0.235777919466724</v>
      </c>
      <c r="AC68" s="29">
        <f t="shared" si="51"/>
        <v>10.2321666666667</v>
      </c>
      <c r="AD68" s="1">
        <f t="shared" si="52"/>
        <v>0.29</v>
      </c>
      <c r="AE68" s="30">
        <f t="shared" si="53"/>
        <v>368.382078440229</v>
      </c>
      <c r="AF68" s="1">
        <f t="shared" si="54"/>
        <v>8887287.51820098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</row>
    <row r="69" s="1" customFormat="1" spans="1:78">
      <c r="A69" s="13"/>
      <c r="B69" s="13"/>
      <c r="C69" s="16">
        <v>11</v>
      </c>
      <c r="D69" s="19">
        <v>14.3185798056667</v>
      </c>
      <c r="E69" s="20">
        <f t="shared" si="55"/>
        <v>18.5814278677419</v>
      </c>
      <c r="F69" s="16" t="s">
        <v>75</v>
      </c>
      <c r="G69" s="13">
        <v>12</v>
      </c>
      <c r="H69" s="18">
        <f t="shared" si="40"/>
        <v>14.3185798056667</v>
      </c>
      <c r="I69" s="18">
        <f t="shared" si="41"/>
        <v>287.468579805667</v>
      </c>
      <c r="J69" s="18">
        <f t="shared" si="42"/>
        <v>0.102873381786293</v>
      </c>
      <c r="K69" s="18">
        <f t="shared" si="43"/>
        <v>10.2321666666667</v>
      </c>
      <c r="L69" s="18">
        <f t="shared" si="44"/>
        <v>2.762685</v>
      </c>
      <c r="M69" s="13" t="s">
        <v>73</v>
      </c>
      <c r="N69" s="13"/>
      <c r="O69" s="18">
        <f t="shared" si="56"/>
        <v>5.19536336142603</v>
      </c>
      <c r="P69" s="18">
        <f t="shared" si="45"/>
        <v>0.534464598598496</v>
      </c>
      <c r="Q69" s="24">
        <f t="shared" si="46"/>
        <v>0.154994733593564</v>
      </c>
      <c r="R69" s="18">
        <f t="shared" si="47"/>
        <v>0.80117865</v>
      </c>
      <c r="S69" s="25">
        <f t="shared" si="48"/>
        <v>0.193458392324313</v>
      </c>
      <c r="T69" s="3">
        <v>0.27</v>
      </c>
      <c r="U69" s="26">
        <f t="shared" si="49"/>
        <v>0.0522337659275646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0.236549020719726</v>
      </c>
      <c r="AC69" s="29">
        <f t="shared" si="51"/>
        <v>10.2321666666667</v>
      </c>
      <c r="AD69" s="1">
        <f t="shared" si="52"/>
        <v>0.29</v>
      </c>
      <c r="AE69" s="30">
        <f t="shared" si="53"/>
        <v>368.382078440229</v>
      </c>
      <c r="AF69" s="1">
        <f t="shared" si="54"/>
        <v>8916352.99878786</v>
      </c>
      <c r="AG69" s="1">
        <f>SUM(AF58:AF69)</f>
        <v>128838353.238526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</row>
    <row r="70" s="1" customFormat="1" spans="1:46">
      <c r="A70" s="13"/>
      <c r="B70" s="13"/>
      <c r="C70" s="16">
        <v>12</v>
      </c>
      <c r="D70" s="19">
        <v>8.67555794570968</v>
      </c>
      <c r="E70" s="20">
        <f t="shared" si="55"/>
        <v>14.3185798056667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AT70" s="2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6</v>
      </c>
      <c r="E74" s="16"/>
      <c r="F74" s="16"/>
      <c r="G74" s="13">
        <v>1</v>
      </c>
      <c r="H74" s="18">
        <f t="shared" ref="H74:H85" si="57">E75</f>
        <v>6</v>
      </c>
      <c r="I74" s="18">
        <f t="shared" ref="I74:I85" si="58">H74+273.15</f>
        <v>279.15</v>
      </c>
      <c r="J74" s="18">
        <f t="shared" ref="J74:J85" si="59">EXP(($C$16*(I74-$C$14))/($C$17*I74*$C$14))</f>
        <v>0.0374932232426917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0.0195422178185558</v>
      </c>
      <c r="Q74" s="24">
        <f t="shared" ref="Q74:Q85" si="63">P74*$B$76</f>
        <v>0.0050809766328245</v>
      </c>
      <c r="R74" s="18">
        <f t="shared" ref="R74:R85" si="64">L74*$B$76</f>
        <v>0.1355172</v>
      </c>
      <c r="S74" s="25">
        <f t="shared" ref="S74:S85" si="65">Q74/R74</f>
        <v>0.0374932232426917</v>
      </c>
      <c r="T74" s="3">
        <v>0.01</v>
      </c>
      <c r="U74" s="26">
        <f t="shared" ref="U74:U85" si="66">S74*T74</f>
        <v>0.000374932232426917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0.00586493223242692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 t="shared" ref="AW74:AW85" si="72">$E$8</f>
        <v>0</v>
      </c>
      <c r="AX74" s="1">
        <f t="shared" ref="AX74:AX85" si="73">AW74*10000*AV74*0.67*AU74*AT74</f>
        <v>0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7.50432322222581</v>
      </c>
      <c r="E75" s="20">
        <f t="shared" ref="E75:E86" si="74">D74</f>
        <v>6</v>
      </c>
      <c r="F75" s="16" t="s">
        <v>73</v>
      </c>
      <c r="G75" s="13">
        <v>2</v>
      </c>
      <c r="H75" s="18">
        <f t="shared" si="57"/>
        <v>7.50432322222581</v>
      </c>
      <c r="I75" s="18">
        <f t="shared" si="58"/>
        <v>280.654323222226</v>
      </c>
      <c r="J75" s="18">
        <f t="shared" si="59"/>
        <v>0.0452010226115031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5">L75+O74-P74-N75</f>
        <v>1.02289778218144</v>
      </c>
      <c r="P75" s="18">
        <f t="shared" si="62"/>
        <v>0.0462360257816398</v>
      </c>
      <c r="Q75" s="24">
        <f t="shared" si="63"/>
        <v>0.0120213667032264</v>
      </c>
      <c r="R75" s="18">
        <f t="shared" si="64"/>
        <v>0.1355172</v>
      </c>
      <c r="S75" s="25">
        <f t="shared" si="65"/>
        <v>0.0887073131914352</v>
      </c>
      <c r="T75" s="3">
        <v>0.01</v>
      </c>
      <c r="U75" s="26">
        <f t="shared" si="66"/>
        <v>0.000887073131914352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0.00637707313191435</v>
      </c>
      <c r="AU75" s="29">
        <f t="shared" si="70"/>
        <v>52.122</v>
      </c>
      <c r="AV75" s="1">
        <f t="shared" si="71"/>
        <v>0.26</v>
      </c>
      <c r="AW75" s="2">
        <f t="shared" si="72"/>
        <v>0</v>
      </c>
      <c r="AX75" s="1">
        <f t="shared" si="73"/>
        <v>0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10.2242916046071</v>
      </c>
      <c r="E76" s="20">
        <f t="shared" si="74"/>
        <v>7.50432322222581</v>
      </c>
      <c r="F76" s="16" t="s">
        <v>73</v>
      </c>
      <c r="G76" s="13">
        <v>3</v>
      </c>
      <c r="H76" s="18">
        <f t="shared" si="57"/>
        <v>10.2242916046071</v>
      </c>
      <c r="I76" s="18">
        <f t="shared" si="58"/>
        <v>283.374291604607</v>
      </c>
      <c r="J76" s="18">
        <f t="shared" si="59"/>
        <v>0.0630622394508186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5"/>
        <v>1.4978817563998</v>
      </c>
      <c r="P76" s="18">
        <f t="shared" si="62"/>
        <v>0.0944597779910972</v>
      </c>
      <c r="Q76" s="24">
        <f t="shared" si="63"/>
        <v>0.0245595422776853</v>
      </c>
      <c r="R76" s="18">
        <f t="shared" si="64"/>
        <v>0.1355172</v>
      </c>
      <c r="S76" s="25">
        <f t="shared" si="65"/>
        <v>0.181228229905025</v>
      </c>
      <c r="T76" s="3">
        <v>0.01</v>
      </c>
      <c r="U76" s="26">
        <f t="shared" si="66"/>
        <v>0.00181228229905025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0.00730228229905025</v>
      </c>
      <c r="AU76" s="29">
        <f t="shared" si="70"/>
        <v>52.122</v>
      </c>
      <c r="AV76" s="1">
        <f t="shared" si="71"/>
        <v>0.26</v>
      </c>
      <c r="AW76" s="2">
        <f t="shared" si="72"/>
        <v>0</v>
      </c>
      <c r="AX76" s="1">
        <f t="shared" si="73"/>
        <v>0</v>
      </c>
    </row>
    <row r="77" s="1" customFormat="1" spans="1:50">
      <c r="A77" s="13"/>
      <c r="B77" s="13"/>
      <c r="C77" s="16">
        <v>3</v>
      </c>
      <c r="D77" s="19">
        <v>12.9895701357742</v>
      </c>
      <c r="E77" s="20">
        <f t="shared" si="74"/>
        <v>10.2242916046071</v>
      </c>
      <c r="F77" s="16" t="s">
        <v>73</v>
      </c>
      <c r="G77" s="13">
        <v>4</v>
      </c>
      <c r="H77" s="18">
        <f t="shared" si="57"/>
        <v>12.9895701357742</v>
      </c>
      <c r="I77" s="18">
        <f t="shared" si="58"/>
        <v>286.139570135774</v>
      </c>
      <c r="J77" s="18">
        <f t="shared" si="59"/>
        <v>0.0878984304666113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1.92464197840871</v>
      </c>
      <c r="P77" s="18">
        <f t="shared" si="62"/>
        <v>0.169173009112279</v>
      </c>
      <c r="Q77" s="24">
        <f t="shared" si="63"/>
        <v>0.0439849823691925</v>
      </c>
      <c r="R77" s="18">
        <f t="shared" si="64"/>
        <v>0.1355172</v>
      </c>
      <c r="S77" s="25">
        <f t="shared" si="65"/>
        <v>0.324571215824947</v>
      </c>
      <c r="T77" s="3">
        <v>0.01</v>
      </c>
      <c r="U77" s="26">
        <f t="shared" si="66"/>
        <v>0.00324571215824947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0.015</v>
      </c>
      <c r="AR77" s="3">
        <v>0.5</v>
      </c>
      <c r="AS77" s="3">
        <f t="shared" si="68"/>
        <v>0.0075</v>
      </c>
      <c r="AT77" s="2">
        <f t="shared" si="69"/>
        <v>0.0112357121582495</v>
      </c>
      <c r="AU77" s="29">
        <f t="shared" si="70"/>
        <v>52.122</v>
      </c>
      <c r="AV77" s="1">
        <f t="shared" si="71"/>
        <v>0.26</v>
      </c>
      <c r="AW77" s="2">
        <f t="shared" si="72"/>
        <v>0</v>
      </c>
      <c r="AX77" s="1">
        <f t="shared" si="73"/>
        <v>0</v>
      </c>
    </row>
    <row r="78" s="1" customFormat="1" spans="1:50">
      <c r="A78" s="13"/>
      <c r="B78" s="13"/>
      <c r="C78" s="16">
        <v>4</v>
      </c>
      <c r="D78" s="19">
        <v>15.755179664</v>
      </c>
      <c r="E78" s="20">
        <f t="shared" si="74"/>
        <v>12.9895701357742</v>
      </c>
      <c r="F78" s="16" t="s">
        <v>73</v>
      </c>
      <c r="G78" s="13">
        <v>5</v>
      </c>
      <c r="H78" s="18">
        <f t="shared" si="57"/>
        <v>15.755179664</v>
      </c>
      <c r="I78" s="18">
        <f t="shared" si="58"/>
        <v>288.905179664</v>
      </c>
      <c r="J78" s="18">
        <f t="shared" si="59"/>
        <v>0.121744387674927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1.66769552083161</v>
      </c>
      <c r="O78" s="18">
        <f t="shared" si="75"/>
        <v>0.608993448464821</v>
      </c>
      <c r="P78" s="18">
        <f t="shared" si="62"/>
        <v>0.0741415344813919</v>
      </c>
      <c r="Q78" s="24">
        <f t="shared" si="63"/>
        <v>0.0192767989651619</v>
      </c>
      <c r="R78" s="18">
        <f t="shared" si="64"/>
        <v>0.1355172</v>
      </c>
      <c r="S78" s="25">
        <f t="shared" si="65"/>
        <v>0.142246142667956</v>
      </c>
      <c r="T78" s="3">
        <v>0.01</v>
      </c>
      <c r="U78" s="26">
        <f t="shared" si="66"/>
        <v>0.00142246142667956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7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0.0113724614266796</v>
      </c>
      <c r="AU78" s="29">
        <f t="shared" si="70"/>
        <v>52.122</v>
      </c>
      <c r="AV78" s="1">
        <f t="shared" si="71"/>
        <v>0.26</v>
      </c>
      <c r="AW78" s="2">
        <f t="shared" si="72"/>
        <v>0</v>
      </c>
      <c r="AX78" s="1">
        <f t="shared" si="73"/>
        <v>0</v>
      </c>
    </row>
    <row r="79" s="1" customFormat="1" spans="1:50">
      <c r="A79" s="13"/>
      <c r="B79" s="13"/>
      <c r="C79" s="16">
        <v>5</v>
      </c>
      <c r="D79" s="19">
        <v>22.8222500625807</v>
      </c>
      <c r="E79" s="20">
        <f t="shared" si="74"/>
        <v>15.755179664</v>
      </c>
      <c r="F79" s="16" t="s">
        <v>75</v>
      </c>
      <c r="G79" s="13">
        <v>6</v>
      </c>
      <c r="H79" s="18">
        <f t="shared" si="57"/>
        <v>22.8222500625807</v>
      </c>
      <c r="I79" s="18">
        <f t="shared" si="58"/>
        <v>295.972250062581</v>
      </c>
      <c r="J79" s="18">
        <f t="shared" si="59"/>
        <v>0.272231061176577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5"/>
        <v>1.05607191398343</v>
      </c>
      <c r="P79" s="18">
        <f t="shared" si="62"/>
        <v>0.287495577822488</v>
      </c>
      <c r="Q79" s="24">
        <f t="shared" si="63"/>
        <v>0.0747488502338469</v>
      </c>
      <c r="R79" s="18">
        <f t="shared" si="64"/>
        <v>0.1355172</v>
      </c>
      <c r="S79" s="25">
        <f t="shared" si="65"/>
        <v>0.551582014931292</v>
      </c>
      <c r="T79" s="3">
        <v>0.01</v>
      </c>
      <c r="U79" s="26">
        <f t="shared" si="66"/>
        <v>0.00551582014931292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7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8"/>
        <v>0.0075</v>
      </c>
      <c r="AT79" s="2">
        <f t="shared" si="69"/>
        <v>0.0154658201493129</v>
      </c>
      <c r="AU79" s="29">
        <f t="shared" si="70"/>
        <v>52.122</v>
      </c>
      <c r="AV79" s="1">
        <f t="shared" si="71"/>
        <v>0.26</v>
      </c>
      <c r="AW79" s="2">
        <f t="shared" si="72"/>
        <v>0</v>
      </c>
      <c r="AX79" s="1">
        <f t="shared" si="73"/>
        <v>0</v>
      </c>
    </row>
    <row r="80" s="1" customFormat="1" spans="1:50">
      <c r="A80" s="13"/>
      <c r="B80" s="13"/>
      <c r="C80" s="16">
        <v>6</v>
      </c>
      <c r="D80" s="19">
        <v>24.6141023213333</v>
      </c>
      <c r="E80" s="20">
        <f t="shared" si="74"/>
        <v>22.8222500625807</v>
      </c>
      <c r="F80" s="16" t="s">
        <v>73</v>
      </c>
      <c r="G80" s="13">
        <v>7</v>
      </c>
      <c r="H80" s="18">
        <f t="shared" si="57"/>
        <v>24.6141023213333</v>
      </c>
      <c r="I80" s="18">
        <f t="shared" si="58"/>
        <v>297.764102321333</v>
      </c>
      <c r="J80" s="18">
        <f t="shared" si="59"/>
        <v>0.331828751978552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1.28979633616094</v>
      </c>
      <c r="P80" s="18">
        <f t="shared" si="62"/>
        <v>0.427991508534794</v>
      </c>
      <c r="Q80" s="24">
        <f t="shared" si="63"/>
        <v>0.111277792219046</v>
      </c>
      <c r="R80" s="18">
        <f t="shared" si="64"/>
        <v>0.1355172</v>
      </c>
      <c r="S80" s="25">
        <f t="shared" si="65"/>
        <v>0.82113408644103</v>
      </c>
      <c r="T80" s="3">
        <v>0.01</v>
      </c>
      <c r="U80" s="26">
        <f t="shared" si="66"/>
        <v>0.0082113408644103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0.02</v>
      </c>
      <c r="AR80" s="3">
        <v>0.5</v>
      </c>
      <c r="AS80" s="3">
        <f t="shared" si="68"/>
        <v>0.01</v>
      </c>
      <c r="AT80" s="2">
        <f t="shared" si="69"/>
        <v>0.0206613408644103</v>
      </c>
      <c r="AU80" s="29">
        <f t="shared" si="70"/>
        <v>52.122</v>
      </c>
      <c r="AV80" s="1">
        <f t="shared" si="71"/>
        <v>0.26</v>
      </c>
      <c r="AW80" s="2">
        <f t="shared" si="72"/>
        <v>0</v>
      </c>
      <c r="AX80" s="1">
        <f t="shared" si="73"/>
        <v>0</v>
      </c>
    </row>
    <row r="81" s="1" customFormat="1" spans="1:50">
      <c r="A81" s="13"/>
      <c r="B81" s="13"/>
      <c r="C81" s="16">
        <v>7</v>
      </c>
      <c r="D81" s="19">
        <v>29.5917685729032</v>
      </c>
      <c r="E81" s="20">
        <f t="shared" si="74"/>
        <v>24.6141023213333</v>
      </c>
      <c r="F81" s="16" t="s">
        <v>73</v>
      </c>
      <c r="G81" s="13">
        <v>8</v>
      </c>
      <c r="H81" s="18">
        <f t="shared" si="57"/>
        <v>29.5917685729032</v>
      </c>
      <c r="I81" s="18">
        <f t="shared" si="58"/>
        <v>302.741768572903</v>
      </c>
      <c r="J81" s="18">
        <f t="shared" si="59"/>
        <v>0.568081883438931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1.38302482762615</v>
      </c>
      <c r="P81" s="18">
        <f t="shared" si="62"/>
        <v>0.785671348920665</v>
      </c>
      <c r="Q81" s="24">
        <f t="shared" si="63"/>
        <v>0.204274550719373</v>
      </c>
      <c r="R81" s="18">
        <f t="shared" si="64"/>
        <v>0.1355172</v>
      </c>
      <c r="S81" s="25">
        <f t="shared" si="65"/>
        <v>1.50736991850018</v>
      </c>
      <c r="T81" s="3">
        <v>0.01</v>
      </c>
      <c r="U81" s="26">
        <f t="shared" si="66"/>
        <v>0.0150736991850018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0.02</v>
      </c>
      <c r="AR81" s="3">
        <v>0.5</v>
      </c>
      <c r="AS81" s="3">
        <f t="shared" si="68"/>
        <v>0.01</v>
      </c>
      <c r="AT81" s="2">
        <f t="shared" si="69"/>
        <v>0.0275236991850018</v>
      </c>
      <c r="AU81" s="29">
        <f t="shared" si="70"/>
        <v>52.122</v>
      </c>
      <c r="AV81" s="1">
        <f t="shared" si="71"/>
        <v>0.26</v>
      </c>
      <c r="AW81" s="2">
        <f t="shared" si="72"/>
        <v>0</v>
      </c>
      <c r="AX81" s="1">
        <f t="shared" si="73"/>
        <v>0</v>
      </c>
    </row>
    <row r="82" s="1" customFormat="1" spans="1:50">
      <c r="A82" s="13"/>
      <c r="B82" s="13"/>
      <c r="C82" s="16">
        <v>8</v>
      </c>
      <c r="D82" s="19">
        <v>29.5357763290323</v>
      </c>
      <c r="E82" s="20">
        <f t="shared" si="74"/>
        <v>29.5917685729032</v>
      </c>
      <c r="F82" s="16" t="s">
        <v>73</v>
      </c>
      <c r="G82" s="13">
        <v>9</v>
      </c>
      <c r="H82" s="18">
        <f t="shared" si="57"/>
        <v>29.5357763290323</v>
      </c>
      <c r="I82" s="18">
        <f t="shared" si="58"/>
        <v>302.685776329032</v>
      </c>
      <c r="J82" s="18">
        <f t="shared" si="59"/>
        <v>0.564712123633478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1.11857347870548</v>
      </c>
      <c r="P82" s="18">
        <f t="shared" si="62"/>
        <v>0.63167200459986</v>
      </c>
      <c r="Q82" s="24">
        <f t="shared" si="63"/>
        <v>0.164234721195964</v>
      </c>
      <c r="R82" s="18">
        <f t="shared" si="64"/>
        <v>0.1355172</v>
      </c>
      <c r="S82" s="25">
        <f t="shared" si="65"/>
        <v>1.21191052645689</v>
      </c>
      <c r="T82" s="3">
        <v>0.01</v>
      </c>
      <c r="U82" s="26">
        <f t="shared" si="66"/>
        <v>0.0121191052645689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0.0220691052645689</v>
      </c>
      <c r="AU82" s="29">
        <f t="shared" si="70"/>
        <v>52.122</v>
      </c>
      <c r="AV82" s="1">
        <f t="shared" si="71"/>
        <v>0.26</v>
      </c>
      <c r="AW82" s="2">
        <f t="shared" si="72"/>
        <v>0</v>
      </c>
      <c r="AX82" s="1">
        <f t="shared" si="73"/>
        <v>0</v>
      </c>
    </row>
    <row r="83" s="1" customFormat="1" spans="1:50">
      <c r="A83" s="13"/>
      <c r="B83" s="13"/>
      <c r="C83" s="16">
        <v>9</v>
      </c>
      <c r="D83" s="19">
        <v>26.0147707116667</v>
      </c>
      <c r="E83" s="20">
        <f t="shared" si="74"/>
        <v>29.5357763290323</v>
      </c>
      <c r="F83" s="16" t="s">
        <v>73</v>
      </c>
      <c r="G83" s="13">
        <v>10</v>
      </c>
      <c r="H83" s="18">
        <f t="shared" si="57"/>
        <v>26.0147707116667</v>
      </c>
      <c r="I83" s="18">
        <f t="shared" si="58"/>
        <v>299.164770711667</v>
      </c>
      <c r="J83" s="18">
        <f t="shared" si="59"/>
        <v>0.386726065179183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1.00812147410562</v>
      </c>
      <c r="P83" s="18">
        <f t="shared" si="62"/>
        <v>0.389866850903505</v>
      </c>
      <c r="Q83" s="24">
        <f t="shared" si="63"/>
        <v>0.101365381234911</v>
      </c>
      <c r="R83" s="18">
        <f t="shared" si="64"/>
        <v>0.1355172</v>
      </c>
      <c r="S83" s="25">
        <f t="shared" si="65"/>
        <v>0.747989046666485</v>
      </c>
      <c r="T83" s="3">
        <v>0.01</v>
      </c>
      <c r="U83" s="26">
        <f t="shared" si="66"/>
        <v>0.00747989046666485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0.005</v>
      </c>
      <c r="AF83" s="3">
        <v>0.49</v>
      </c>
      <c r="AG83" s="26">
        <f t="shared" si="67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8"/>
        <v>0.0075</v>
      </c>
      <c r="AT83" s="2">
        <f t="shared" si="69"/>
        <v>0.0174298904666649</v>
      </c>
      <c r="AU83" s="29">
        <f t="shared" si="70"/>
        <v>52.122</v>
      </c>
      <c r="AV83" s="1">
        <f t="shared" si="71"/>
        <v>0.26</v>
      </c>
      <c r="AW83" s="2">
        <f t="shared" si="72"/>
        <v>0</v>
      </c>
      <c r="AX83" s="1">
        <f t="shared" si="73"/>
        <v>0</v>
      </c>
    </row>
    <row r="84" s="1" customFormat="1" spans="1:50">
      <c r="A84" s="13"/>
      <c r="B84" s="13"/>
      <c r="C84" s="16">
        <v>10</v>
      </c>
      <c r="D84" s="19">
        <v>18.5814278677419</v>
      </c>
      <c r="E84" s="20">
        <f t="shared" si="74"/>
        <v>26.0147707116667</v>
      </c>
      <c r="F84" s="16" t="s">
        <v>73</v>
      </c>
      <c r="G84" s="13">
        <v>11</v>
      </c>
      <c r="H84" s="18">
        <f t="shared" si="57"/>
        <v>18.5814278677419</v>
      </c>
      <c r="I84" s="18">
        <f t="shared" si="58"/>
        <v>291.731427867742</v>
      </c>
      <c r="J84" s="18">
        <f t="shared" si="59"/>
        <v>0.168751449757648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0.587341892042011</v>
      </c>
      <c r="O84" s="18">
        <f t="shared" si="75"/>
        <v>0.552132731160106</v>
      </c>
      <c r="P84" s="18">
        <f t="shared" si="62"/>
        <v>0.0931731988419177</v>
      </c>
      <c r="Q84" s="24">
        <f t="shared" si="63"/>
        <v>0.0242250316988986</v>
      </c>
      <c r="R84" s="18">
        <f t="shared" si="64"/>
        <v>0.1355172</v>
      </c>
      <c r="S84" s="25">
        <f t="shared" si="65"/>
        <v>0.178759830478335</v>
      </c>
      <c r="T84" s="3">
        <v>0.01</v>
      </c>
      <c r="U84" s="26">
        <f t="shared" si="66"/>
        <v>0.00178759830478335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0.005</v>
      </c>
      <c r="AF84" s="3">
        <v>0.49</v>
      </c>
      <c r="AG84" s="26">
        <f t="shared" si="67"/>
        <v>0.00245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0.00923759830478335</v>
      </c>
      <c r="AU84" s="29">
        <f t="shared" si="70"/>
        <v>52.122</v>
      </c>
      <c r="AV84" s="1">
        <f t="shared" si="71"/>
        <v>0.26</v>
      </c>
      <c r="AW84" s="2">
        <f t="shared" si="72"/>
        <v>0</v>
      </c>
      <c r="AX84" s="1">
        <f t="shared" si="73"/>
        <v>0</v>
      </c>
    </row>
    <row r="85" s="1" customFormat="1" spans="1:51">
      <c r="A85" s="13"/>
      <c r="B85" s="13"/>
      <c r="C85" s="16">
        <v>11</v>
      </c>
      <c r="D85" s="19">
        <v>14.3185798056667</v>
      </c>
      <c r="E85" s="20">
        <f t="shared" si="74"/>
        <v>18.5814278677419</v>
      </c>
      <c r="F85" s="16" t="s">
        <v>75</v>
      </c>
      <c r="G85" s="13">
        <v>12</v>
      </c>
      <c r="H85" s="18">
        <f t="shared" si="57"/>
        <v>14.3185798056667</v>
      </c>
      <c r="I85" s="18">
        <f t="shared" si="58"/>
        <v>287.468579805667</v>
      </c>
      <c r="J85" s="18">
        <f t="shared" si="59"/>
        <v>0.102873381786293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5"/>
        <v>0.980179532318188</v>
      </c>
      <c r="P85" s="18">
        <f t="shared" si="62"/>
        <v>0.100834383247279</v>
      </c>
      <c r="Q85" s="24">
        <f t="shared" si="63"/>
        <v>0.0262169396442925</v>
      </c>
      <c r="R85" s="18">
        <f t="shared" si="64"/>
        <v>0.1355172</v>
      </c>
      <c r="S85" s="25">
        <f t="shared" si="65"/>
        <v>0.193458392324313</v>
      </c>
      <c r="T85" s="3">
        <v>0.01</v>
      </c>
      <c r="U85" s="26">
        <f t="shared" si="66"/>
        <v>0.00193458392324314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0.005</v>
      </c>
      <c r="AF85" s="3">
        <v>0.49</v>
      </c>
      <c r="AG85" s="26">
        <f t="shared" si="67"/>
        <v>0.00245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0.00938458392324313</v>
      </c>
      <c r="AU85" s="29">
        <f t="shared" si="70"/>
        <v>52.122</v>
      </c>
      <c r="AV85" s="1">
        <f t="shared" si="71"/>
        <v>0.26</v>
      </c>
      <c r="AW85" s="2">
        <f t="shared" si="72"/>
        <v>0</v>
      </c>
      <c r="AX85" s="1">
        <f t="shared" si="73"/>
        <v>0</v>
      </c>
      <c r="AY85" s="1">
        <f>SUM(AX74:AX85)</f>
        <v>0</v>
      </c>
    </row>
    <row r="86" s="1" customFormat="1" spans="1:46">
      <c r="A86" s="13"/>
      <c r="B86" s="13"/>
      <c r="C86" s="16">
        <v>12</v>
      </c>
      <c r="D86" s="19">
        <v>8.67555794570968</v>
      </c>
      <c r="E86" s="20">
        <f t="shared" si="74"/>
        <v>14.3185798056667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6</v>
      </c>
      <c r="E90" s="16"/>
      <c r="F90" s="16"/>
      <c r="G90" s="13">
        <v>1</v>
      </c>
      <c r="H90" s="18">
        <f t="shared" ref="H90:H101" si="76">E91</f>
        <v>6</v>
      </c>
      <c r="I90" s="18">
        <f t="shared" ref="I90:I101" si="77">H90+273.15</f>
        <v>279.15</v>
      </c>
      <c r="J90" s="18">
        <f t="shared" ref="J90:J101" si="78">EXP(($C$16*(I90-$C$14))/($C$17*I90*$C$14))</f>
        <v>0.0374932232426917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0.0106743206571943</v>
      </c>
      <c r="Q90" s="24">
        <f t="shared" ref="Q90:Q101" si="82">P90*$B$76</f>
        <v>0.00277532337087052</v>
      </c>
      <c r="R90" s="18">
        <f t="shared" ref="R90:R101" si="83">L90*$B$76</f>
        <v>0.074022</v>
      </c>
      <c r="S90" s="25">
        <f t="shared" ref="S90:S101" si="84">Q90/R90</f>
        <v>0.0374932232426917</v>
      </c>
      <c r="T90" s="3">
        <v>0.01</v>
      </c>
      <c r="U90" s="26">
        <f t="shared" ref="U90:U101" si="85">S90*T90</f>
        <v>0.000374932232426917</v>
      </c>
      <c r="V90" s="25"/>
      <c r="W90" s="3"/>
      <c r="X90" s="3"/>
      <c r="Y90" s="28"/>
      <c r="Z90" s="3"/>
      <c r="AA90" s="27"/>
      <c r="AB90" s="3"/>
      <c r="AC90" s="3"/>
      <c r="AD90" s="3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0.00586493223242692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 t="shared" ref="AW90:AW101" si="91">$E$9</f>
        <v>0</v>
      </c>
      <c r="AX90" s="1">
        <f t="shared" ref="AX90:AX101" si="92">AW90*10000*AV90*0.67*AU90*AT90</f>
        <v>0</v>
      </c>
      <c r="AZ90" s="2">
        <f t="shared" ref="AZ90:AZ101" si="93">$E$10</f>
        <v>0</v>
      </c>
      <c r="BA90" s="1">
        <f t="shared" ref="BA90:BA101" si="94">AZ90*10000*AV90*0.67*AU90*AT90</f>
        <v>0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7.50432322222581</v>
      </c>
      <c r="E91" s="20">
        <f t="shared" ref="E91:E102" si="95">D90</f>
        <v>6</v>
      </c>
      <c r="F91" s="16" t="s">
        <v>73</v>
      </c>
      <c r="G91" s="13">
        <v>2</v>
      </c>
      <c r="H91" s="18">
        <f t="shared" si="76"/>
        <v>7.50432322222581</v>
      </c>
      <c r="I91" s="18">
        <f t="shared" si="77"/>
        <v>280.654323222226</v>
      </c>
      <c r="J91" s="18">
        <f t="shared" si="78"/>
        <v>0.0452010226115031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6">L91+O90-P90-N91</f>
        <v>0.558725679342806</v>
      </c>
      <c r="P91" s="18">
        <f t="shared" si="81"/>
        <v>0.0252549720656016</v>
      </c>
      <c r="Q91" s="24">
        <f t="shared" si="82"/>
        <v>0.00656629273705642</v>
      </c>
      <c r="R91" s="18">
        <f t="shared" si="83"/>
        <v>0.074022</v>
      </c>
      <c r="S91" s="25">
        <f t="shared" si="84"/>
        <v>0.0887073131914352</v>
      </c>
      <c r="T91" s="3">
        <v>0.01</v>
      </c>
      <c r="U91" s="26">
        <f t="shared" si="85"/>
        <v>0.000887073131914352</v>
      </c>
      <c r="V91" s="25"/>
      <c r="W91" s="3"/>
      <c r="X91" s="3"/>
      <c r="Y91" s="28"/>
      <c r="Z91" s="3"/>
      <c r="AA91" s="27"/>
      <c r="AB91" s="3"/>
      <c r="AC91" s="3"/>
      <c r="AD91" s="3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0.00637707313191435</v>
      </c>
      <c r="AU91" s="29">
        <f t="shared" si="89"/>
        <v>28.47</v>
      </c>
      <c r="AV91" s="1">
        <f t="shared" si="90"/>
        <v>0.26</v>
      </c>
      <c r="AW91" s="2">
        <f t="shared" si="91"/>
        <v>0</v>
      </c>
      <c r="AX91" s="1">
        <f t="shared" si="92"/>
        <v>0</v>
      </c>
      <c r="AZ91" s="2">
        <f t="shared" si="93"/>
        <v>0</v>
      </c>
      <c r="BA91" s="1">
        <f t="shared" si="94"/>
        <v>0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10.2242916046071</v>
      </c>
      <c r="E92" s="20">
        <f t="shared" si="95"/>
        <v>7.50432322222581</v>
      </c>
      <c r="F92" s="16" t="s">
        <v>73</v>
      </c>
      <c r="G92" s="13">
        <v>3</v>
      </c>
      <c r="H92" s="18">
        <f t="shared" si="76"/>
        <v>10.2242916046071</v>
      </c>
      <c r="I92" s="18">
        <f t="shared" si="77"/>
        <v>283.374291604607</v>
      </c>
      <c r="J92" s="18">
        <f t="shared" si="78"/>
        <v>0.0630622394508186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6"/>
        <v>0.818170707277204</v>
      </c>
      <c r="P92" s="18">
        <f t="shared" si="81"/>
        <v>0.0515956770539607</v>
      </c>
      <c r="Q92" s="24">
        <f t="shared" si="82"/>
        <v>0.0134148760340298</v>
      </c>
      <c r="R92" s="18">
        <f t="shared" si="83"/>
        <v>0.074022</v>
      </c>
      <c r="S92" s="25">
        <f t="shared" si="84"/>
        <v>0.181228229905025</v>
      </c>
      <c r="T92" s="3">
        <v>0.01</v>
      </c>
      <c r="U92" s="26">
        <f t="shared" si="85"/>
        <v>0.00181228229905025</v>
      </c>
      <c r="V92" s="25"/>
      <c r="W92" s="3"/>
      <c r="X92" s="3"/>
      <c r="Y92" s="28"/>
      <c r="Z92" s="3"/>
      <c r="AA92" s="27"/>
      <c r="AB92" s="3"/>
      <c r="AC92" s="3"/>
      <c r="AD92" s="3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0.00730228229905025</v>
      </c>
      <c r="AU92" s="29">
        <f t="shared" si="89"/>
        <v>28.47</v>
      </c>
      <c r="AV92" s="1">
        <f t="shared" si="90"/>
        <v>0.26</v>
      </c>
      <c r="AW92" s="2">
        <f t="shared" si="91"/>
        <v>0</v>
      </c>
      <c r="AX92" s="1">
        <f t="shared" si="92"/>
        <v>0</v>
      </c>
      <c r="AZ92" s="2">
        <f t="shared" si="93"/>
        <v>0</v>
      </c>
      <c r="BA92" s="1">
        <f t="shared" si="94"/>
        <v>0</v>
      </c>
    </row>
    <row r="93" s="1" customFormat="1" spans="1:53">
      <c r="A93" s="13"/>
      <c r="B93" s="13"/>
      <c r="C93" s="16">
        <v>3</v>
      </c>
      <c r="D93" s="19">
        <v>12.9895701357742</v>
      </c>
      <c r="E93" s="20">
        <f t="shared" si="95"/>
        <v>10.2242916046071</v>
      </c>
      <c r="F93" s="16" t="s">
        <v>73</v>
      </c>
      <c r="G93" s="13">
        <v>4</v>
      </c>
      <c r="H93" s="18">
        <f t="shared" si="76"/>
        <v>12.9895701357742</v>
      </c>
      <c r="I93" s="18">
        <f t="shared" si="77"/>
        <v>286.139570135774</v>
      </c>
      <c r="J93" s="18">
        <f t="shared" si="78"/>
        <v>0.0878984304666113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1.05127503022324</v>
      </c>
      <c r="P93" s="18">
        <f t="shared" si="81"/>
        <v>0.0924054251453624</v>
      </c>
      <c r="Q93" s="24">
        <f t="shared" si="82"/>
        <v>0.0240254105377942</v>
      </c>
      <c r="R93" s="18">
        <f t="shared" si="83"/>
        <v>0.074022</v>
      </c>
      <c r="S93" s="25">
        <f t="shared" si="84"/>
        <v>0.324571215824947</v>
      </c>
      <c r="T93" s="3">
        <v>0.01</v>
      </c>
      <c r="U93" s="26">
        <f t="shared" si="85"/>
        <v>0.00324571215824947</v>
      </c>
      <c r="V93" s="25"/>
      <c r="W93" s="3"/>
      <c r="X93" s="3"/>
      <c r="Y93" s="28"/>
      <c r="Z93" s="3"/>
      <c r="AA93" s="27"/>
      <c r="AB93" s="3"/>
      <c r="AC93" s="3"/>
      <c r="AD93" s="3"/>
      <c r="AE93" s="25">
        <v>0.005</v>
      </c>
      <c r="AF93" s="3">
        <v>0.49</v>
      </c>
      <c r="AG93" s="26">
        <f t="shared" si="86"/>
        <v>0.00245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0.015</v>
      </c>
      <c r="AR93" s="3">
        <v>0.5</v>
      </c>
      <c r="AS93" s="3">
        <f t="shared" si="87"/>
        <v>0.0075</v>
      </c>
      <c r="AT93" s="2">
        <f t="shared" si="88"/>
        <v>0.0131957121582495</v>
      </c>
      <c r="AU93" s="29">
        <f t="shared" si="89"/>
        <v>28.47</v>
      </c>
      <c r="AV93" s="1">
        <f t="shared" si="90"/>
        <v>0.26</v>
      </c>
      <c r="AW93" s="2">
        <f t="shared" si="91"/>
        <v>0</v>
      </c>
      <c r="AX93" s="1">
        <f t="shared" si="92"/>
        <v>0</v>
      </c>
      <c r="AZ93" s="2">
        <f t="shared" si="93"/>
        <v>0</v>
      </c>
      <c r="BA93" s="1">
        <f t="shared" si="94"/>
        <v>0</v>
      </c>
    </row>
    <row r="94" s="1" customFormat="1" spans="1:53">
      <c r="A94" s="13"/>
      <c r="B94" s="13"/>
      <c r="C94" s="16">
        <v>4</v>
      </c>
      <c r="D94" s="19">
        <v>15.755179664</v>
      </c>
      <c r="E94" s="20">
        <f t="shared" si="95"/>
        <v>12.9895701357742</v>
      </c>
      <c r="F94" s="16" t="s">
        <v>73</v>
      </c>
      <c r="G94" s="13">
        <v>5</v>
      </c>
      <c r="H94" s="18">
        <f t="shared" si="76"/>
        <v>15.755179664</v>
      </c>
      <c r="I94" s="18">
        <f t="shared" si="77"/>
        <v>288.905179664</v>
      </c>
      <c r="J94" s="18">
        <f t="shared" si="78"/>
        <v>0.121744387674927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0.910926124823987</v>
      </c>
      <c r="O94" s="18">
        <f t="shared" si="96"/>
        <v>0.332643480253894</v>
      </c>
      <c r="P94" s="18">
        <f t="shared" si="81"/>
        <v>0.040497476817567</v>
      </c>
      <c r="Q94" s="24">
        <f t="shared" si="82"/>
        <v>0.0105293439725674</v>
      </c>
      <c r="R94" s="18">
        <f t="shared" si="83"/>
        <v>0.074022</v>
      </c>
      <c r="S94" s="25">
        <f t="shared" si="84"/>
        <v>0.142246142667956</v>
      </c>
      <c r="T94" s="3">
        <v>0.01</v>
      </c>
      <c r="U94" s="26">
        <f t="shared" si="85"/>
        <v>0.00142246142667956</v>
      </c>
      <c r="V94" s="25"/>
      <c r="W94" s="3"/>
      <c r="X94" s="3"/>
      <c r="Y94" s="28"/>
      <c r="Z94" s="3"/>
      <c r="AA94" s="27"/>
      <c r="AB94" s="3"/>
      <c r="AC94" s="3"/>
      <c r="AD94" s="3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0.0113724614266796</v>
      </c>
      <c r="AU94" s="29">
        <f t="shared" si="89"/>
        <v>28.47</v>
      </c>
      <c r="AV94" s="1">
        <f t="shared" si="90"/>
        <v>0.26</v>
      </c>
      <c r="AW94" s="2">
        <f t="shared" si="91"/>
        <v>0</v>
      </c>
      <c r="AX94" s="1">
        <f t="shared" si="92"/>
        <v>0</v>
      </c>
      <c r="AZ94" s="2">
        <f t="shared" si="93"/>
        <v>0</v>
      </c>
      <c r="BA94" s="1">
        <f t="shared" si="94"/>
        <v>0</v>
      </c>
    </row>
    <row r="95" s="1" customFormat="1" spans="1:53">
      <c r="A95" s="13"/>
      <c r="B95" s="13"/>
      <c r="C95" s="16">
        <v>5</v>
      </c>
      <c r="D95" s="19">
        <v>22.8222500625807</v>
      </c>
      <c r="E95" s="20">
        <f t="shared" si="95"/>
        <v>15.755179664</v>
      </c>
      <c r="F95" s="16" t="s">
        <v>75</v>
      </c>
      <c r="G95" s="13">
        <v>6</v>
      </c>
      <c r="H95" s="18">
        <f t="shared" si="76"/>
        <v>22.8222500625807</v>
      </c>
      <c r="I95" s="18">
        <f t="shared" si="77"/>
        <v>295.972250062581</v>
      </c>
      <c r="J95" s="18">
        <f t="shared" si="78"/>
        <v>0.272231061176577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6"/>
        <v>0.576846003436327</v>
      </c>
      <c r="P95" s="18">
        <f t="shared" si="81"/>
        <v>0.157035399650939</v>
      </c>
      <c r="Q95" s="24">
        <f t="shared" si="82"/>
        <v>0.0408292039092441</v>
      </c>
      <c r="R95" s="18">
        <f t="shared" si="83"/>
        <v>0.074022</v>
      </c>
      <c r="S95" s="25">
        <f t="shared" si="84"/>
        <v>0.551582014931292</v>
      </c>
      <c r="T95" s="3">
        <v>0.01</v>
      </c>
      <c r="U95" s="26">
        <f t="shared" si="85"/>
        <v>0.00551582014931292</v>
      </c>
      <c r="V95" s="25"/>
      <c r="W95" s="3"/>
      <c r="X95" s="3"/>
      <c r="Y95" s="28"/>
      <c r="Z95" s="3"/>
      <c r="AA95" s="27"/>
      <c r="AB95" s="3"/>
      <c r="AC95" s="3"/>
      <c r="AD95" s="3"/>
      <c r="AE95" s="25">
        <v>0.005</v>
      </c>
      <c r="AF95" s="3">
        <v>0.49</v>
      </c>
      <c r="AG95" s="26">
        <f t="shared" si="86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7"/>
        <v>0.0075</v>
      </c>
      <c r="AT95" s="2">
        <f t="shared" si="88"/>
        <v>0.0154658201493129</v>
      </c>
      <c r="AU95" s="29">
        <f t="shared" si="89"/>
        <v>28.47</v>
      </c>
      <c r="AV95" s="1">
        <f t="shared" si="90"/>
        <v>0.26</v>
      </c>
      <c r="AW95" s="2">
        <f t="shared" si="91"/>
        <v>0</v>
      </c>
      <c r="AX95" s="1">
        <f t="shared" si="92"/>
        <v>0</v>
      </c>
      <c r="AZ95" s="2">
        <f t="shared" si="93"/>
        <v>0</v>
      </c>
      <c r="BA95" s="1">
        <f t="shared" si="94"/>
        <v>0</v>
      </c>
    </row>
    <row r="96" s="1" customFormat="1" spans="1:53">
      <c r="A96" s="13"/>
      <c r="B96" s="13"/>
      <c r="C96" s="16">
        <v>6</v>
      </c>
      <c r="D96" s="19">
        <v>24.6141023213333</v>
      </c>
      <c r="E96" s="20">
        <f t="shared" si="95"/>
        <v>22.8222500625807</v>
      </c>
      <c r="F96" s="16" t="s">
        <v>73</v>
      </c>
      <c r="G96" s="13">
        <v>7</v>
      </c>
      <c r="H96" s="18">
        <f t="shared" si="76"/>
        <v>24.6141023213333</v>
      </c>
      <c r="I96" s="18">
        <f t="shared" si="77"/>
        <v>297.764102321333</v>
      </c>
      <c r="J96" s="18">
        <f t="shared" si="78"/>
        <v>0.331828751978552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0.704510603785388</v>
      </c>
      <c r="P96" s="18">
        <f t="shared" si="81"/>
        <v>0.233776874409761</v>
      </c>
      <c r="Q96" s="24">
        <f t="shared" si="82"/>
        <v>0.0607819873465379</v>
      </c>
      <c r="R96" s="18">
        <f t="shared" si="83"/>
        <v>0.074022</v>
      </c>
      <c r="S96" s="25">
        <f t="shared" si="84"/>
        <v>0.82113408644103</v>
      </c>
      <c r="T96" s="3">
        <v>0.01</v>
      </c>
      <c r="U96" s="26">
        <f t="shared" si="85"/>
        <v>0.0082113408644103</v>
      </c>
      <c r="V96" s="25"/>
      <c r="W96" s="3"/>
      <c r="X96" s="3"/>
      <c r="Y96" s="28"/>
      <c r="Z96" s="3"/>
      <c r="AA96" s="27"/>
      <c r="AB96" s="3"/>
      <c r="AC96" s="3"/>
      <c r="AD96" s="3"/>
      <c r="AE96" s="25">
        <v>0.01</v>
      </c>
      <c r="AF96" s="3">
        <v>0.49</v>
      </c>
      <c r="AG96" s="26">
        <f t="shared" si="86"/>
        <v>0.0049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0.02</v>
      </c>
      <c r="AR96" s="3">
        <v>0.5</v>
      </c>
      <c r="AS96" s="3">
        <f t="shared" si="87"/>
        <v>0.01</v>
      </c>
      <c r="AT96" s="2">
        <f t="shared" si="88"/>
        <v>0.0231113408644103</v>
      </c>
      <c r="AU96" s="29">
        <f t="shared" si="89"/>
        <v>28.47</v>
      </c>
      <c r="AV96" s="1">
        <f t="shared" si="90"/>
        <v>0.26</v>
      </c>
      <c r="AW96" s="2">
        <f t="shared" si="91"/>
        <v>0</v>
      </c>
      <c r="AX96" s="1">
        <f t="shared" si="92"/>
        <v>0</v>
      </c>
      <c r="AZ96" s="2">
        <f t="shared" si="93"/>
        <v>0</v>
      </c>
      <c r="BA96" s="1">
        <f t="shared" si="94"/>
        <v>0</v>
      </c>
    </row>
    <row r="97" s="1" customFormat="1" spans="1:53">
      <c r="A97" s="13"/>
      <c r="B97" s="13"/>
      <c r="C97" s="16">
        <v>7</v>
      </c>
      <c r="D97" s="19">
        <v>29.5917685729032</v>
      </c>
      <c r="E97" s="20">
        <f t="shared" si="95"/>
        <v>24.6141023213333</v>
      </c>
      <c r="F97" s="16" t="s">
        <v>73</v>
      </c>
      <c r="G97" s="13">
        <v>8</v>
      </c>
      <c r="H97" s="18">
        <f t="shared" si="76"/>
        <v>29.5917685729032</v>
      </c>
      <c r="I97" s="18">
        <f t="shared" si="77"/>
        <v>302.741768572903</v>
      </c>
      <c r="J97" s="18">
        <f t="shared" si="78"/>
        <v>0.568081883438931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0.755433729375627</v>
      </c>
      <c r="P97" s="18">
        <f t="shared" si="81"/>
        <v>0.429148215797002</v>
      </c>
      <c r="Q97" s="24">
        <f t="shared" si="82"/>
        <v>0.11157853610722</v>
      </c>
      <c r="R97" s="18">
        <f t="shared" si="83"/>
        <v>0.074022</v>
      </c>
      <c r="S97" s="25">
        <f t="shared" si="84"/>
        <v>1.50736991850018</v>
      </c>
      <c r="T97" s="3">
        <v>0.01</v>
      </c>
      <c r="U97" s="26">
        <f t="shared" si="85"/>
        <v>0.0150736991850018</v>
      </c>
      <c r="V97" s="25"/>
      <c r="W97" s="3"/>
      <c r="X97" s="3"/>
      <c r="Y97" s="28"/>
      <c r="Z97" s="3"/>
      <c r="AA97" s="27"/>
      <c r="AB97" s="3"/>
      <c r="AC97" s="3"/>
      <c r="AD97" s="3"/>
      <c r="AE97" s="25">
        <v>0.01</v>
      </c>
      <c r="AF97" s="3">
        <v>0.49</v>
      </c>
      <c r="AG97" s="26">
        <f t="shared" si="86"/>
        <v>0.0049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0.02</v>
      </c>
      <c r="AR97" s="3">
        <v>0.5</v>
      </c>
      <c r="AS97" s="3">
        <f t="shared" si="87"/>
        <v>0.01</v>
      </c>
      <c r="AT97" s="2">
        <f t="shared" si="88"/>
        <v>0.0299736991850018</v>
      </c>
      <c r="AU97" s="29">
        <f t="shared" si="89"/>
        <v>28.47</v>
      </c>
      <c r="AV97" s="1">
        <f t="shared" si="90"/>
        <v>0.26</v>
      </c>
      <c r="AW97" s="2">
        <f t="shared" si="91"/>
        <v>0</v>
      </c>
      <c r="AX97" s="1">
        <f t="shared" si="92"/>
        <v>0</v>
      </c>
      <c r="AZ97" s="2">
        <f t="shared" si="93"/>
        <v>0</v>
      </c>
      <c r="BA97" s="1">
        <f t="shared" si="94"/>
        <v>0</v>
      </c>
    </row>
    <row r="98" s="1" customFormat="1" spans="1:53">
      <c r="A98" s="13"/>
      <c r="B98" s="13"/>
      <c r="C98" s="16">
        <v>8</v>
      </c>
      <c r="D98" s="19">
        <v>29.5357763290323</v>
      </c>
      <c r="E98" s="20">
        <f t="shared" si="95"/>
        <v>29.5917685729032</v>
      </c>
      <c r="F98" s="16" t="s">
        <v>73</v>
      </c>
      <c r="G98" s="13">
        <v>9</v>
      </c>
      <c r="H98" s="18">
        <f t="shared" si="76"/>
        <v>29.5357763290323</v>
      </c>
      <c r="I98" s="18">
        <f t="shared" si="77"/>
        <v>302.685776329032</v>
      </c>
      <c r="J98" s="18">
        <f t="shared" si="78"/>
        <v>0.564712123633478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0.610985513578625</v>
      </c>
      <c r="P98" s="18">
        <f t="shared" si="81"/>
        <v>0.345030926882277</v>
      </c>
      <c r="Q98" s="24">
        <f t="shared" si="82"/>
        <v>0.0897080409893919</v>
      </c>
      <c r="R98" s="18">
        <f t="shared" si="83"/>
        <v>0.074022</v>
      </c>
      <c r="S98" s="25">
        <f t="shared" si="84"/>
        <v>1.21191052645689</v>
      </c>
      <c r="T98" s="3">
        <v>0.01</v>
      </c>
      <c r="U98" s="26">
        <f t="shared" si="85"/>
        <v>0.0121191052645689</v>
      </c>
      <c r="V98" s="25"/>
      <c r="W98" s="3"/>
      <c r="X98" s="3"/>
      <c r="Y98" s="28"/>
      <c r="Z98" s="3"/>
      <c r="AA98" s="27"/>
      <c r="AB98" s="3"/>
      <c r="AC98" s="3"/>
      <c r="AD98" s="3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0.0220691052645689</v>
      </c>
      <c r="AU98" s="29">
        <f t="shared" si="89"/>
        <v>28.47</v>
      </c>
      <c r="AV98" s="1">
        <f t="shared" si="90"/>
        <v>0.26</v>
      </c>
      <c r="AW98" s="2">
        <f t="shared" si="91"/>
        <v>0</v>
      </c>
      <c r="AX98" s="1">
        <f t="shared" si="92"/>
        <v>0</v>
      </c>
      <c r="AZ98" s="2">
        <f t="shared" si="93"/>
        <v>0</v>
      </c>
      <c r="BA98" s="1">
        <f t="shared" si="94"/>
        <v>0</v>
      </c>
    </row>
    <row r="99" s="1" customFormat="1" spans="1:53">
      <c r="A99" s="13"/>
      <c r="B99" s="13"/>
      <c r="C99" s="16">
        <v>9</v>
      </c>
      <c r="D99" s="19">
        <v>26.0147707116667</v>
      </c>
      <c r="E99" s="20">
        <f t="shared" si="95"/>
        <v>29.5357763290323</v>
      </c>
      <c r="F99" s="16" t="s">
        <v>73</v>
      </c>
      <c r="G99" s="13">
        <v>10</v>
      </c>
      <c r="H99" s="18">
        <f t="shared" si="76"/>
        <v>26.0147707116667</v>
      </c>
      <c r="I99" s="18">
        <f t="shared" si="77"/>
        <v>299.164770711667</v>
      </c>
      <c r="J99" s="18">
        <f t="shared" si="78"/>
        <v>0.386726065179183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0.550654586696348</v>
      </c>
      <c r="P99" s="18">
        <f t="shared" si="81"/>
        <v>0.212952481585948</v>
      </c>
      <c r="Q99" s="24">
        <f t="shared" si="82"/>
        <v>0.0553676452123466</v>
      </c>
      <c r="R99" s="18">
        <f t="shared" si="83"/>
        <v>0.074022</v>
      </c>
      <c r="S99" s="25">
        <f t="shared" si="84"/>
        <v>0.747989046666485</v>
      </c>
      <c r="T99" s="3">
        <v>0.01</v>
      </c>
      <c r="U99" s="26">
        <f t="shared" si="85"/>
        <v>0.00747989046666485</v>
      </c>
      <c r="V99" s="25"/>
      <c r="W99" s="3"/>
      <c r="X99" s="3"/>
      <c r="Y99" s="28"/>
      <c r="Z99" s="3"/>
      <c r="AA99" s="27"/>
      <c r="AB99" s="3"/>
      <c r="AC99" s="3"/>
      <c r="AD99" s="3"/>
      <c r="AE99" s="25">
        <v>0.005</v>
      </c>
      <c r="AF99" s="3">
        <v>0.49</v>
      </c>
      <c r="AG99" s="26">
        <f t="shared" si="86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7"/>
        <v>0.0075</v>
      </c>
      <c r="AT99" s="2">
        <f t="shared" si="88"/>
        <v>0.0174298904666649</v>
      </c>
      <c r="AU99" s="29">
        <f t="shared" si="89"/>
        <v>28.47</v>
      </c>
      <c r="AV99" s="1">
        <f t="shared" si="90"/>
        <v>0.26</v>
      </c>
      <c r="AW99" s="2">
        <f t="shared" si="91"/>
        <v>0</v>
      </c>
      <c r="AX99" s="1">
        <f t="shared" si="92"/>
        <v>0</v>
      </c>
      <c r="AZ99" s="2">
        <f t="shared" si="93"/>
        <v>0</v>
      </c>
      <c r="BA99" s="1">
        <f t="shared" si="94"/>
        <v>0</v>
      </c>
    </row>
    <row r="100" s="1" customFormat="1" spans="1:53">
      <c r="A100" s="13"/>
      <c r="B100" s="13"/>
      <c r="C100" s="16">
        <v>10</v>
      </c>
      <c r="D100" s="19">
        <v>18.5814278677419</v>
      </c>
      <c r="E100" s="20">
        <f t="shared" si="95"/>
        <v>26.0147707116667</v>
      </c>
      <c r="F100" s="16" t="s">
        <v>73</v>
      </c>
      <c r="G100" s="13">
        <v>11</v>
      </c>
      <c r="H100" s="18">
        <f t="shared" si="76"/>
        <v>18.5814278677419</v>
      </c>
      <c r="I100" s="18">
        <f t="shared" si="77"/>
        <v>291.731427867742</v>
      </c>
      <c r="J100" s="18">
        <f t="shared" si="78"/>
        <v>0.168751449757648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0.32081699985488</v>
      </c>
      <c r="O100" s="18">
        <f t="shared" si="96"/>
        <v>0.30158510525552</v>
      </c>
      <c r="P100" s="18">
        <f t="shared" si="81"/>
        <v>0.0508929237371819</v>
      </c>
      <c r="Q100" s="24">
        <f t="shared" si="82"/>
        <v>0.0132321601716673</v>
      </c>
      <c r="R100" s="18">
        <f t="shared" si="83"/>
        <v>0.074022</v>
      </c>
      <c r="S100" s="25">
        <f t="shared" si="84"/>
        <v>0.178759830478335</v>
      </c>
      <c r="T100" s="3">
        <v>0.01</v>
      </c>
      <c r="U100" s="26">
        <f t="shared" si="85"/>
        <v>0.00178759830478335</v>
      </c>
      <c r="V100" s="25"/>
      <c r="W100" s="3"/>
      <c r="X100" s="3"/>
      <c r="Y100" s="28"/>
      <c r="Z100" s="3"/>
      <c r="AA100" s="27"/>
      <c r="AB100" s="3"/>
      <c r="AC100" s="3"/>
      <c r="AD100" s="3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0.00727759830478335</v>
      </c>
      <c r="AU100" s="29">
        <f t="shared" si="89"/>
        <v>28.47</v>
      </c>
      <c r="AV100" s="1">
        <f t="shared" si="90"/>
        <v>0.26</v>
      </c>
      <c r="AW100" s="2">
        <f t="shared" si="91"/>
        <v>0</v>
      </c>
      <c r="AX100" s="1">
        <f t="shared" si="92"/>
        <v>0</v>
      </c>
      <c r="AZ100" s="2">
        <f t="shared" si="93"/>
        <v>0</v>
      </c>
      <c r="BA100" s="1">
        <f t="shared" si="94"/>
        <v>0</v>
      </c>
    </row>
    <row r="101" s="1" customFormat="1" spans="1:54">
      <c r="A101" s="13"/>
      <c r="B101" s="13"/>
      <c r="C101" s="16">
        <v>11</v>
      </c>
      <c r="D101" s="19">
        <v>14.3185798056667</v>
      </c>
      <c r="E101" s="20">
        <f t="shared" si="95"/>
        <v>18.5814278677419</v>
      </c>
      <c r="F101" s="16" t="s">
        <v>75</v>
      </c>
      <c r="G101" s="13">
        <v>12</v>
      </c>
      <c r="H101" s="18">
        <f t="shared" si="76"/>
        <v>14.3185798056667</v>
      </c>
      <c r="I101" s="18">
        <f t="shared" si="77"/>
        <v>287.468579805667</v>
      </c>
      <c r="J101" s="18">
        <f t="shared" si="78"/>
        <v>0.102873381786293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6"/>
        <v>0.535392181518338</v>
      </c>
      <c r="P101" s="18">
        <f t="shared" si="81"/>
        <v>0.0550776042947321</v>
      </c>
      <c r="Q101" s="24">
        <f t="shared" si="82"/>
        <v>0.0143201771166303</v>
      </c>
      <c r="R101" s="18">
        <f t="shared" si="83"/>
        <v>0.074022</v>
      </c>
      <c r="S101" s="25">
        <f t="shared" si="84"/>
        <v>0.193458392324313</v>
      </c>
      <c r="T101" s="3">
        <v>0.01</v>
      </c>
      <c r="U101" s="26">
        <f t="shared" si="85"/>
        <v>0.00193458392324314</v>
      </c>
      <c r="V101" s="25"/>
      <c r="W101" s="3"/>
      <c r="X101" s="3"/>
      <c r="Y101" s="28"/>
      <c r="Z101" s="3"/>
      <c r="AA101" s="27"/>
      <c r="AB101" s="3"/>
      <c r="AC101" s="3"/>
      <c r="AD101" s="3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0.00742458392324313</v>
      </c>
      <c r="AU101" s="29">
        <f t="shared" si="89"/>
        <v>28.47</v>
      </c>
      <c r="AV101" s="1">
        <f t="shared" si="90"/>
        <v>0.26</v>
      </c>
      <c r="AW101" s="2">
        <f t="shared" si="91"/>
        <v>0</v>
      </c>
      <c r="AX101" s="1">
        <f t="shared" si="92"/>
        <v>0</v>
      </c>
      <c r="AY101" s="1">
        <f>SUM(AX90:AX101)</f>
        <v>0</v>
      </c>
      <c r="AZ101" s="2">
        <f t="shared" si="93"/>
        <v>0</v>
      </c>
      <c r="BA101" s="1">
        <f t="shared" si="94"/>
        <v>0</v>
      </c>
      <c r="BB101" s="1">
        <f>SUM(BA90:BA101)</f>
        <v>0</v>
      </c>
    </row>
    <row r="102" s="1" customFormat="1" spans="1:46">
      <c r="A102" s="13"/>
      <c r="B102" s="13"/>
      <c r="C102" s="16">
        <v>12</v>
      </c>
      <c r="D102" s="19">
        <v>8.67555794570968</v>
      </c>
      <c r="E102" s="20">
        <f t="shared" si="95"/>
        <v>14.3185798056667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2"/>
  <sheetViews>
    <sheetView workbookViewId="0">
      <pane xSplit="4" topLeftCell="E1" activePane="topRight" state="frozen"/>
      <selection/>
      <selection pane="topRight" activeCell="A1" sqref="A1:I11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8.2222222222222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5" width="8.88888888888889" style="1"/>
    <col min="26" max="26" width="10.7777777777778" style="1" customWidth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8.88888888888889" style="1"/>
    <col min="32" max="32" width="23.1111111111111" style="1" customWidth="1"/>
    <col min="33" max="33" width="15.6666666666667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6">
        <v>881.413156138361</v>
      </c>
      <c r="F2" s="3">
        <v>769.42</v>
      </c>
      <c r="G2" s="7">
        <f>(F2+F3+F4)/3</f>
        <v>1231.02333333333</v>
      </c>
      <c r="H2" s="3">
        <v>0.18</v>
      </c>
      <c r="I2" s="21">
        <f>(H2+H3+H4)/3</f>
        <v>0.173333333333333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1268.01</v>
      </c>
      <c r="G3" s="9"/>
      <c r="H3" s="3">
        <v>0.24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2600.51438845716</v>
      </c>
      <c r="F5" s="3">
        <v>91.104</v>
      </c>
      <c r="G5" s="7">
        <f>(F5+F6)/2</f>
        <v>92.50925</v>
      </c>
      <c r="H5" s="3">
        <v>0.18</v>
      </c>
      <c r="I5" s="21">
        <f>(H5+H6)/2</f>
        <v>0.185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0.19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7503.81036741077</v>
      </c>
      <c r="F7" s="3">
        <v>108.2955</v>
      </c>
      <c r="G7" s="3"/>
      <c r="H7" s="3">
        <v>0.45</v>
      </c>
      <c r="M7" s="2"/>
    </row>
    <row r="8" s="1" customFormat="1" spans="1:13">
      <c r="A8" s="4" t="s">
        <v>6</v>
      </c>
      <c r="B8" s="5"/>
      <c r="C8" s="3"/>
      <c r="D8" s="3"/>
      <c r="E8" s="12">
        <v>2.7636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12">
        <v>11.87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12">
        <v>0.549477020116219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AV38+AV53+AG69+AY85+AY101+BB101</f>
        <v>197820272.862106</v>
      </c>
      <c r="J14" s="14" t="s">
        <v>22</v>
      </c>
      <c r="K14" s="14">
        <f>I14/(10000*1000)</f>
        <v>19.7820272862106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108614257.443317</v>
      </c>
      <c r="J15" s="14" t="s">
        <v>22</v>
      </c>
      <c r="K15" s="14">
        <f>I15/(10000*1000)</f>
        <v>10.8614257443317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1231.02333333333</v>
      </c>
      <c r="C27" s="16" t="s">
        <v>72</v>
      </c>
      <c r="D27" s="17">
        <v>0</v>
      </c>
      <c r="E27" s="16"/>
      <c r="F27" s="16"/>
      <c r="G27" s="13">
        <v>1</v>
      </c>
      <c r="H27" s="18">
        <f t="shared" ref="H27:H38" si="0">E28</f>
        <v>0</v>
      </c>
      <c r="I27" s="18">
        <f t="shared" ref="I27:I38" si="1">H27+273.15</f>
        <v>273.15</v>
      </c>
      <c r="J27" s="18">
        <f t="shared" ref="J27:J38" si="2">EXP(($C$16*(I27-$C$14))/($C$17*I27*$C$14))</f>
        <v>0.0174263747487528</v>
      </c>
      <c r="K27" s="18">
        <f t="shared" ref="K27:K38" si="3">$B$27/12</f>
        <v>102.585277777778</v>
      </c>
      <c r="L27" s="18">
        <f t="shared" ref="L27:L38" si="4">K27*$B$28/100</f>
        <v>1.02585277777778</v>
      </c>
      <c r="M27" s="13" t="s">
        <v>73</v>
      </c>
      <c r="N27" s="13"/>
      <c r="O27" s="18">
        <f>L27</f>
        <v>1.02585277777778</v>
      </c>
      <c r="P27" s="18">
        <f t="shared" ref="P27:P38" si="5">O27*J27</f>
        <v>0.0178768949426046</v>
      </c>
      <c r="Q27" s="24">
        <f t="shared" ref="Q27:Q38" si="6">P27*$B$29</f>
        <v>0.00309866179005146</v>
      </c>
      <c r="R27" s="18">
        <f t="shared" ref="R27:R38" si="7">L27*$B$29</f>
        <v>0.177814481481481</v>
      </c>
      <c r="S27" s="25">
        <f t="shared" ref="S27:S38" si="8">Q27/R27</f>
        <v>0.0174263747487528</v>
      </c>
      <c r="T27" s="3">
        <v>0.01</v>
      </c>
      <c r="U27" s="26">
        <f t="shared" ref="U27:U38" si="9">S27*T27</f>
        <v>0.000174263747487528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0.0220742637474875</v>
      </c>
      <c r="AR27" s="29">
        <f t="shared" ref="AR27:AR38" si="15">$B$27/12</f>
        <v>102.585277777778</v>
      </c>
      <c r="AS27" s="1">
        <f t="shared" ref="AS27:AS38" si="16">$B$29</f>
        <v>0.173333333333333</v>
      </c>
      <c r="AT27" s="2">
        <f>$E$2/12</f>
        <v>73.4510963448634</v>
      </c>
      <c r="AU27" s="1">
        <f t="shared" ref="AU27:AU38" si="17">AT27*10000*AS27*0.67*AR27*AQ27</f>
        <v>193164.111234453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-1.87305699158064</v>
      </c>
      <c r="E28" s="20">
        <f t="shared" ref="E28:E39" si="18">D27</f>
        <v>0</v>
      </c>
      <c r="F28" s="16" t="s">
        <v>73</v>
      </c>
      <c r="G28" s="13">
        <v>2</v>
      </c>
      <c r="H28" s="18">
        <f t="shared" si="0"/>
        <v>-1.87305699158064</v>
      </c>
      <c r="I28" s="18">
        <f t="shared" si="1"/>
        <v>271.276943008419</v>
      </c>
      <c r="J28" s="18">
        <f t="shared" si="2"/>
        <v>0.0136243901933822</v>
      </c>
      <c r="K28" s="18">
        <f t="shared" si="3"/>
        <v>102.585277777778</v>
      </c>
      <c r="L28" s="18">
        <f t="shared" si="4"/>
        <v>1.02585277777778</v>
      </c>
      <c r="M28" s="13" t="s">
        <v>73</v>
      </c>
      <c r="N28" s="13"/>
      <c r="O28" s="18">
        <f t="shared" ref="O28:O38" si="19">L28+O27-P27-N28</f>
        <v>2.03382866061295</v>
      </c>
      <c r="P28" s="18">
        <f t="shared" si="5"/>
        <v>0.0277096752586747</v>
      </c>
      <c r="Q28" s="24">
        <f t="shared" si="6"/>
        <v>0.00480301037817029</v>
      </c>
      <c r="R28" s="18">
        <f t="shared" si="7"/>
        <v>0.177814481481481</v>
      </c>
      <c r="S28" s="25">
        <f t="shared" si="8"/>
        <v>0.0270113566575313</v>
      </c>
      <c r="T28" s="3">
        <v>0.01</v>
      </c>
      <c r="U28" s="26">
        <f t="shared" si="9"/>
        <v>0.000270113566575313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0.0221701135665753</v>
      </c>
      <c r="AR28" s="29">
        <f t="shared" si="15"/>
        <v>102.585277777778</v>
      </c>
      <c r="AS28" s="1">
        <f t="shared" si="16"/>
        <v>0.173333333333333</v>
      </c>
      <c r="AT28" s="2">
        <f t="shared" ref="AT28:AT38" si="20">$E$2/12</f>
        <v>73.4510963448634</v>
      </c>
      <c r="AU28" s="1">
        <f t="shared" si="17"/>
        <v>194002.859259206</v>
      </c>
    </row>
    <row r="29" s="1" customFormat="1" spans="1:47">
      <c r="A29" s="13" t="s">
        <v>38</v>
      </c>
      <c r="B29" s="13">
        <f>I2</f>
        <v>0.173333333333333</v>
      </c>
      <c r="C29" s="16">
        <v>2</v>
      </c>
      <c r="D29" s="19">
        <v>1.492569326</v>
      </c>
      <c r="E29" s="20">
        <f t="shared" si="18"/>
        <v>-1.87305699158064</v>
      </c>
      <c r="F29" s="16" t="s">
        <v>73</v>
      </c>
      <c r="G29" s="13">
        <v>3</v>
      </c>
      <c r="H29" s="18">
        <f t="shared" si="0"/>
        <v>1.492569326</v>
      </c>
      <c r="I29" s="18">
        <f t="shared" si="1"/>
        <v>274.642569326</v>
      </c>
      <c r="J29" s="18">
        <f t="shared" si="2"/>
        <v>0.02115143735556</v>
      </c>
      <c r="K29" s="18">
        <f t="shared" si="3"/>
        <v>102.585277777778</v>
      </c>
      <c r="L29" s="18">
        <f t="shared" si="4"/>
        <v>1.02585277777778</v>
      </c>
      <c r="M29" s="13" t="s">
        <v>73</v>
      </c>
      <c r="N29" s="13"/>
      <c r="O29" s="18">
        <f t="shared" si="19"/>
        <v>3.03197176313205</v>
      </c>
      <c r="P29" s="18">
        <f t="shared" si="5"/>
        <v>0.0641305608117144</v>
      </c>
      <c r="Q29" s="24">
        <f t="shared" si="6"/>
        <v>0.0111159638740305</v>
      </c>
      <c r="R29" s="18">
        <f t="shared" si="7"/>
        <v>0.177814481481481</v>
      </c>
      <c r="S29" s="25">
        <f t="shared" si="8"/>
        <v>0.0625143901746168</v>
      </c>
      <c r="T29" s="3">
        <v>0.01</v>
      </c>
      <c r="U29" s="26">
        <f t="shared" si="9"/>
        <v>0.000625143901746168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0.0225251439017462</v>
      </c>
      <c r="AR29" s="29">
        <f t="shared" si="15"/>
        <v>102.585277777778</v>
      </c>
      <c r="AS29" s="1">
        <f t="shared" si="16"/>
        <v>0.173333333333333</v>
      </c>
      <c r="AT29" s="2">
        <f t="shared" si="20"/>
        <v>73.4510963448634</v>
      </c>
      <c r="AU29" s="1">
        <f t="shared" si="17"/>
        <v>197109.604740688</v>
      </c>
    </row>
    <row r="30" s="1" customFormat="1" spans="1:47">
      <c r="A30" s="13"/>
      <c r="B30" s="13"/>
      <c r="C30" s="16">
        <v>3</v>
      </c>
      <c r="D30" s="19">
        <v>5.38312231348387</v>
      </c>
      <c r="E30" s="20">
        <f t="shared" si="18"/>
        <v>1.492569326</v>
      </c>
      <c r="F30" s="16" t="s">
        <v>73</v>
      </c>
      <c r="G30" s="13">
        <v>4</v>
      </c>
      <c r="H30" s="18">
        <f t="shared" si="0"/>
        <v>5.38312231348387</v>
      </c>
      <c r="I30" s="18">
        <f t="shared" si="1"/>
        <v>278.533122313484</v>
      </c>
      <c r="J30" s="18">
        <f t="shared" si="2"/>
        <v>0.034705905944881</v>
      </c>
      <c r="K30" s="18">
        <f t="shared" si="3"/>
        <v>102.585277777778</v>
      </c>
      <c r="L30" s="18">
        <f t="shared" si="4"/>
        <v>1.02585277777778</v>
      </c>
      <c r="M30" s="13" t="s">
        <v>73</v>
      </c>
      <c r="N30" s="13"/>
      <c r="O30" s="18">
        <f t="shared" si="19"/>
        <v>3.99369398009812</v>
      </c>
      <c r="P30" s="18">
        <f t="shared" si="5"/>
        <v>0.138604767645923</v>
      </c>
      <c r="Q30" s="24">
        <f t="shared" si="6"/>
        <v>0.0240248263919599</v>
      </c>
      <c r="R30" s="18">
        <f t="shared" si="7"/>
        <v>0.177814481481481</v>
      </c>
      <c r="S30" s="25">
        <f t="shared" si="8"/>
        <v>0.135111753507332</v>
      </c>
      <c r="T30" s="3">
        <v>0.01</v>
      </c>
      <c r="U30" s="26">
        <f t="shared" si="9"/>
        <v>0.00135111753507332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0.0232511175350733</v>
      </c>
      <c r="AR30" s="29">
        <f t="shared" si="15"/>
        <v>102.585277777778</v>
      </c>
      <c r="AS30" s="1">
        <f t="shared" si="16"/>
        <v>0.173333333333333</v>
      </c>
      <c r="AT30" s="2">
        <f t="shared" si="20"/>
        <v>73.4510963448634</v>
      </c>
      <c r="AU30" s="1">
        <f t="shared" si="17"/>
        <v>203462.344440885</v>
      </c>
    </row>
    <row r="31" s="1" customFormat="1" spans="1:47">
      <c r="A31" s="13"/>
      <c r="B31" s="13"/>
      <c r="C31" s="16">
        <v>4</v>
      </c>
      <c r="D31" s="19">
        <v>11.3185249779333</v>
      </c>
      <c r="E31" s="20">
        <f t="shared" si="18"/>
        <v>5.38312231348387</v>
      </c>
      <c r="F31" s="16" t="s">
        <v>73</v>
      </c>
      <c r="G31" s="13">
        <v>5</v>
      </c>
      <c r="H31" s="18">
        <f t="shared" si="0"/>
        <v>11.3185249779333</v>
      </c>
      <c r="I31" s="18">
        <f t="shared" si="1"/>
        <v>284.468524977933</v>
      </c>
      <c r="J31" s="18">
        <f t="shared" si="2"/>
        <v>0.0719730402051635</v>
      </c>
      <c r="K31" s="18">
        <f t="shared" si="3"/>
        <v>102.585277777778</v>
      </c>
      <c r="L31" s="18">
        <f t="shared" si="4"/>
        <v>1.02585277777778</v>
      </c>
      <c r="M31" s="13" t="s">
        <v>75</v>
      </c>
      <c r="N31" s="18">
        <f>(O30-P30)*C22/100</f>
        <v>3.66233475182958</v>
      </c>
      <c r="O31" s="18">
        <f t="shared" si="19"/>
        <v>1.21860723840039</v>
      </c>
      <c r="P31" s="18">
        <f t="shared" si="5"/>
        <v>0.0877068677636943</v>
      </c>
      <c r="Q31" s="24">
        <f t="shared" si="6"/>
        <v>0.015202523745707</v>
      </c>
      <c r="R31" s="18">
        <f t="shared" si="7"/>
        <v>0.177814481481481</v>
      </c>
      <c r="S31" s="25">
        <f t="shared" si="8"/>
        <v>0.085496544595499</v>
      </c>
      <c r="T31" s="3">
        <v>0.01</v>
      </c>
      <c r="U31" s="26">
        <f t="shared" si="9"/>
        <v>0.00085496544595499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0.030304965445955</v>
      </c>
      <c r="AR31" s="29">
        <f t="shared" si="15"/>
        <v>102.585277777778</v>
      </c>
      <c r="AS31" s="1">
        <f t="shared" si="16"/>
        <v>0.173333333333333</v>
      </c>
      <c r="AT31" s="2">
        <f t="shared" si="20"/>
        <v>73.4510963448634</v>
      </c>
      <c r="AU31" s="1">
        <f t="shared" si="17"/>
        <v>265188.08433758</v>
      </c>
    </row>
    <row r="32" s="1" customFormat="1" spans="1:47">
      <c r="A32" s="13"/>
      <c r="B32" s="13"/>
      <c r="C32" s="16">
        <v>5</v>
      </c>
      <c r="D32" s="19">
        <v>20.1870771154839</v>
      </c>
      <c r="E32" s="20">
        <f t="shared" si="18"/>
        <v>11.3185249779333</v>
      </c>
      <c r="F32" s="16" t="s">
        <v>75</v>
      </c>
      <c r="G32" s="13">
        <v>6</v>
      </c>
      <c r="H32" s="18">
        <f t="shared" si="0"/>
        <v>20.1870771154839</v>
      </c>
      <c r="I32" s="18">
        <f t="shared" si="1"/>
        <v>293.337077115484</v>
      </c>
      <c r="J32" s="18">
        <f t="shared" si="2"/>
        <v>0.202576490904156</v>
      </c>
      <c r="K32" s="18">
        <f t="shared" si="3"/>
        <v>102.585277777778</v>
      </c>
      <c r="L32" s="18">
        <f t="shared" si="4"/>
        <v>1.02585277777778</v>
      </c>
      <c r="M32" s="13" t="s">
        <v>73</v>
      </c>
      <c r="N32" s="13"/>
      <c r="O32" s="18">
        <f t="shared" si="19"/>
        <v>2.15675314841447</v>
      </c>
      <c r="P32" s="18">
        <f t="shared" si="5"/>
        <v>0.436907484552294</v>
      </c>
      <c r="Q32" s="24">
        <f t="shared" si="6"/>
        <v>0.0757306306557309</v>
      </c>
      <c r="R32" s="18">
        <f t="shared" si="7"/>
        <v>0.177814481481481</v>
      </c>
      <c r="S32" s="25">
        <f t="shared" si="8"/>
        <v>0.425896867481054</v>
      </c>
      <c r="T32" s="3">
        <v>0.01</v>
      </c>
      <c r="U32" s="26">
        <f t="shared" si="9"/>
        <v>0.00425896867481054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0.0337089686748105</v>
      </c>
      <c r="AR32" s="29">
        <f t="shared" si="15"/>
        <v>102.585277777778</v>
      </c>
      <c r="AS32" s="1">
        <f t="shared" si="16"/>
        <v>0.173333333333333</v>
      </c>
      <c r="AT32" s="2">
        <f t="shared" si="20"/>
        <v>73.4510963448634</v>
      </c>
      <c r="AU32" s="1">
        <f t="shared" si="17"/>
        <v>294975.318279457</v>
      </c>
    </row>
    <row r="33" s="1" customFormat="1" spans="1:47">
      <c r="A33" s="13"/>
      <c r="B33" s="13"/>
      <c r="C33" s="16">
        <v>6</v>
      </c>
      <c r="D33" s="19">
        <v>24.2845900036667</v>
      </c>
      <c r="E33" s="20">
        <f t="shared" si="18"/>
        <v>20.1870771154839</v>
      </c>
      <c r="F33" s="16" t="s">
        <v>73</v>
      </c>
      <c r="G33" s="13">
        <v>7</v>
      </c>
      <c r="H33" s="18">
        <f t="shared" si="0"/>
        <v>24.2845900036667</v>
      </c>
      <c r="I33" s="18">
        <f t="shared" si="1"/>
        <v>297.434590003667</v>
      </c>
      <c r="J33" s="18">
        <f t="shared" si="2"/>
        <v>0.320022965268991</v>
      </c>
      <c r="K33" s="18">
        <f t="shared" si="3"/>
        <v>102.585277777778</v>
      </c>
      <c r="L33" s="18">
        <f t="shared" si="4"/>
        <v>1.02585277777778</v>
      </c>
      <c r="M33" s="13" t="s">
        <v>73</v>
      </c>
      <c r="N33" s="13"/>
      <c r="O33" s="18">
        <f t="shared" si="19"/>
        <v>2.74569844163995</v>
      </c>
      <c r="P33" s="18">
        <f t="shared" si="5"/>
        <v>0.878686557028066</v>
      </c>
      <c r="Q33" s="24">
        <f t="shared" si="6"/>
        <v>0.152305669884865</v>
      </c>
      <c r="R33" s="18">
        <f t="shared" si="7"/>
        <v>0.177814481481481</v>
      </c>
      <c r="S33" s="25">
        <f t="shared" si="8"/>
        <v>0.856542552754493</v>
      </c>
      <c r="T33" s="3">
        <v>0.01</v>
      </c>
      <c r="U33" s="26">
        <f t="shared" si="9"/>
        <v>0.00856542552754493</v>
      </c>
      <c r="V33" s="25"/>
      <c r="W33" s="3"/>
      <c r="X33" s="26"/>
      <c r="Y33" s="28">
        <v>0.05</v>
      </c>
      <c r="Z33" s="3">
        <v>0.21</v>
      </c>
      <c r="AA33" s="27">
        <f t="shared" si="10"/>
        <v>0.0105</v>
      </c>
      <c r="AB33" s="3">
        <v>0.02</v>
      </c>
      <c r="AC33" s="3">
        <v>0.29</v>
      </c>
      <c r="AD33" s="27">
        <f t="shared" si="11"/>
        <v>0.0058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0.02</v>
      </c>
      <c r="AO33" s="3">
        <v>0.38</v>
      </c>
      <c r="AP33" s="3">
        <f t="shared" si="13"/>
        <v>0.0076</v>
      </c>
      <c r="AQ33" s="1">
        <f t="shared" si="14"/>
        <v>0.0434654255275449</v>
      </c>
      <c r="AR33" s="29">
        <f t="shared" si="15"/>
        <v>102.585277777778</v>
      </c>
      <c r="AS33" s="1">
        <f t="shared" si="16"/>
        <v>0.173333333333333</v>
      </c>
      <c r="AT33" s="2">
        <f t="shared" si="20"/>
        <v>73.4510963448634</v>
      </c>
      <c r="AU33" s="1">
        <f t="shared" si="17"/>
        <v>380350.637624829</v>
      </c>
    </row>
    <row r="34" s="1" customFormat="1" spans="1:47">
      <c r="A34" s="13"/>
      <c r="B34" s="13"/>
      <c r="C34" s="16">
        <v>7</v>
      </c>
      <c r="D34" s="19">
        <v>27.534024573871</v>
      </c>
      <c r="E34" s="20">
        <f t="shared" si="18"/>
        <v>24.2845900036667</v>
      </c>
      <c r="F34" s="16" t="s">
        <v>73</v>
      </c>
      <c r="G34" s="13">
        <v>8</v>
      </c>
      <c r="H34" s="18">
        <f t="shared" si="0"/>
        <v>27.534024573871</v>
      </c>
      <c r="I34" s="18">
        <f t="shared" si="1"/>
        <v>300.684024573871</v>
      </c>
      <c r="J34" s="18">
        <f t="shared" si="2"/>
        <v>0.455849793849849</v>
      </c>
      <c r="K34" s="18">
        <f t="shared" si="3"/>
        <v>102.585277777778</v>
      </c>
      <c r="L34" s="18">
        <f t="shared" si="4"/>
        <v>1.02585277777778</v>
      </c>
      <c r="M34" s="13" t="s">
        <v>73</v>
      </c>
      <c r="N34" s="13"/>
      <c r="O34" s="18">
        <f t="shared" si="19"/>
        <v>2.89286466238967</v>
      </c>
      <c r="P34" s="18">
        <f t="shared" si="5"/>
        <v>1.31871175998584</v>
      </c>
      <c r="Q34" s="24">
        <f t="shared" si="6"/>
        <v>0.228576705064213</v>
      </c>
      <c r="R34" s="18">
        <f t="shared" si="7"/>
        <v>0.177814481481481</v>
      </c>
      <c r="S34" s="25">
        <f t="shared" si="8"/>
        <v>1.28547856822347</v>
      </c>
      <c r="T34" s="3">
        <v>0.01</v>
      </c>
      <c r="U34" s="26">
        <f t="shared" si="9"/>
        <v>0.0128547856822347</v>
      </c>
      <c r="V34" s="25"/>
      <c r="W34" s="3"/>
      <c r="X34" s="26"/>
      <c r="Y34" s="28">
        <v>0.05</v>
      </c>
      <c r="Z34" s="3">
        <v>0.21</v>
      </c>
      <c r="AA34" s="27">
        <f t="shared" si="10"/>
        <v>0.0105</v>
      </c>
      <c r="AB34" s="3">
        <v>0.02</v>
      </c>
      <c r="AC34" s="3">
        <v>0.29</v>
      </c>
      <c r="AD34" s="27">
        <f t="shared" si="11"/>
        <v>0.0058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0.02</v>
      </c>
      <c r="AO34" s="3">
        <v>0.38</v>
      </c>
      <c r="AP34" s="3">
        <f t="shared" si="13"/>
        <v>0.0076</v>
      </c>
      <c r="AQ34" s="1">
        <f t="shared" si="14"/>
        <v>0.0477547856822347</v>
      </c>
      <c r="AR34" s="29">
        <f t="shared" si="15"/>
        <v>102.585277777778</v>
      </c>
      <c r="AS34" s="1">
        <f t="shared" si="16"/>
        <v>0.173333333333333</v>
      </c>
      <c r="AT34" s="2">
        <f t="shared" si="20"/>
        <v>73.4510963448634</v>
      </c>
      <c r="AU34" s="1">
        <f t="shared" si="17"/>
        <v>417885.31835181</v>
      </c>
    </row>
    <row r="35" s="1" customFormat="1" spans="1:47">
      <c r="A35" s="13"/>
      <c r="B35" s="13"/>
      <c r="C35" s="16">
        <v>8</v>
      </c>
      <c r="D35" s="19">
        <v>25.6583485906452</v>
      </c>
      <c r="E35" s="20">
        <f t="shared" si="18"/>
        <v>27.534024573871</v>
      </c>
      <c r="F35" s="16" t="s">
        <v>73</v>
      </c>
      <c r="G35" s="13">
        <v>9</v>
      </c>
      <c r="H35" s="18">
        <f t="shared" si="0"/>
        <v>25.6583485906452</v>
      </c>
      <c r="I35" s="18">
        <f t="shared" si="1"/>
        <v>298.808348590645</v>
      </c>
      <c r="J35" s="18">
        <f t="shared" si="2"/>
        <v>0.372000299799369</v>
      </c>
      <c r="K35" s="18">
        <f t="shared" si="3"/>
        <v>102.585277777778</v>
      </c>
      <c r="L35" s="18">
        <f t="shared" si="4"/>
        <v>1.02585277777778</v>
      </c>
      <c r="M35" s="13" t="s">
        <v>73</v>
      </c>
      <c r="N35" s="13"/>
      <c r="O35" s="18">
        <f t="shared" si="19"/>
        <v>2.6000056801816</v>
      </c>
      <c r="P35" s="18">
        <f t="shared" si="5"/>
        <v>0.967202892507618</v>
      </c>
      <c r="Q35" s="24">
        <f t="shared" si="6"/>
        <v>0.167648501367987</v>
      </c>
      <c r="R35" s="18">
        <f t="shared" si="7"/>
        <v>0.177814481481481</v>
      </c>
      <c r="S35" s="25">
        <f t="shared" si="8"/>
        <v>0.942828165463266</v>
      </c>
      <c r="T35" s="3">
        <v>0.01</v>
      </c>
      <c r="U35" s="26">
        <f t="shared" si="9"/>
        <v>0.00942828165463266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0.0388782816546327</v>
      </c>
      <c r="AR35" s="29">
        <f t="shared" si="15"/>
        <v>102.585277777778</v>
      </c>
      <c r="AS35" s="1">
        <f t="shared" si="16"/>
        <v>0.173333333333333</v>
      </c>
      <c r="AT35" s="2">
        <f t="shared" si="20"/>
        <v>73.4510963448634</v>
      </c>
      <c r="AU35" s="1">
        <f t="shared" si="17"/>
        <v>340210.156408711</v>
      </c>
    </row>
    <row r="36" s="1" customFormat="1" spans="1:47">
      <c r="A36" s="13"/>
      <c r="B36" s="13"/>
      <c r="C36" s="16">
        <v>9</v>
      </c>
      <c r="D36" s="19">
        <v>21.4373086306667</v>
      </c>
      <c r="E36" s="20">
        <f t="shared" si="18"/>
        <v>25.6583485906452</v>
      </c>
      <c r="F36" s="16" t="s">
        <v>73</v>
      </c>
      <c r="G36" s="13">
        <v>10</v>
      </c>
      <c r="H36" s="18">
        <f t="shared" si="0"/>
        <v>21.4373086306667</v>
      </c>
      <c r="I36" s="18">
        <f t="shared" si="1"/>
        <v>294.587308630667</v>
      </c>
      <c r="J36" s="18">
        <f t="shared" si="2"/>
        <v>0.233221750785988</v>
      </c>
      <c r="K36" s="18">
        <f t="shared" si="3"/>
        <v>102.585277777778</v>
      </c>
      <c r="L36" s="18">
        <f t="shared" si="4"/>
        <v>1.02585277777778</v>
      </c>
      <c r="M36" s="13" t="s">
        <v>73</v>
      </c>
      <c r="N36" s="13"/>
      <c r="O36" s="18">
        <f t="shared" si="19"/>
        <v>2.65865556545176</v>
      </c>
      <c r="P36" s="18">
        <f t="shared" si="5"/>
        <v>0.620056305711571</v>
      </c>
      <c r="Q36" s="24">
        <f t="shared" si="6"/>
        <v>0.107476426323339</v>
      </c>
      <c r="R36" s="18">
        <f t="shared" si="7"/>
        <v>0.177814481481481</v>
      </c>
      <c r="S36" s="25">
        <f t="shared" si="8"/>
        <v>0.604430108435977</v>
      </c>
      <c r="T36" s="3">
        <v>0.01</v>
      </c>
      <c r="U36" s="26">
        <f t="shared" si="9"/>
        <v>0.00604430108435977</v>
      </c>
      <c r="V36" s="25"/>
      <c r="W36" s="3"/>
      <c r="X36" s="26"/>
      <c r="Y36" s="28">
        <v>0.04</v>
      </c>
      <c r="Z36" s="3">
        <v>0.21</v>
      </c>
      <c r="AA36" s="27">
        <f t="shared" si="10"/>
        <v>0.0084</v>
      </c>
      <c r="AB36" s="3">
        <v>0.015</v>
      </c>
      <c r="AC36" s="3">
        <v>0.29</v>
      </c>
      <c r="AD36" s="27">
        <f t="shared" si="11"/>
        <v>0.00435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0.015</v>
      </c>
      <c r="AO36" s="3">
        <v>0.38</v>
      </c>
      <c r="AP36" s="3">
        <f t="shared" si="13"/>
        <v>0.0057</v>
      </c>
      <c r="AQ36" s="1">
        <f t="shared" si="14"/>
        <v>0.0354943010843598</v>
      </c>
      <c r="AR36" s="29">
        <f t="shared" si="15"/>
        <v>102.585277777778</v>
      </c>
      <c r="AS36" s="1">
        <f t="shared" si="16"/>
        <v>0.173333333333333</v>
      </c>
      <c r="AT36" s="2">
        <f t="shared" si="20"/>
        <v>73.4510963448634</v>
      </c>
      <c r="AU36" s="1">
        <f t="shared" si="17"/>
        <v>310598.1337035</v>
      </c>
    </row>
    <row r="37" s="1" customFormat="1" spans="1:47">
      <c r="A37" s="13"/>
      <c r="B37" s="13"/>
      <c r="C37" s="16">
        <v>10</v>
      </c>
      <c r="D37" s="19">
        <v>14.6009108744839</v>
      </c>
      <c r="E37" s="20">
        <f t="shared" si="18"/>
        <v>21.4373086306667</v>
      </c>
      <c r="F37" s="16" t="s">
        <v>73</v>
      </c>
      <c r="G37" s="13">
        <v>11</v>
      </c>
      <c r="H37" s="18">
        <f t="shared" si="0"/>
        <v>14.6009108744839</v>
      </c>
      <c r="I37" s="18">
        <f t="shared" si="1"/>
        <v>287.750910874484</v>
      </c>
      <c r="J37" s="18">
        <f t="shared" si="2"/>
        <v>0.106349597878872</v>
      </c>
      <c r="K37" s="18">
        <f t="shared" si="3"/>
        <v>102.585277777778</v>
      </c>
      <c r="L37" s="18">
        <f t="shared" si="4"/>
        <v>1.02585277777778</v>
      </c>
      <c r="M37" s="13" t="s">
        <v>75</v>
      </c>
      <c r="N37" s="18">
        <f>(O36-P36)*C22/100</f>
        <v>1.93666929675318</v>
      </c>
      <c r="O37" s="18">
        <f t="shared" si="19"/>
        <v>1.12778274076479</v>
      </c>
      <c r="P37" s="18">
        <f t="shared" si="5"/>
        <v>0.119939240975067</v>
      </c>
      <c r="Q37" s="24">
        <f t="shared" si="6"/>
        <v>0.0207894684356783</v>
      </c>
      <c r="R37" s="18">
        <f t="shared" si="7"/>
        <v>0.177814481481481</v>
      </c>
      <c r="S37" s="25">
        <f t="shared" si="8"/>
        <v>0.116916621539868</v>
      </c>
      <c r="T37" s="3">
        <v>0.01</v>
      </c>
      <c r="U37" s="26">
        <f t="shared" si="9"/>
        <v>0.00116916621539868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0.0230691662153987</v>
      </c>
      <c r="AR37" s="29">
        <f t="shared" si="15"/>
        <v>102.585277777778</v>
      </c>
      <c r="AS37" s="1">
        <f t="shared" si="16"/>
        <v>0.173333333333333</v>
      </c>
      <c r="AT37" s="2">
        <f t="shared" si="20"/>
        <v>73.4510963448634</v>
      </c>
      <c r="AU37" s="1">
        <f t="shared" si="17"/>
        <v>201870.152494873</v>
      </c>
    </row>
    <row r="38" s="1" customFormat="1" spans="1:48">
      <c r="A38" s="13"/>
      <c r="B38" s="13"/>
      <c r="C38" s="16">
        <v>11</v>
      </c>
      <c r="D38" s="19">
        <v>8.50266851813333</v>
      </c>
      <c r="E38" s="20">
        <f t="shared" si="18"/>
        <v>14.6009108744839</v>
      </c>
      <c r="F38" s="16" t="s">
        <v>75</v>
      </c>
      <c r="G38" s="13">
        <v>12</v>
      </c>
      <c r="H38" s="18">
        <f t="shared" si="0"/>
        <v>8.50266851813333</v>
      </c>
      <c r="I38" s="18">
        <f t="shared" si="1"/>
        <v>281.652668518133</v>
      </c>
      <c r="J38" s="18">
        <f t="shared" si="2"/>
        <v>0.0511157690089947</v>
      </c>
      <c r="K38" s="18">
        <f t="shared" si="3"/>
        <v>102.585277777778</v>
      </c>
      <c r="L38" s="18">
        <f t="shared" si="4"/>
        <v>1.02585277777778</v>
      </c>
      <c r="M38" s="13" t="s">
        <v>73</v>
      </c>
      <c r="N38" s="13"/>
      <c r="O38" s="18">
        <f t="shared" si="19"/>
        <v>2.0336962775675</v>
      </c>
      <c r="P38" s="18">
        <f t="shared" si="5"/>
        <v>0.103953949158593</v>
      </c>
      <c r="Q38" s="24">
        <f t="shared" si="6"/>
        <v>0.0180186845208227</v>
      </c>
      <c r="R38" s="18">
        <f t="shared" si="7"/>
        <v>0.177814481481481</v>
      </c>
      <c r="S38" s="25">
        <f t="shared" si="8"/>
        <v>0.101334179143892</v>
      </c>
      <c r="T38" s="3">
        <v>0.01</v>
      </c>
      <c r="U38" s="26">
        <f t="shared" si="9"/>
        <v>0.00101334179143892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0.0229133417914389</v>
      </c>
      <c r="AR38" s="29">
        <f t="shared" si="15"/>
        <v>102.585277777778</v>
      </c>
      <c r="AS38" s="1">
        <f t="shared" si="16"/>
        <v>0.173333333333333</v>
      </c>
      <c r="AT38" s="2">
        <f t="shared" si="20"/>
        <v>73.4510963448634</v>
      </c>
      <c r="AU38" s="1">
        <f t="shared" si="17"/>
        <v>200506.587815792</v>
      </c>
      <c r="AV38" s="1">
        <f>SUM(AU27:AU38)</f>
        <v>3199323.30869178</v>
      </c>
    </row>
    <row r="39" s="1" customFormat="1" spans="1:46">
      <c r="A39" s="13"/>
      <c r="B39" s="13"/>
      <c r="C39" s="16">
        <v>12</v>
      </c>
      <c r="D39" s="19">
        <v>1.482311356</v>
      </c>
      <c r="E39" s="20">
        <f t="shared" si="18"/>
        <v>8.50266851813333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0</v>
      </c>
      <c r="E42" s="16"/>
      <c r="F42" s="16"/>
      <c r="G42" s="13">
        <v>1</v>
      </c>
      <c r="H42" s="18">
        <f t="shared" ref="H42:H53" si="21">E43</f>
        <v>0</v>
      </c>
      <c r="I42" s="18">
        <f t="shared" ref="I42:I53" si="22">H42+273.15</f>
        <v>273.15</v>
      </c>
      <c r="J42" s="18">
        <f t="shared" ref="J42:J53" si="23">EXP(($C$16*(I42-$C$14))/($C$17*I42*$C$14))</f>
        <v>0.0174263747487528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0.00134341738185505</v>
      </c>
      <c r="Q42" s="24">
        <f t="shared" ref="Q42:Q53" si="27">P42*$B$44</f>
        <v>0.000248532215643184</v>
      </c>
      <c r="R42" s="18">
        <f t="shared" ref="R42:R53" si="28">L42*$B$44</f>
        <v>0.0142618427083333</v>
      </c>
      <c r="S42" s="25">
        <f t="shared" ref="S42:S53" si="29">Q42/R42</f>
        <v>0.0174263747487528</v>
      </c>
      <c r="T42" s="3">
        <v>0.01</v>
      </c>
      <c r="U42" s="26">
        <f t="shared" ref="U42:U53" si="30">S42*T42</f>
        <v>0.000174263747487528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0.0149742637474875</v>
      </c>
      <c r="AR42" s="29">
        <f t="shared" ref="AR42:AR53" si="34">$B$42/12</f>
        <v>7.70910416666667</v>
      </c>
      <c r="AS42" s="1">
        <f t="shared" ref="AS42:AS53" si="35">$B$44</f>
        <v>0.185</v>
      </c>
      <c r="AT42" s="2">
        <f t="shared" ref="AT42:AT53" si="36">$E$5/12</f>
        <v>216.70953237143</v>
      </c>
      <c r="AU42" s="1">
        <f t="shared" ref="AU42:AU53" si="37">AT42*10000*AS42*0.67*AR42*AQ42</f>
        <v>31008.013062145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-1.87305699158064</v>
      </c>
      <c r="E43" s="20">
        <f t="shared" ref="E43:E54" si="38">D42</f>
        <v>0</v>
      </c>
      <c r="F43" s="16" t="s">
        <v>73</v>
      </c>
      <c r="G43" s="13">
        <v>2</v>
      </c>
      <c r="H43" s="18">
        <f t="shared" si="21"/>
        <v>-1.87305699158064</v>
      </c>
      <c r="I43" s="18">
        <f t="shared" si="22"/>
        <v>271.276943008419</v>
      </c>
      <c r="J43" s="18">
        <f t="shared" si="23"/>
        <v>0.0136243901933822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0.152838665951478</v>
      </c>
      <c r="P43" s="18">
        <f t="shared" si="26"/>
        <v>0.00208233362155894</v>
      </c>
      <c r="Q43" s="24">
        <f t="shared" si="27"/>
        <v>0.000385231719988404</v>
      </c>
      <c r="R43" s="18">
        <f t="shared" si="28"/>
        <v>0.0142618427083333</v>
      </c>
      <c r="S43" s="25">
        <f t="shared" si="29"/>
        <v>0.0270113566575313</v>
      </c>
      <c r="T43" s="3">
        <v>0.01</v>
      </c>
      <c r="U43" s="26">
        <f t="shared" si="30"/>
        <v>0.000270113566575313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0.0150701135665753</v>
      </c>
      <c r="AR43" s="29">
        <f t="shared" si="34"/>
        <v>7.70910416666667</v>
      </c>
      <c r="AS43" s="1">
        <f t="shared" si="35"/>
        <v>0.185</v>
      </c>
      <c r="AT43" s="2">
        <f t="shared" si="36"/>
        <v>216.70953237143</v>
      </c>
      <c r="AU43" s="1">
        <f t="shared" si="37"/>
        <v>31206.4944360808</v>
      </c>
    </row>
    <row r="44" s="1" customFormat="1" spans="1:47">
      <c r="A44" s="13" t="s">
        <v>38</v>
      </c>
      <c r="B44" s="13">
        <f>I5</f>
        <v>0.185</v>
      </c>
      <c r="C44" s="16">
        <v>2</v>
      </c>
      <c r="D44" s="19">
        <v>1.492569326</v>
      </c>
      <c r="E44" s="20">
        <f t="shared" si="38"/>
        <v>-1.87305699158064</v>
      </c>
      <c r="F44" s="16" t="s">
        <v>73</v>
      </c>
      <c r="G44" s="13">
        <v>3</v>
      </c>
      <c r="H44" s="18">
        <f t="shared" si="21"/>
        <v>1.492569326</v>
      </c>
      <c r="I44" s="18">
        <f t="shared" si="22"/>
        <v>274.642569326</v>
      </c>
      <c r="J44" s="18">
        <f t="shared" si="23"/>
        <v>0.02115143735556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0.227847373996586</v>
      </c>
      <c r="P44" s="18">
        <f t="shared" si="26"/>
        <v>0.00481929945771764</v>
      </c>
      <c r="Q44" s="24">
        <f t="shared" si="27"/>
        <v>0.000891570399677763</v>
      </c>
      <c r="R44" s="18">
        <f t="shared" si="28"/>
        <v>0.0142618427083333</v>
      </c>
      <c r="S44" s="25">
        <f t="shared" si="29"/>
        <v>0.0625143901746168</v>
      </c>
      <c r="T44" s="3">
        <v>0.01</v>
      </c>
      <c r="U44" s="26">
        <f t="shared" si="30"/>
        <v>0.000625143901746168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0.0154251439017462</v>
      </c>
      <c r="AR44" s="29">
        <f t="shared" si="34"/>
        <v>7.70910416666667</v>
      </c>
      <c r="AS44" s="1">
        <f t="shared" si="35"/>
        <v>0.185</v>
      </c>
      <c r="AT44" s="2">
        <f t="shared" si="36"/>
        <v>216.70953237143</v>
      </c>
      <c r="AU44" s="1">
        <f t="shared" si="37"/>
        <v>31941.674840011</v>
      </c>
    </row>
    <row r="45" s="1" customFormat="1" spans="1:47">
      <c r="A45" s="13"/>
      <c r="B45" s="13"/>
      <c r="C45" s="16">
        <v>3</v>
      </c>
      <c r="D45" s="19">
        <v>5.38312231348387</v>
      </c>
      <c r="E45" s="20">
        <f t="shared" si="38"/>
        <v>1.492569326</v>
      </c>
      <c r="F45" s="16" t="s">
        <v>73</v>
      </c>
      <c r="G45" s="13">
        <v>4</v>
      </c>
      <c r="H45" s="18">
        <f t="shared" si="21"/>
        <v>5.38312231348387</v>
      </c>
      <c r="I45" s="18">
        <f t="shared" si="22"/>
        <v>278.533122313484</v>
      </c>
      <c r="J45" s="18">
        <f t="shared" si="23"/>
        <v>0.034705905944881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0.300119116205535</v>
      </c>
      <c r="P45" s="18">
        <f t="shared" si="26"/>
        <v>0.0104159058192901</v>
      </c>
      <c r="Q45" s="24">
        <f t="shared" si="27"/>
        <v>0.00192694257656867</v>
      </c>
      <c r="R45" s="18">
        <f t="shared" si="28"/>
        <v>0.0142618427083333</v>
      </c>
      <c r="S45" s="25">
        <f t="shared" si="29"/>
        <v>0.135111753507332</v>
      </c>
      <c r="T45" s="3">
        <v>0.01</v>
      </c>
      <c r="U45" s="26">
        <f t="shared" si="30"/>
        <v>0.00135111753507332</v>
      </c>
      <c r="V45" s="25"/>
      <c r="W45" s="3"/>
      <c r="X45" s="26"/>
      <c r="Y45" s="28">
        <v>0.04</v>
      </c>
      <c r="Z45" s="3">
        <v>0.49</v>
      </c>
      <c r="AA45" s="27">
        <f t="shared" si="31"/>
        <v>0.0196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0.0259511175350733</v>
      </c>
      <c r="AR45" s="29">
        <f t="shared" si="34"/>
        <v>7.70910416666667</v>
      </c>
      <c r="AS45" s="1">
        <f t="shared" si="35"/>
        <v>0.185</v>
      </c>
      <c r="AT45" s="2">
        <f t="shared" si="36"/>
        <v>216.70953237143</v>
      </c>
      <c r="AU45" s="1">
        <f t="shared" si="37"/>
        <v>53738.3743918515</v>
      </c>
    </row>
    <row r="46" s="1" customFormat="1" spans="1:47">
      <c r="A46" s="13"/>
      <c r="B46" s="13"/>
      <c r="C46" s="16">
        <v>4</v>
      </c>
      <c r="D46" s="19">
        <v>11.3185249779333</v>
      </c>
      <c r="E46" s="20">
        <f t="shared" si="38"/>
        <v>5.38312231348387</v>
      </c>
      <c r="F46" s="16" t="s">
        <v>73</v>
      </c>
      <c r="G46" s="13">
        <v>5</v>
      </c>
      <c r="H46" s="18">
        <f t="shared" si="21"/>
        <v>11.3185249779333</v>
      </c>
      <c r="I46" s="18">
        <f t="shared" si="22"/>
        <v>284.468524977933</v>
      </c>
      <c r="J46" s="18">
        <f t="shared" si="23"/>
        <v>0.0719730402051635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0.275218049866933</v>
      </c>
      <c r="O46" s="18">
        <f t="shared" si="39"/>
        <v>0.0915762021859789</v>
      </c>
      <c r="P46" s="18">
        <f t="shared" si="26"/>
        <v>0.00659101768176764</v>
      </c>
      <c r="Q46" s="24">
        <f t="shared" si="27"/>
        <v>0.00121933827112701</v>
      </c>
      <c r="R46" s="18">
        <f t="shared" si="28"/>
        <v>0.0142618427083333</v>
      </c>
      <c r="S46" s="25">
        <f t="shared" si="29"/>
        <v>0.0854965445954991</v>
      </c>
      <c r="T46" s="3">
        <v>0.01</v>
      </c>
      <c r="U46" s="26">
        <f t="shared" si="30"/>
        <v>0.000854965445954991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0.027954965445955</v>
      </c>
      <c r="AR46" s="29">
        <f t="shared" si="34"/>
        <v>7.70910416666667</v>
      </c>
      <c r="AS46" s="1">
        <f t="shared" si="35"/>
        <v>0.185</v>
      </c>
      <c r="AT46" s="2">
        <f t="shared" si="36"/>
        <v>216.70953237143</v>
      </c>
      <c r="AU46" s="1">
        <f t="shared" si="37"/>
        <v>57887.8500016688</v>
      </c>
    </row>
    <row r="47" s="1" customFormat="1" spans="1:47">
      <c r="A47" s="13"/>
      <c r="B47" s="13"/>
      <c r="C47" s="16">
        <v>5</v>
      </c>
      <c r="D47" s="19">
        <v>20.1870771154839</v>
      </c>
      <c r="E47" s="20">
        <f t="shared" si="38"/>
        <v>11.3185249779333</v>
      </c>
      <c r="F47" s="16" t="s">
        <v>75</v>
      </c>
      <c r="G47" s="13">
        <v>6</v>
      </c>
      <c r="H47" s="18">
        <f t="shared" si="21"/>
        <v>20.1870771154839</v>
      </c>
      <c r="I47" s="18">
        <f t="shared" si="22"/>
        <v>293.337077115484</v>
      </c>
      <c r="J47" s="18">
        <f t="shared" si="23"/>
        <v>0.202576490904156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0.162076226170878</v>
      </c>
      <c r="P47" s="18">
        <f t="shared" si="26"/>
        <v>0.0328328331566848</v>
      </c>
      <c r="Q47" s="24">
        <f t="shared" si="27"/>
        <v>0.00607407413398669</v>
      </c>
      <c r="R47" s="18">
        <f t="shared" si="28"/>
        <v>0.0142618427083333</v>
      </c>
      <c r="S47" s="25">
        <f t="shared" si="29"/>
        <v>0.425896867481055</v>
      </c>
      <c r="T47" s="3">
        <v>0.01</v>
      </c>
      <c r="U47" s="26">
        <f t="shared" si="30"/>
        <v>0.00425896867481055</v>
      </c>
      <c r="V47" s="25"/>
      <c r="W47" s="3"/>
      <c r="X47" s="26"/>
      <c r="Y47" s="28">
        <v>0.04</v>
      </c>
      <c r="Z47" s="3">
        <v>0.49</v>
      </c>
      <c r="AA47" s="27">
        <f t="shared" si="31"/>
        <v>0.0196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0.5</v>
      </c>
      <c r="AP47" s="3">
        <f t="shared" si="32"/>
        <v>0.0075</v>
      </c>
      <c r="AQ47" s="1">
        <f t="shared" si="33"/>
        <v>0.0313589686748105</v>
      </c>
      <c r="AR47" s="29">
        <f t="shared" si="34"/>
        <v>7.70910416666667</v>
      </c>
      <c r="AS47" s="1">
        <f t="shared" si="35"/>
        <v>0.185</v>
      </c>
      <c r="AT47" s="2">
        <f t="shared" si="36"/>
        <v>216.70953237143</v>
      </c>
      <c r="AU47" s="1">
        <f t="shared" si="37"/>
        <v>64936.7025104706</v>
      </c>
    </row>
    <row r="48" s="1" customFormat="1" spans="1:47">
      <c r="A48" s="13"/>
      <c r="B48" s="13"/>
      <c r="C48" s="16">
        <v>6</v>
      </c>
      <c r="D48" s="19">
        <v>24.2845900036667</v>
      </c>
      <c r="E48" s="20">
        <f t="shared" si="38"/>
        <v>20.1870771154839</v>
      </c>
      <c r="F48" s="16" t="s">
        <v>73</v>
      </c>
      <c r="G48" s="13">
        <v>7</v>
      </c>
      <c r="H48" s="18">
        <f t="shared" si="21"/>
        <v>24.2845900036667</v>
      </c>
      <c r="I48" s="18">
        <f t="shared" si="22"/>
        <v>297.434590003667</v>
      </c>
      <c r="J48" s="18">
        <f t="shared" si="23"/>
        <v>0.320022965268991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0.20633443468086</v>
      </c>
      <c r="P48" s="18">
        <f t="shared" si="26"/>
        <v>0.0660317576236697</v>
      </c>
      <c r="Q48" s="24">
        <f t="shared" si="27"/>
        <v>0.0122158751603789</v>
      </c>
      <c r="R48" s="18">
        <f t="shared" si="28"/>
        <v>0.0142618427083333</v>
      </c>
      <c r="S48" s="25">
        <f t="shared" si="29"/>
        <v>0.856542552754494</v>
      </c>
      <c r="T48" s="3">
        <v>0.01</v>
      </c>
      <c r="U48" s="26">
        <f t="shared" si="30"/>
        <v>0.00856542552754494</v>
      </c>
      <c r="V48" s="25"/>
      <c r="W48" s="3"/>
      <c r="X48" s="26"/>
      <c r="Y48" s="28">
        <v>0.05</v>
      </c>
      <c r="Z48" s="3">
        <v>0.49</v>
      </c>
      <c r="AA48" s="27">
        <f t="shared" si="31"/>
        <v>0.0245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0.02</v>
      </c>
      <c r="AO48" s="3">
        <v>0.5</v>
      </c>
      <c r="AP48" s="3">
        <f t="shared" si="32"/>
        <v>0.01</v>
      </c>
      <c r="AQ48" s="1">
        <f t="shared" si="33"/>
        <v>0.0430654255275449</v>
      </c>
      <c r="AR48" s="29">
        <f t="shared" si="34"/>
        <v>7.70910416666667</v>
      </c>
      <c r="AS48" s="1">
        <f t="shared" si="35"/>
        <v>0.185</v>
      </c>
      <c r="AT48" s="2">
        <f t="shared" si="36"/>
        <v>216.70953237143</v>
      </c>
      <c r="AU48" s="1">
        <f t="shared" si="37"/>
        <v>89177.8921356988</v>
      </c>
    </row>
    <row r="49" s="1" customFormat="1" spans="1:47">
      <c r="A49" s="13"/>
      <c r="B49" s="13"/>
      <c r="C49" s="16">
        <v>7</v>
      </c>
      <c r="D49" s="19">
        <v>27.534024573871</v>
      </c>
      <c r="E49" s="20">
        <f t="shared" si="38"/>
        <v>24.2845900036667</v>
      </c>
      <c r="F49" s="16" t="s">
        <v>73</v>
      </c>
      <c r="G49" s="13">
        <v>8</v>
      </c>
      <c r="H49" s="18">
        <f t="shared" si="21"/>
        <v>27.534024573871</v>
      </c>
      <c r="I49" s="18">
        <f t="shared" si="22"/>
        <v>300.684024573871</v>
      </c>
      <c r="J49" s="18">
        <f t="shared" si="23"/>
        <v>0.455849793849849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0.217393718723857</v>
      </c>
      <c r="P49" s="18">
        <f t="shared" si="26"/>
        <v>0.0990988818645222</v>
      </c>
      <c r="Q49" s="24">
        <f t="shared" si="27"/>
        <v>0.0183332931449366</v>
      </c>
      <c r="R49" s="18">
        <f t="shared" si="28"/>
        <v>0.0142618427083333</v>
      </c>
      <c r="S49" s="25">
        <f t="shared" si="29"/>
        <v>1.28547856822347</v>
      </c>
      <c r="T49" s="3">
        <v>0.01</v>
      </c>
      <c r="U49" s="26">
        <f t="shared" si="30"/>
        <v>0.0128547856822347</v>
      </c>
      <c r="V49" s="25"/>
      <c r="W49" s="3"/>
      <c r="X49" s="26"/>
      <c r="Y49" s="28">
        <v>0.05</v>
      </c>
      <c r="Z49" s="3">
        <v>0.49</v>
      </c>
      <c r="AA49" s="27">
        <f t="shared" si="31"/>
        <v>0.0245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0.02</v>
      </c>
      <c r="AO49" s="3">
        <v>0.5</v>
      </c>
      <c r="AP49" s="3">
        <f t="shared" si="32"/>
        <v>0.01</v>
      </c>
      <c r="AQ49" s="1">
        <f t="shared" si="33"/>
        <v>0.0473547856822347</v>
      </c>
      <c r="AR49" s="29">
        <f t="shared" si="34"/>
        <v>7.70910416666667</v>
      </c>
      <c r="AS49" s="1">
        <f t="shared" si="35"/>
        <v>0.185</v>
      </c>
      <c r="AT49" s="2">
        <f t="shared" si="36"/>
        <v>216.70953237143</v>
      </c>
      <c r="AU49" s="1">
        <f t="shared" si="37"/>
        <v>98060.1008337511</v>
      </c>
    </row>
    <row r="50" s="1" customFormat="1" spans="1:47">
      <c r="A50" s="13"/>
      <c r="B50" s="13"/>
      <c r="C50" s="16">
        <v>8</v>
      </c>
      <c r="D50" s="19">
        <v>25.6583485906452</v>
      </c>
      <c r="E50" s="20">
        <f t="shared" si="38"/>
        <v>27.534024573871</v>
      </c>
      <c r="F50" s="16" t="s">
        <v>73</v>
      </c>
      <c r="G50" s="13">
        <v>9</v>
      </c>
      <c r="H50" s="18">
        <f t="shared" si="21"/>
        <v>25.6583485906452</v>
      </c>
      <c r="I50" s="18">
        <f t="shared" si="22"/>
        <v>298.808348590645</v>
      </c>
      <c r="J50" s="18">
        <f t="shared" si="23"/>
        <v>0.372000299799369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0.195385878526001</v>
      </c>
      <c r="P50" s="18">
        <f t="shared" si="26"/>
        <v>0.0726836053882356</v>
      </c>
      <c r="Q50" s="24">
        <f t="shared" si="27"/>
        <v>0.0134464669968236</v>
      </c>
      <c r="R50" s="18">
        <f t="shared" si="28"/>
        <v>0.0142618427083333</v>
      </c>
      <c r="S50" s="25">
        <f t="shared" si="29"/>
        <v>0.942828165463267</v>
      </c>
      <c r="T50" s="3">
        <v>0.01</v>
      </c>
      <c r="U50" s="26">
        <f t="shared" si="30"/>
        <v>0.00942828165463267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0.0365282816546327</v>
      </c>
      <c r="AR50" s="29">
        <f t="shared" si="34"/>
        <v>7.70910416666667</v>
      </c>
      <c r="AS50" s="1">
        <f t="shared" si="35"/>
        <v>0.185</v>
      </c>
      <c r="AT50" s="2">
        <f t="shared" si="36"/>
        <v>216.70953237143</v>
      </c>
      <c r="AU50" s="1">
        <f t="shared" si="37"/>
        <v>75641.0768358884</v>
      </c>
    </row>
    <row r="51" s="1" customFormat="1" spans="1:47">
      <c r="A51" s="13"/>
      <c r="B51" s="13"/>
      <c r="C51" s="16">
        <v>9</v>
      </c>
      <c r="D51" s="19">
        <v>21.4373086306667</v>
      </c>
      <c r="E51" s="20">
        <f t="shared" si="38"/>
        <v>25.6583485906452</v>
      </c>
      <c r="F51" s="16" t="s">
        <v>73</v>
      </c>
      <c r="G51" s="13">
        <v>10</v>
      </c>
      <c r="H51" s="18">
        <f t="shared" si="21"/>
        <v>21.4373086306667</v>
      </c>
      <c r="I51" s="18">
        <f t="shared" si="22"/>
        <v>294.587308630667</v>
      </c>
      <c r="J51" s="18">
        <f t="shared" si="23"/>
        <v>0.233221750785988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0.199793314804432</v>
      </c>
      <c r="P51" s="18">
        <f t="shared" si="26"/>
        <v>0.0465961466740258</v>
      </c>
      <c r="Q51" s="24">
        <f t="shared" si="27"/>
        <v>0.00862028713469477</v>
      </c>
      <c r="R51" s="18">
        <f t="shared" si="28"/>
        <v>0.0142618427083333</v>
      </c>
      <c r="S51" s="25">
        <f t="shared" si="29"/>
        <v>0.604430108435977</v>
      </c>
      <c r="T51" s="3">
        <v>0.01</v>
      </c>
      <c r="U51" s="26">
        <f t="shared" si="30"/>
        <v>0.00604430108435977</v>
      </c>
      <c r="V51" s="25"/>
      <c r="W51" s="3"/>
      <c r="X51" s="26"/>
      <c r="Y51" s="28">
        <v>0.04</v>
      </c>
      <c r="Z51" s="3">
        <v>0.49</v>
      </c>
      <c r="AA51" s="27">
        <f t="shared" si="31"/>
        <v>0.0196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0.015</v>
      </c>
      <c r="AO51" s="3">
        <v>0.5</v>
      </c>
      <c r="AP51" s="3">
        <f t="shared" si="32"/>
        <v>0.0075</v>
      </c>
      <c r="AQ51" s="1">
        <f t="shared" si="33"/>
        <v>0.0331443010843598</v>
      </c>
      <c r="AR51" s="29">
        <f t="shared" si="34"/>
        <v>7.70910416666667</v>
      </c>
      <c r="AS51" s="1">
        <f t="shared" si="35"/>
        <v>0.185</v>
      </c>
      <c r="AT51" s="2">
        <f t="shared" si="36"/>
        <v>216.70953237143</v>
      </c>
      <c r="AU51" s="1">
        <f t="shared" si="37"/>
        <v>68633.6863227707</v>
      </c>
    </row>
    <row r="52" s="1" customFormat="1" spans="1:47">
      <c r="A52" s="13"/>
      <c r="B52" s="13"/>
      <c r="C52" s="16">
        <v>10</v>
      </c>
      <c r="D52" s="19">
        <v>14.6009108744839</v>
      </c>
      <c r="E52" s="20">
        <f t="shared" si="38"/>
        <v>21.4373086306667</v>
      </c>
      <c r="F52" s="16" t="s">
        <v>73</v>
      </c>
      <c r="G52" s="13">
        <v>11</v>
      </c>
      <c r="H52" s="18">
        <f t="shared" si="21"/>
        <v>14.6009108744839</v>
      </c>
      <c r="I52" s="18">
        <f t="shared" si="22"/>
        <v>287.750910874484</v>
      </c>
      <c r="J52" s="18">
        <f t="shared" si="23"/>
        <v>0.106349597878872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0.145537309723886</v>
      </c>
      <c r="O52" s="18">
        <f t="shared" si="39"/>
        <v>0.084750900073187</v>
      </c>
      <c r="P52" s="18">
        <f t="shared" si="26"/>
        <v>0.0090132241426559</v>
      </c>
      <c r="Q52" s="24">
        <f t="shared" si="27"/>
        <v>0.00166744646639134</v>
      </c>
      <c r="R52" s="18">
        <f t="shared" si="28"/>
        <v>0.0142618427083333</v>
      </c>
      <c r="S52" s="25">
        <f t="shared" si="29"/>
        <v>0.116916621539869</v>
      </c>
      <c r="T52" s="3">
        <v>0.01</v>
      </c>
      <c r="U52" s="26">
        <f t="shared" si="30"/>
        <v>0.00116916621539869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0.0159691662153987</v>
      </c>
      <c r="AR52" s="29">
        <f t="shared" si="34"/>
        <v>7.70910416666667</v>
      </c>
      <c r="AS52" s="1">
        <f t="shared" si="35"/>
        <v>0.185</v>
      </c>
      <c r="AT52" s="2">
        <f t="shared" si="36"/>
        <v>216.70953237143</v>
      </c>
      <c r="AU52" s="1">
        <f t="shared" si="37"/>
        <v>33068.2110953021</v>
      </c>
    </row>
    <row r="53" s="1" customFormat="1" spans="1:48">
      <c r="A53" s="13"/>
      <c r="B53" s="13"/>
      <c r="C53" s="16">
        <v>11</v>
      </c>
      <c r="D53" s="19">
        <v>8.50266851813333</v>
      </c>
      <c r="E53" s="20">
        <f t="shared" si="38"/>
        <v>14.6009108744839</v>
      </c>
      <c r="F53" s="16" t="s">
        <v>75</v>
      </c>
      <c r="G53" s="13">
        <v>12</v>
      </c>
      <c r="H53" s="18">
        <f t="shared" si="21"/>
        <v>8.50266851813333</v>
      </c>
      <c r="I53" s="18">
        <f t="shared" si="22"/>
        <v>281.652668518133</v>
      </c>
      <c r="J53" s="18">
        <f t="shared" si="23"/>
        <v>0.0511157690089947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0.152828717597198</v>
      </c>
      <c r="P53" s="18">
        <f t="shared" si="26"/>
        <v>0.00781195742663925</v>
      </c>
      <c r="Q53" s="24">
        <f t="shared" si="27"/>
        <v>0.00144521212392826</v>
      </c>
      <c r="R53" s="18">
        <f t="shared" si="28"/>
        <v>0.0142618427083333</v>
      </c>
      <c r="S53" s="25">
        <f t="shared" si="29"/>
        <v>0.101334179143892</v>
      </c>
      <c r="T53" s="3">
        <v>0.01</v>
      </c>
      <c r="U53" s="26">
        <f t="shared" si="30"/>
        <v>0.00101334179143892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0.0158133417914389</v>
      </c>
      <c r="AR53" s="29">
        <f t="shared" si="34"/>
        <v>7.70910416666667</v>
      </c>
      <c r="AS53" s="1">
        <f t="shared" si="35"/>
        <v>0.185</v>
      </c>
      <c r="AT53" s="2">
        <f t="shared" si="36"/>
        <v>216.70953237143</v>
      </c>
      <c r="AU53" s="1">
        <f t="shared" si="37"/>
        <v>32745.5370824074</v>
      </c>
      <c r="AV53" s="1">
        <f>SUM(AU42:AU53)</f>
        <v>668045.613548046</v>
      </c>
    </row>
    <row r="54" s="1" customFormat="1" spans="1:46">
      <c r="A54" s="13"/>
      <c r="B54" s="13"/>
      <c r="C54" s="16">
        <v>12</v>
      </c>
      <c r="D54" s="19">
        <v>1.482311356</v>
      </c>
      <c r="E54" s="20">
        <f t="shared" si="38"/>
        <v>8.50266851813333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66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 s="13" customFormat="1" spans="1:66">
      <c r="A57" s="37" t="s">
        <v>5</v>
      </c>
      <c r="B57" s="37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13" t="s">
        <v>59</v>
      </c>
      <c r="L57" s="13" t="s">
        <v>60</v>
      </c>
      <c r="M57" s="13" t="s">
        <v>61</v>
      </c>
      <c r="N57" s="13" t="s">
        <v>62</v>
      </c>
      <c r="O57" s="13" t="s">
        <v>63</v>
      </c>
      <c r="P57" s="13" t="s">
        <v>64</v>
      </c>
      <c r="Q57" s="13" t="s">
        <v>65</v>
      </c>
      <c r="R57" s="13" t="s">
        <v>66</v>
      </c>
      <c r="S57" s="4" t="s">
        <v>12</v>
      </c>
      <c r="T57" s="4" t="s">
        <v>13</v>
      </c>
      <c r="U57" s="4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G57" s="1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</row>
    <row r="58" s="13" customFormat="1" spans="1:78">
      <c r="A58" s="13" t="s">
        <v>71</v>
      </c>
      <c r="B58" s="13">
        <f>F7</f>
        <v>108.2955</v>
      </c>
      <c r="C58" s="16" t="s">
        <v>72</v>
      </c>
      <c r="D58" s="17">
        <v>0</v>
      </c>
      <c r="E58" s="16"/>
      <c r="F58" s="16"/>
      <c r="G58" s="13">
        <v>1</v>
      </c>
      <c r="H58" s="18">
        <f t="shared" ref="H58:H69" si="40">E59</f>
        <v>0</v>
      </c>
      <c r="I58" s="18">
        <f t="shared" ref="I58:I69" si="41">H58+273.15</f>
        <v>273.15</v>
      </c>
      <c r="J58" s="18">
        <f t="shared" ref="J58:J69" si="42">EXP(($C$16*(I58-$C$14))/($C$17*I58*$C$14))</f>
        <v>0.0174263747487528</v>
      </c>
      <c r="K58" s="18">
        <f t="shared" ref="K58:K69" si="43">$B$58/12</f>
        <v>9.024625</v>
      </c>
      <c r="L58" s="18">
        <f t="shared" ref="L58:L69" si="44">K58*$B$59/100</f>
        <v>2.43664875</v>
      </c>
      <c r="M58" s="13" t="s">
        <v>73</v>
      </c>
      <c r="O58" s="18">
        <f>L58</f>
        <v>2.43664875</v>
      </c>
      <c r="P58" s="18">
        <f t="shared" ref="P58:P69" si="45">O58*J58</f>
        <v>0.0424619542485801</v>
      </c>
      <c r="Q58" s="24">
        <f t="shared" ref="Q58:Q69" si="46">P58*$B$60</f>
        <v>0.0191078794118611</v>
      </c>
      <c r="R58" s="18">
        <f t="shared" ref="R58:R69" si="47">L58*$B$60</f>
        <v>1.0964919375</v>
      </c>
      <c r="S58" s="25">
        <f t="shared" ref="S58:S69" si="48">Q58/R58</f>
        <v>0.0174263747487528</v>
      </c>
      <c r="T58" s="4">
        <v>0.27</v>
      </c>
      <c r="U58" s="38">
        <f t="shared" ref="U58:U69" si="49">S58*T58</f>
        <v>0.00470512118216326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0.227818594036422</v>
      </c>
      <c r="AC58" s="29">
        <f t="shared" ref="AC58:AC69" si="51">$B$58/12</f>
        <v>9.024625</v>
      </c>
      <c r="AD58" s="1">
        <f t="shared" ref="AD58:AD69" si="52">$B$60</f>
        <v>0.45</v>
      </c>
      <c r="AE58" s="30">
        <f t="shared" ref="AE58:AE69" si="53">$E$7/12</f>
        <v>625.317530617564</v>
      </c>
      <c r="AF58" s="1">
        <f t="shared" ref="AF58:AF69" si="54">AE58*10000*AC58*AB58</f>
        <v>12856386.9777063</v>
      </c>
      <c r="AG58" s="1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5"/>
      <c r="BP58" s="4"/>
      <c r="BQ58" s="38"/>
      <c r="BR58" s="25"/>
      <c r="BS58" s="28"/>
      <c r="BT58" s="28"/>
      <c r="BU58" s="25"/>
      <c r="BV58" s="28"/>
      <c r="BW58" s="38"/>
      <c r="BX58" s="4"/>
      <c r="BY58" s="4"/>
      <c r="BZ58" s="4"/>
    </row>
    <row r="59" s="13" customFormat="1" spans="1:78">
      <c r="A59" s="13" t="s">
        <v>74</v>
      </c>
      <c r="B59" s="13">
        <v>27</v>
      </c>
      <c r="C59" s="16">
        <v>1</v>
      </c>
      <c r="D59" s="19">
        <v>-1.87305699158064</v>
      </c>
      <c r="E59" s="20">
        <f t="shared" ref="E59:E70" si="55">D58</f>
        <v>0</v>
      </c>
      <c r="F59" s="16" t="s">
        <v>73</v>
      </c>
      <c r="G59" s="13">
        <v>2</v>
      </c>
      <c r="H59" s="18">
        <f t="shared" si="40"/>
        <v>-1.87305699158064</v>
      </c>
      <c r="I59" s="18">
        <f t="shared" si="41"/>
        <v>271.276943008419</v>
      </c>
      <c r="J59" s="18">
        <f t="shared" si="42"/>
        <v>0.0136243901933822</v>
      </c>
      <c r="K59" s="18">
        <f t="shared" si="43"/>
        <v>9.024625</v>
      </c>
      <c r="L59" s="18">
        <f t="shared" si="44"/>
        <v>2.43664875</v>
      </c>
      <c r="M59" s="13" t="s">
        <v>73</v>
      </c>
      <c r="O59" s="18">
        <f t="shared" ref="O59:O69" si="56">L59+O58-P58-N59</f>
        <v>4.83083554575142</v>
      </c>
      <c r="P59" s="18">
        <f t="shared" si="45"/>
        <v>0.0658171884353776</v>
      </c>
      <c r="Q59" s="24">
        <f t="shared" si="46"/>
        <v>0.0296177347959199</v>
      </c>
      <c r="R59" s="18">
        <f t="shared" si="47"/>
        <v>1.0964919375</v>
      </c>
      <c r="S59" s="25">
        <f t="shared" si="48"/>
        <v>0.0270113566575312</v>
      </c>
      <c r="T59" s="4">
        <v>0.27</v>
      </c>
      <c r="U59" s="38">
        <f t="shared" si="49"/>
        <v>0.00729306629753342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0.228598859488706</v>
      </c>
      <c r="AC59" s="29">
        <f t="shared" si="51"/>
        <v>9.024625</v>
      </c>
      <c r="AD59" s="1">
        <f t="shared" si="52"/>
        <v>0.45</v>
      </c>
      <c r="AE59" s="30">
        <f t="shared" si="53"/>
        <v>625.317530617564</v>
      </c>
      <c r="AF59" s="1">
        <f t="shared" si="54"/>
        <v>12900419.3563729</v>
      </c>
      <c r="AG59" s="1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5"/>
      <c r="BP59" s="4"/>
      <c r="BQ59" s="38"/>
      <c r="BR59" s="25"/>
      <c r="BS59" s="28"/>
      <c r="BT59" s="28"/>
      <c r="BU59" s="25"/>
      <c r="BV59" s="28"/>
      <c r="BW59" s="38"/>
      <c r="BX59" s="4"/>
      <c r="BY59" s="4"/>
      <c r="BZ59" s="4"/>
    </row>
    <row r="60" s="13" customFormat="1" spans="1:78">
      <c r="A60" s="13" t="s">
        <v>38</v>
      </c>
      <c r="B60" s="13">
        <f>H7</f>
        <v>0.45</v>
      </c>
      <c r="C60" s="16">
        <v>2</v>
      </c>
      <c r="D60" s="19">
        <v>1.492569326</v>
      </c>
      <c r="E60" s="20">
        <f t="shared" si="55"/>
        <v>-1.87305699158064</v>
      </c>
      <c r="F60" s="16" t="s">
        <v>73</v>
      </c>
      <c r="G60" s="13">
        <v>3</v>
      </c>
      <c r="H60" s="18">
        <f t="shared" si="40"/>
        <v>1.492569326</v>
      </c>
      <c r="I60" s="18">
        <f t="shared" si="41"/>
        <v>274.642569326</v>
      </c>
      <c r="J60" s="18">
        <f t="shared" si="42"/>
        <v>0.02115143735556</v>
      </c>
      <c r="K60" s="18">
        <f t="shared" si="43"/>
        <v>9.024625</v>
      </c>
      <c r="L60" s="18">
        <f t="shared" si="44"/>
        <v>2.43664875</v>
      </c>
      <c r="M60" s="13" t="s">
        <v>73</v>
      </c>
      <c r="O60" s="18">
        <f t="shared" si="56"/>
        <v>7.20166710731604</v>
      </c>
      <c r="P60" s="18">
        <f t="shared" si="45"/>
        <v>0.152325610675992</v>
      </c>
      <c r="Q60" s="24">
        <f t="shared" si="46"/>
        <v>0.0685465248041964</v>
      </c>
      <c r="R60" s="18">
        <f t="shared" si="47"/>
        <v>1.0964919375</v>
      </c>
      <c r="S60" s="25">
        <f t="shared" si="48"/>
        <v>0.0625143901746167</v>
      </c>
      <c r="T60" s="4">
        <v>0.27</v>
      </c>
      <c r="U60" s="38">
        <f t="shared" si="49"/>
        <v>0.0168788853471465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0.231488983932165</v>
      </c>
      <c r="AC60" s="29">
        <f t="shared" si="51"/>
        <v>9.024625</v>
      </c>
      <c r="AD60" s="1">
        <f t="shared" si="52"/>
        <v>0.45</v>
      </c>
      <c r="AE60" s="30">
        <f t="shared" si="53"/>
        <v>625.317530617564</v>
      </c>
      <c r="AF60" s="1">
        <f t="shared" si="54"/>
        <v>13063516.4837869</v>
      </c>
      <c r="AG60" s="1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5"/>
      <c r="BP60" s="4"/>
      <c r="BQ60" s="38"/>
      <c r="BR60" s="25"/>
      <c r="BS60" s="28"/>
      <c r="BT60" s="28"/>
      <c r="BU60" s="25"/>
      <c r="BV60" s="28"/>
      <c r="BW60" s="38"/>
      <c r="BX60" s="4"/>
      <c r="BY60" s="4"/>
      <c r="BZ60" s="4"/>
    </row>
    <row r="61" s="13" customFormat="1" spans="3:78">
      <c r="C61" s="16">
        <v>3</v>
      </c>
      <c r="D61" s="19">
        <v>5.38312231348387</v>
      </c>
      <c r="E61" s="20">
        <f t="shared" si="55"/>
        <v>1.492569326</v>
      </c>
      <c r="F61" s="16" t="s">
        <v>73</v>
      </c>
      <c r="G61" s="13">
        <v>4</v>
      </c>
      <c r="H61" s="18">
        <f t="shared" si="40"/>
        <v>5.38312231348387</v>
      </c>
      <c r="I61" s="18">
        <f t="shared" si="41"/>
        <v>278.533122313484</v>
      </c>
      <c r="J61" s="18">
        <f t="shared" si="42"/>
        <v>0.034705905944881</v>
      </c>
      <c r="K61" s="18">
        <f t="shared" si="43"/>
        <v>9.024625</v>
      </c>
      <c r="L61" s="18">
        <f t="shared" si="44"/>
        <v>2.43664875</v>
      </c>
      <c r="M61" s="13" t="s">
        <v>73</v>
      </c>
      <c r="O61" s="18">
        <f t="shared" si="56"/>
        <v>9.48599024664005</v>
      </c>
      <c r="P61" s="18">
        <f t="shared" si="45"/>
        <v>0.329219885293948</v>
      </c>
      <c r="Q61" s="24">
        <f t="shared" si="46"/>
        <v>0.148148948382277</v>
      </c>
      <c r="R61" s="18">
        <f t="shared" si="47"/>
        <v>1.0964919375</v>
      </c>
      <c r="S61" s="25">
        <f t="shared" si="48"/>
        <v>0.135111753507332</v>
      </c>
      <c r="T61" s="4">
        <v>0.27</v>
      </c>
      <c r="U61" s="38">
        <f t="shared" si="49"/>
        <v>0.0364801734469796</v>
      </c>
      <c r="V61" s="3">
        <v>180.9</v>
      </c>
      <c r="W61" s="27">
        <v>6</v>
      </c>
      <c r="X61" s="27">
        <v>3</v>
      </c>
      <c r="Y61" s="27">
        <v>0.3</v>
      </c>
      <c r="Z61" s="27">
        <v>6</v>
      </c>
      <c r="AA61" s="3">
        <v>30.2</v>
      </c>
      <c r="AB61" s="2">
        <f t="shared" si="50"/>
        <v>0.237398772294264</v>
      </c>
      <c r="AC61" s="29">
        <f t="shared" si="51"/>
        <v>9.024625</v>
      </c>
      <c r="AD61" s="1">
        <f t="shared" si="52"/>
        <v>0.45</v>
      </c>
      <c r="AE61" s="30">
        <f t="shared" si="53"/>
        <v>625.317530617564</v>
      </c>
      <c r="AF61" s="1">
        <f t="shared" si="54"/>
        <v>13397020.9831051</v>
      </c>
      <c r="AG61" s="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5"/>
      <c r="BP61" s="4"/>
      <c r="BQ61" s="38"/>
      <c r="BR61" s="25"/>
      <c r="BS61" s="28"/>
      <c r="BT61" s="28"/>
      <c r="BU61" s="25"/>
      <c r="BV61" s="28"/>
      <c r="BW61" s="38"/>
      <c r="BX61" s="4"/>
      <c r="BY61" s="4"/>
      <c r="BZ61" s="4"/>
    </row>
    <row r="62" s="13" customFormat="1" spans="3:78">
      <c r="C62" s="16">
        <v>4</v>
      </c>
      <c r="D62" s="19">
        <v>11.3185249779333</v>
      </c>
      <c r="E62" s="20">
        <f t="shared" si="55"/>
        <v>5.38312231348387</v>
      </c>
      <c r="F62" s="16" t="s">
        <v>73</v>
      </c>
      <c r="G62" s="13">
        <v>5</v>
      </c>
      <c r="H62" s="18">
        <f t="shared" si="40"/>
        <v>11.3185249779333</v>
      </c>
      <c r="I62" s="18">
        <f t="shared" si="41"/>
        <v>284.468524977933</v>
      </c>
      <c r="J62" s="18">
        <f t="shared" si="42"/>
        <v>0.0719730402051635</v>
      </c>
      <c r="K62" s="18">
        <f t="shared" si="43"/>
        <v>9.024625</v>
      </c>
      <c r="L62" s="18">
        <f t="shared" si="44"/>
        <v>2.43664875</v>
      </c>
      <c r="M62" s="13" t="s">
        <v>75</v>
      </c>
      <c r="N62" s="18">
        <f>(O61-P61)*$C$22/100</f>
        <v>8.69893184327879</v>
      </c>
      <c r="O62" s="18">
        <f t="shared" si="56"/>
        <v>2.8944872680673</v>
      </c>
      <c r="P62" s="18">
        <f t="shared" si="45"/>
        <v>0.208325048517942</v>
      </c>
      <c r="Q62" s="24">
        <f t="shared" si="46"/>
        <v>0.0937462718330739</v>
      </c>
      <c r="R62" s="18">
        <f t="shared" si="47"/>
        <v>1.0964919375</v>
      </c>
      <c r="S62" s="25">
        <f t="shared" si="48"/>
        <v>0.0854965445954991</v>
      </c>
      <c r="T62" s="4">
        <v>0.27</v>
      </c>
      <c r="U62" s="38">
        <f t="shared" si="49"/>
        <v>0.0230840670407847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0.282159846212797</v>
      </c>
      <c r="AC62" s="29">
        <f t="shared" si="51"/>
        <v>9.024625</v>
      </c>
      <c r="AD62" s="1">
        <f t="shared" si="52"/>
        <v>0.45</v>
      </c>
      <c r="AE62" s="30">
        <f t="shared" si="53"/>
        <v>625.317530617564</v>
      </c>
      <c r="AF62" s="1">
        <f t="shared" si="54"/>
        <v>15923003.0710394</v>
      </c>
      <c r="AG62" s="1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5"/>
      <c r="BP62" s="4"/>
      <c r="BQ62" s="38"/>
      <c r="BR62" s="25"/>
      <c r="BS62" s="28"/>
      <c r="BT62" s="28"/>
      <c r="BU62" s="25"/>
      <c r="BV62" s="28"/>
      <c r="BW62" s="38"/>
      <c r="BX62" s="4"/>
      <c r="BY62" s="4"/>
      <c r="BZ62" s="4"/>
    </row>
    <row r="63" s="13" customFormat="1" spans="3:78">
      <c r="C63" s="16">
        <v>5</v>
      </c>
      <c r="D63" s="19">
        <v>20.1870771154839</v>
      </c>
      <c r="E63" s="20">
        <f t="shared" si="55"/>
        <v>11.3185249779333</v>
      </c>
      <c r="F63" s="16" t="s">
        <v>75</v>
      </c>
      <c r="G63" s="13">
        <v>6</v>
      </c>
      <c r="H63" s="18">
        <f t="shared" si="40"/>
        <v>20.1870771154839</v>
      </c>
      <c r="I63" s="18">
        <f t="shared" si="41"/>
        <v>293.337077115484</v>
      </c>
      <c r="J63" s="18">
        <f t="shared" si="42"/>
        <v>0.202576490904156</v>
      </c>
      <c r="K63" s="18">
        <f t="shared" si="43"/>
        <v>9.024625</v>
      </c>
      <c r="L63" s="18">
        <f t="shared" si="44"/>
        <v>2.43664875</v>
      </c>
      <c r="M63" s="13" t="s">
        <v>73</v>
      </c>
      <c r="O63" s="18">
        <f t="shared" si="56"/>
        <v>5.12281096954936</v>
      </c>
      <c r="P63" s="18">
        <f t="shared" si="45"/>
        <v>1.03776106977663</v>
      </c>
      <c r="Q63" s="24">
        <f t="shared" si="46"/>
        <v>0.466992481399483</v>
      </c>
      <c r="R63" s="18">
        <f t="shared" si="47"/>
        <v>1.0964919375</v>
      </c>
      <c r="S63" s="25">
        <f t="shared" si="48"/>
        <v>0.425896867481055</v>
      </c>
      <c r="T63" s="4">
        <v>0.27</v>
      </c>
      <c r="U63" s="38">
        <f t="shared" si="49"/>
        <v>0.114992154219885</v>
      </c>
      <c r="V63" s="3">
        <v>229.1</v>
      </c>
      <c r="W63" s="27">
        <v>15.1</v>
      </c>
      <c r="X63" s="27">
        <v>6</v>
      </c>
      <c r="Y63" s="27">
        <v>3</v>
      </c>
      <c r="Z63" s="27">
        <v>7</v>
      </c>
      <c r="AA63" s="3">
        <v>30.2</v>
      </c>
      <c r="AB63" s="2">
        <f t="shared" si="50"/>
        <v>0.325070134497295</v>
      </c>
      <c r="AC63" s="29">
        <f t="shared" si="51"/>
        <v>9.024625</v>
      </c>
      <c r="AD63" s="1">
        <f t="shared" si="52"/>
        <v>0.45</v>
      </c>
      <c r="AE63" s="30">
        <f t="shared" si="53"/>
        <v>625.317530617564</v>
      </c>
      <c r="AF63" s="1">
        <f t="shared" si="54"/>
        <v>18344540.5835668</v>
      </c>
      <c r="AG63" s="1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5"/>
      <c r="BP63" s="4"/>
      <c r="BQ63" s="38"/>
      <c r="BR63" s="25"/>
      <c r="BS63" s="28"/>
      <c r="BT63" s="28"/>
      <c r="BU63" s="25"/>
      <c r="BV63" s="28"/>
      <c r="BW63" s="38"/>
      <c r="BX63" s="4"/>
      <c r="BY63" s="4"/>
      <c r="BZ63" s="4"/>
    </row>
    <row r="64" s="13" customFormat="1" spans="3:78">
      <c r="C64" s="16">
        <v>6</v>
      </c>
      <c r="D64" s="19">
        <v>24.2845900036667</v>
      </c>
      <c r="E64" s="20">
        <f t="shared" si="55"/>
        <v>20.1870771154839</v>
      </c>
      <c r="F64" s="16" t="s">
        <v>73</v>
      </c>
      <c r="G64" s="13">
        <v>7</v>
      </c>
      <c r="H64" s="18">
        <f t="shared" si="40"/>
        <v>24.2845900036667</v>
      </c>
      <c r="I64" s="18">
        <f t="shared" si="41"/>
        <v>297.434590003667</v>
      </c>
      <c r="J64" s="18">
        <f t="shared" si="42"/>
        <v>0.320022965268991</v>
      </c>
      <c r="K64" s="18">
        <f t="shared" si="43"/>
        <v>9.024625</v>
      </c>
      <c r="L64" s="18">
        <f t="shared" si="44"/>
        <v>2.43664875</v>
      </c>
      <c r="M64" s="13" t="s">
        <v>73</v>
      </c>
      <c r="O64" s="18">
        <f t="shared" si="56"/>
        <v>6.52169864977273</v>
      </c>
      <c r="P64" s="18">
        <f t="shared" si="45"/>
        <v>2.08709334049104</v>
      </c>
      <c r="Q64" s="24">
        <f t="shared" si="46"/>
        <v>0.939192003220969</v>
      </c>
      <c r="R64" s="18">
        <f t="shared" si="47"/>
        <v>1.0964919375</v>
      </c>
      <c r="S64" s="25">
        <f t="shared" si="48"/>
        <v>0.856542552754492</v>
      </c>
      <c r="T64" s="4">
        <v>0.27</v>
      </c>
      <c r="U64" s="38">
        <f t="shared" si="49"/>
        <v>0.231266489243713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0.360126846506979</v>
      </c>
      <c r="AC64" s="29">
        <f t="shared" si="51"/>
        <v>9.024625</v>
      </c>
      <c r="AD64" s="1">
        <f t="shared" si="52"/>
        <v>0.45</v>
      </c>
      <c r="AE64" s="30">
        <f t="shared" si="53"/>
        <v>625.317530617564</v>
      </c>
      <c r="AF64" s="1">
        <f t="shared" si="54"/>
        <v>20322880.6644929</v>
      </c>
      <c r="AG64" s="1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5"/>
      <c r="BP64" s="4"/>
      <c r="BQ64" s="38"/>
      <c r="BR64" s="25"/>
      <c r="BS64" s="28"/>
      <c r="BT64" s="28"/>
      <c r="BU64" s="25"/>
      <c r="BV64" s="28"/>
      <c r="BW64" s="38"/>
      <c r="BX64" s="4"/>
      <c r="BY64" s="4"/>
      <c r="BZ64" s="4"/>
    </row>
    <row r="65" s="13" customFormat="1" spans="3:78">
      <c r="C65" s="16">
        <v>7</v>
      </c>
      <c r="D65" s="19">
        <v>27.534024573871</v>
      </c>
      <c r="E65" s="20">
        <f t="shared" si="55"/>
        <v>24.2845900036667</v>
      </c>
      <c r="F65" s="16" t="s">
        <v>73</v>
      </c>
      <c r="G65" s="13">
        <v>8</v>
      </c>
      <c r="H65" s="18">
        <f t="shared" si="40"/>
        <v>27.534024573871</v>
      </c>
      <c r="I65" s="18">
        <f t="shared" si="41"/>
        <v>300.684024573871</v>
      </c>
      <c r="J65" s="18">
        <f t="shared" si="42"/>
        <v>0.455849793849849</v>
      </c>
      <c r="K65" s="18">
        <f t="shared" si="43"/>
        <v>9.024625</v>
      </c>
      <c r="L65" s="18">
        <f t="shared" si="44"/>
        <v>2.43664875</v>
      </c>
      <c r="M65" s="13" t="s">
        <v>73</v>
      </c>
      <c r="O65" s="18">
        <f t="shared" si="56"/>
        <v>6.87125405928169</v>
      </c>
      <c r="P65" s="18">
        <f t="shared" si="45"/>
        <v>3.1322597464135</v>
      </c>
      <c r="Q65" s="24">
        <f t="shared" si="46"/>
        <v>1.40951688588608</v>
      </c>
      <c r="R65" s="18">
        <f t="shared" si="47"/>
        <v>1.0964919375</v>
      </c>
      <c r="S65" s="25">
        <f t="shared" si="48"/>
        <v>1.28547856822347</v>
      </c>
      <c r="T65" s="4">
        <v>0.27</v>
      </c>
      <c r="U65" s="38">
        <f t="shared" si="49"/>
        <v>0.347079213420336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0.395044382846231</v>
      </c>
      <c r="AC65" s="29">
        <f t="shared" si="51"/>
        <v>9.024625</v>
      </c>
      <c r="AD65" s="1">
        <f t="shared" si="52"/>
        <v>0.45</v>
      </c>
      <c r="AE65" s="30">
        <f t="shared" si="53"/>
        <v>625.317530617564</v>
      </c>
      <c r="AF65" s="1">
        <f t="shared" si="54"/>
        <v>22293366.7057411</v>
      </c>
      <c r="AG65" s="1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5"/>
      <c r="BP65" s="4"/>
      <c r="BQ65" s="38"/>
      <c r="BR65" s="25"/>
      <c r="BS65" s="28"/>
      <c r="BT65" s="28"/>
      <c r="BU65" s="25"/>
      <c r="BV65" s="28"/>
      <c r="BW65" s="38"/>
      <c r="BX65" s="4"/>
      <c r="BY65" s="4"/>
      <c r="BZ65" s="4"/>
    </row>
    <row r="66" s="13" customFormat="1" spans="3:78">
      <c r="C66" s="16">
        <v>8</v>
      </c>
      <c r="D66" s="19">
        <v>25.6583485906452</v>
      </c>
      <c r="E66" s="20">
        <f t="shared" si="55"/>
        <v>27.534024573871</v>
      </c>
      <c r="F66" s="16" t="s">
        <v>73</v>
      </c>
      <c r="G66" s="13">
        <v>9</v>
      </c>
      <c r="H66" s="18">
        <f t="shared" si="40"/>
        <v>25.6583485906452</v>
      </c>
      <c r="I66" s="18">
        <f t="shared" si="41"/>
        <v>298.808348590645</v>
      </c>
      <c r="J66" s="18">
        <f t="shared" si="42"/>
        <v>0.372000299799369</v>
      </c>
      <c r="K66" s="18">
        <f t="shared" si="43"/>
        <v>9.024625</v>
      </c>
      <c r="L66" s="18">
        <f t="shared" si="44"/>
        <v>2.43664875</v>
      </c>
      <c r="M66" s="13" t="s">
        <v>73</v>
      </c>
      <c r="O66" s="18">
        <f t="shared" si="56"/>
        <v>6.17564306286819</v>
      </c>
      <c r="P66" s="18">
        <f t="shared" si="45"/>
        <v>2.29734107084086</v>
      </c>
      <c r="Q66" s="24">
        <f t="shared" si="46"/>
        <v>1.03380348187839</v>
      </c>
      <c r="R66" s="18">
        <f t="shared" si="47"/>
        <v>1.0964919375</v>
      </c>
      <c r="S66" s="25">
        <f t="shared" si="48"/>
        <v>0.942828165463266</v>
      </c>
      <c r="T66" s="4">
        <v>0.27</v>
      </c>
      <c r="U66" s="38">
        <f t="shared" si="49"/>
        <v>0.254563604675082</v>
      </c>
      <c r="V66" s="3">
        <v>220.1</v>
      </c>
      <c r="W66" s="27">
        <v>12.1</v>
      </c>
      <c r="X66" s="27">
        <v>4.5</v>
      </c>
      <c r="Y66" s="27">
        <v>1.5</v>
      </c>
      <c r="Z66" s="27">
        <v>6.8</v>
      </c>
      <c r="AA66" s="3">
        <v>30.2</v>
      </c>
      <c r="AB66" s="2">
        <f t="shared" si="50"/>
        <v>0.351950926809537</v>
      </c>
      <c r="AC66" s="29">
        <f t="shared" si="51"/>
        <v>9.024625</v>
      </c>
      <c r="AD66" s="1">
        <f t="shared" si="52"/>
        <v>0.45</v>
      </c>
      <c r="AE66" s="30">
        <f t="shared" si="53"/>
        <v>625.317530617564</v>
      </c>
      <c r="AF66" s="1">
        <f t="shared" si="54"/>
        <v>19861492.5676453</v>
      </c>
      <c r="AG66" s="1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5"/>
      <c r="BP66" s="4"/>
      <c r="BQ66" s="38"/>
      <c r="BR66" s="25"/>
      <c r="BS66" s="28"/>
      <c r="BT66" s="28"/>
      <c r="BU66" s="25"/>
      <c r="BV66" s="28"/>
      <c r="BW66" s="38"/>
      <c r="BX66" s="4"/>
      <c r="BY66" s="4"/>
      <c r="BZ66" s="4"/>
    </row>
    <row r="67" s="13" customFormat="1" spans="3:78">
      <c r="C67" s="16">
        <v>9</v>
      </c>
      <c r="D67" s="19">
        <v>21.4373086306667</v>
      </c>
      <c r="E67" s="20">
        <f t="shared" si="55"/>
        <v>25.6583485906452</v>
      </c>
      <c r="F67" s="16" t="s">
        <v>73</v>
      </c>
      <c r="G67" s="13">
        <v>10</v>
      </c>
      <c r="H67" s="18">
        <f t="shared" si="40"/>
        <v>21.4373086306667</v>
      </c>
      <c r="I67" s="18">
        <f t="shared" si="41"/>
        <v>294.587308630667</v>
      </c>
      <c r="J67" s="18">
        <f t="shared" si="42"/>
        <v>0.233221750785988</v>
      </c>
      <c r="K67" s="18">
        <f t="shared" si="43"/>
        <v>9.024625</v>
      </c>
      <c r="L67" s="18">
        <f t="shared" si="44"/>
        <v>2.43664875</v>
      </c>
      <c r="M67" s="13" t="s">
        <v>73</v>
      </c>
      <c r="O67" s="18">
        <f t="shared" si="56"/>
        <v>6.31495074202733</v>
      </c>
      <c r="P67" s="18">
        <f t="shared" si="45"/>
        <v>1.47278386818289</v>
      </c>
      <c r="Q67" s="24">
        <f t="shared" si="46"/>
        <v>0.6627527406823</v>
      </c>
      <c r="R67" s="18">
        <f t="shared" si="47"/>
        <v>1.0964919375</v>
      </c>
      <c r="S67" s="25">
        <f t="shared" si="48"/>
        <v>0.604430108435978</v>
      </c>
      <c r="T67" s="4">
        <v>0.27</v>
      </c>
      <c r="U67" s="38">
        <f t="shared" si="49"/>
        <v>0.163196129277714</v>
      </c>
      <c r="V67" s="3">
        <v>220.1</v>
      </c>
      <c r="W67" s="27">
        <v>12.1</v>
      </c>
      <c r="X67" s="27">
        <v>4.5</v>
      </c>
      <c r="Y67" s="27">
        <v>1.5</v>
      </c>
      <c r="Z67" s="27">
        <v>6.8</v>
      </c>
      <c r="AA67" s="3">
        <v>30.2</v>
      </c>
      <c r="AB67" s="2">
        <f t="shared" si="50"/>
        <v>0.324403632977231</v>
      </c>
      <c r="AC67" s="29">
        <f t="shared" si="51"/>
        <v>9.024625</v>
      </c>
      <c r="AD67" s="1">
        <f t="shared" si="52"/>
        <v>0.45</v>
      </c>
      <c r="AE67" s="30">
        <f t="shared" si="53"/>
        <v>625.317530617564</v>
      </c>
      <c r="AF67" s="1">
        <f t="shared" si="54"/>
        <v>18306928.195081</v>
      </c>
      <c r="AG67" s="1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5"/>
      <c r="BP67" s="4"/>
      <c r="BQ67" s="38"/>
      <c r="BR67" s="25"/>
      <c r="BS67" s="28"/>
      <c r="BT67" s="28"/>
      <c r="BU67" s="25"/>
      <c r="BV67" s="28"/>
      <c r="BW67" s="38"/>
      <c r="BX67" s="4"/>
      <c r="BY67" s="4"/>
      <c r="BZ67" s="4"/>
    </row>
    <row r="68" s="13" customFormat="1" spans="3:78">
      <c r="C68" s="16">
        <v>10</v>
      </c>
      <c r="D68" s="19">
        <v>14.6009108744839</v>
      </c>
      <c r="E68" s="20">
        <f t="shared" si="55"/>
        <v>21.4373086306667</v>
      </c>
      <c r="F68" s="16" t="s">
        <v>73</v>
      </c>
      <c r="G68" s="13">
        <v>11</v>
      </c>
      <c r="H68" s="18">
        <f t="shared" si="40"/>
        <v>14.6009108744839</v>
      </c>
      <c r="I68" s="18">
        <f t="shared" si="41"/>
        <v>287.750910874484</v>
      </c>
      <c r="J68" s="18">
        <f t="shared" si="42"/>
        <v>0.106349597878872</v>
      </c>
      <c r="K68" s="18">
        <f t="shared" si="43"/>
        <v>9.024625</v>
      </c>
      <c r="L68" s="18">
        <f t="shared" si="44"/>
        <v>2.43664875</v>
      </c>
      <c r="M68" s="13" t="s">
        <v>75</v>
      </c>
      <c r="N68" s="18">
        <f>(O67-P67)*$C$22/100</f>
        <v>4.60005853015222</v>
      </c>
      <c r="O68" s="18">
        <f t="shared" si="56"/>
        <v>2.67875709369222</v>
      </c>
      <c r="P68" s="18">
        <f t="shared" si="45"/>
        <v>0.284884739729343</v>
      </c>
      <c r="Q68" s="24">
        <f t="shared" si="46"/>
        <v>0.128198132878204</v>
      </c>
      <c r="R68" s="18">
        <f t="shared" si="47"/>
        <v>1.0964919375</v>
      </c>
      <c r="S68" s="25">
        <f t="shared" si="48"/>
        <v>0.116916621539868</v>
      </c>
      <c r="T68" s="4">
        <v>0.27</v>
      </c>
      <c r="U68" s="38">
        <f t="shared" si="49"/>
        <v>0.0315674878157644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0.235917597576453</v>
      </c>
      <c r="AC68" s="29">
        <f t="shared" si="51"/>
        <v>9.024625</v>
      </c>
      <c r="AD68" s="1">
        <f t="shared" si="52"/>
        <v>0.45</v>
      </c>
      <c r="AE68" s="30">
        <f t="shared" si="53"/>
        <v>625.317530617564</v>
      </c>
      <c r="AF68" s="1">
        <f t="shared" si="54"/>
        <v>13313434.4987169</v>
      </c>
      <c r="AG68" s="1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5"/>
      <c r="BP68" s="4"/>
      <c r="BQ68" s="38"/>
      <c r="BR68" s="25"/>
      <c r="BS68" s="28"/>
      <c r="BT68" s="28"/>
      <c r="BU68" s="25"/>
      <c r="BV68" s="28"/>
      <c r="BW68" s="38"/>
      <c r="BX68" s="4"/>
      <c r="BY68" s="4"/>
      <c r="BZ68" s="4"/>
    </row>
    <row r="69" s="13" customFormat="1" spans="3:78">
      <c r="C69" s="16">
        <v>11</v>
      </c>
      <c r="D69" s="19">
        <v>8.50266851813333</v>
      </c>
      <c r="E69" s="20">
        <f t="shared" si="55"/>
        <v>14.6009108744839</v>
      </c>
      <c r="F69" s="16" t="s">
        <v>75</v>
      </c>
      <c r="G69" s="13">
        <v>12</v>
      </c>
      <c r="H69" s="18">
        <f t="shared" si="40"/>
        <v>8.50266851813333</v>
      </c>
      <c r="I69" s="18">
        <f t="shared" si="41"/>
        <v>281.652668518133</v>
      </c>
      <c r="J69" s="18">
        <f t="shared" si="42"/>
        <v>0.0511157690089947</v>
      </c>
      <c r="K69" s="18">
        <f t="shared" si="43"/>
        <v>9.024625</v>
      </c>
      <c r="L69" s="18">
        <f t="shared" si="44"/>
        <v>2.43664875</v>
      </c>
      <c r="M69" s="13" t="s">
        <v>73</v>
      </c>
      <c r="O69" s="18">
        <f t="shared" si="56"/>
        <v>4.83052110396288</v>
      </c>
      <c r="P69" s="18">
        <f t="shared" si="45"/>
        <v>0.24691580094324</v>
      </c>
      <c r="Q69" s="24">
        <f t="shared" si="46"/>
        <v>0.111112110424458</v>
      </c>
      <c r="R69" s="18">
        <f t="shared" si="47"/>
        <v>1.0964919375</v>
      </c>
      <c r="S69" s="25">
        <f t="shared" si="48"/>
        <v>0.101334179143892</v>
      </c>
      <c r="T69" s="4">
        <v>0.27</v>
      </c>
      <c r="U69" s="38">
        <f t="shared" si="49"/>
        <v>0.0273602283688508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0.234649108853209</v>
      </c>
      <c r="AC69" s="29">
        <f t="shared" si="51"/>
        <v>9.024625</v>
      </c>
      <c r="AD69" s="1">
        <f t="shared" si="52"/>
        <v>0.45</v>
      </c>
      <c r="AE69" s="30">
        <f t="shared" si="53"/>
        <v>625.317530617564</v>
      </c>
      <c r="AF69" s="1">
        <f t="shared" si="54"/>
        <v>13241850.4299456</v>
      </c>
      <c r="AG69" s="1">
        <f>SUM(AF58:AF69)</f>
        <v>193824840.5172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5"/>
      <c r="BP69" s="4"/>
      <c r="BQ69" s="38"/>
      <c r="BR69" s="25"/>
      <c r="BS69" s="28"/>
      <c r="BT69" s="28"/>
      <c r="BU69" s="25"/>
      <c r="BV69" s="28"/>
      <c r="BW69" s="38"/>
      <c r="BX69" s="4"/>
      <c r="BY69" s="4"/>
      <c r="BZ69" s="4"/>
    </row>
    <row r="70" s="13" customFormat="1" spans="3:55">
      <c r="C70" s="16">
        <v>12</v>
      </c>
      <c r="D70" s="19">
        <v>1.482311356</v>
      </c>
      <c r="E70" s="20">
        <f t="shared" si="55"/>
        <v>8.50266851813333</v>
      </c>
      <c r="F70" s="16" t="s">
        <v>73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2"/>
      <c r="AU70" s="1"/>
      <c r="AV70" s="1"/>
      <c r="AW70" s="1"/>
      <c r="AX70" s="1"/>
      <c r="AY70" s="1"/>
      <c r="AZ70" s="1"/>
      <c r="BA70" s="1"/>
      <c r="BB70" s="1"/>
      <c r="BC70" s="1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0</v>
      </c>
      <c r="E74" s="16"/>
      <c r="F74" s="16"/>
      <c r="G74" s="13">
        <v>1</v>
      </c>
      <c r="H74" s="18">
        <f t="shared" ref="H74:H85" si="57">E75</f>
        <v>0</v>
      </c>
      <c r="I74" s="18">
        <f t="shared" ref="I74:I85" si="58">H74+273.15</f>
        <v>273.15</v>
      </c>
      <c r="J74" s="18">
        <f t="shared" ref="J74:J85" si="59">EXP(($C$16*(I74-$C$14))/($C$17*I74*$C$14))</f>
        <v>0.0174263747487528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0.00908297504654495</v>
      </c>
      <c r="Q74" s="24">
        <f t="shared" ref="Q74:Q85" si="63">P74*$B$76</f>
        <v>0.00236157351210169</v>
      </c>
      <c r="R74" s="18">
        <f t="shared" ref="R74:R85" si="64">L74*$B$76</f>
        <v>0.1355172</v>
      </c>
      <c r="S74" s="25">
        <f t="shared" ref="S74:S85" si="65">Q74/R74</f>
        <v>0.0174263747487528</v>
      </c>
      <c r="T74" s="3">
        <v>0.01</v>
      </c>
      <c r="U74" s="26">
        <f t="shared" ref="U74:U85" si="66">S74*T74</f>
        <v>0.000174263747487528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0.00566426374748753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 t="shared" ref="AW74:AW85" si="72">$E$8</f>
        <v>2.7636</v>
      </c>
      <c r="AX74" s="1">
        <f t="shared" ref="AX74:AX85" si="73">AW74*10000*AV74*0.67*AU74*AT74</f>
        <v>1421.30693129683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-1.87305699158064</v>
      </c>
      <c r="E75" s="20">
        <f t="shared" ref="E75:E86" si="74">D74</f>
        <v>0</v>
      </c>
      <c r="F75" s="16" t="s">
        <v>73</v>
      </c>
      <c r="G75" s="13">
        <v>2</v>
      </c>
      <c r="H75" s="18">
        <f t="shared" si="57"/>
        <v>-1.87305699158064</v>
      </c>
      <c r="I75" s="18">
        <f t="shared" si="58"/>
        <v>271.276943008419</v>
      </c>
      <c r="J75" s="18">
        <f t="shared" si="59"/>
        <v>0.0136243901933822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5">L75+O74-P74-N75</f>
        <v>1.03335702495346</v>
      </c>
      <c r="P75" s="18">
        <f t="shared" si="62"/>
        <v>0.0140788593170384</v>
      </c>
      <c r="Q75" s="24">
        <f t="shared" si="63"/>
        <v>0.00366050342242999</v>
      </c>
      <c r="R75" s="18">
        <f t="shared" si="64"/>
        <v>0.1355172</v>
      </c>
      <c r="S75" s="25">
        <f t="shared" si="65"/>
        <v>0.0270113566575312</v>
      </c>
      <c r="T75" s="3">
        <v>0.01</v>
      </c>
      <c r="U75" s="26">
        <f t="shared" si="66"/>
        <v>0.000270113566575312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0.00576011356657531</v>
      </c>
      <c r="AU75" s="29">
        <f t="shared" si="70"/>
        <v>52.122</v>
      </c>
      <c r="AV75" s="1">
        <f t="shared" si="71"/>
        <v>0.26</v>
      </c>
      <c r="AW75" s="2">
        <f t="shared" si="72"/>
        <v>2.7636</v>
      </c>
      <c r="AX75" s="1">
        <f t="shared" si="73"/>
        <v>1445.35807338806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1.492569326</v>
      </c>
      <c r="E76" s="20">
        <f t="shared" si="74"/>
        <v>-1.87305699158064</v>
      </c>
      <c r="F76" s="16" t="s">
        <v>73</v>
      </c>
      <c r="G76" s="13">
        <v>3</v>
      </c>
      <c r="H76" s="18">
        <f t="shared" si="57"/>
        <v>1.492569326</v>
      </c>
      <c r="I76" s="18">
        <f t="shared" si="58"/>
        <v>274.642569326</v>
      </c>
      <c r="J76" s="18">
        <f t="shared" si="59"/>
        <v>0.02115143735556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5"/>
        <v>1.54049816563642</v>
      </c>
      <c r="P76" s="18">
        <f t="shared" si="62"/>
        <v>0.0325837504468137</v>
      </c>
      <c r="Q76" s="24">
        <f t="shared" si="63"/>
        <v>0.00847177511617157</v>
      </c>
      <c r="R76" s="18">
        <f t="shared" si="64"/>
        <v>0.1355172</v>
      </c>
      <c r="S76" s="25">
        <f t="shared" si="65"/>
        <v>0.0625143901746167</v>
      </c>
      <c r="T76" s="3">
        <v>0.01</v>
      </c>
      <c r="U76" s="26">
        <f t="shared" si="66"/>
        <v>0.000625143901746167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0.00611514390174617</v>
      </c>
      <c r="AU76" s="29">
        <f t="shared" si="70"/>
        <v>52.122</v>
      </c>
      <c r="AV76" s="1">
        <f t="shared" si="71"/>
        <v>0.26</v>
      </c>
      <c r="AW76" s="2">
        <f t="shared" si="72"/>
        <v>2.7636</v>
      </c>
      <c r="AX76" s="1">
        <f t="shared" si="73"/>
        <v>1534.44415742198</v>
      </c>
    </row>
    <row r="77" s="1" customFormat="1" spans="1:50">
      <c r="A77" s="13"/>
      <c r="B77" s="13"/>
      <c r="C77" s="16">
        <v>3</v>
      </c>
      <c r="D77" s="19">
        <v>5.38312231348387</v>
      </c>
      <c r="E77" s="20">
        <f t="shared" si="74"/>
        <v>1.492569326</v>
      </c>
      <c r="F77" s="16" t="s">
        <v>73</v>
      </c>
      <c r="G77" s="13">
        <v>4</v>
      </c>
      <c r="H77" s="18">
        <f t="shared" si="57"/>
        <v>5.38312231348387</v>
      </c>
      <c r="I77" s="18">
        <f t="shared" si="58"/>
        <v>278.533122313484</v>
      </c>
      <c r="J77" s="18">
        <f t="shared" si="59"/>
        <v>0.034705905944881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2.0291344151896</v>
      </c>
      <c r="P77" s="18">
        <f t="shared" si="62"/>
        <v>0.0704229481630915</v>
      </c>
      <c r="Q77" s="24">
        <f t="shared" si="63"/>
        <v>0.0183099665224038</v>
      </c>
      <c r="R77" s="18">
        <f t="shared" si="64"/>
        <v>0.1355172</v>
      </c>
      <c r="S77" s="25">
        <f t="shared" si="65"/>
        <v>0.135111753507332</v>
      </c>
      <c r="T77" s="3">
        <v>0.01</v>
      </c>
      <c r="U77" s="26">
        <f t="shared" si="66"/>
        <v>0.00135111753507332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0.00684111753507332</v>
      </c>
      <c r="AU77" s="29">
        <f t="shared" si="70"/>
        <v>52.122</v>
      </c>
      <c r="AV77" s="1">
        <f t="shared" si="71"/>
        <v>0.26</v>
      </c>
      <c r="AW77" s="2">
        <f t="shared" si="72"/>
        <v>2.7636</v>
      </c>
      <c r="AX77" s="1">
        <f t="shared" si="73"/>
        <v>1716.60929008275</v>
      </c>
    </row>
    <row r="78" s="1" customFormat="1" spans="1:50">
      <c r="A78" s="13"/>
      <c r="B78" s="13"/>
      <c r="C78" s="16">
        <v>4</v>
      </c>
      <c r="D78" s="19">
        <v>11.3185249779333</v>
      </c>
      <c r="E78" s="20">
        <f t="shared" si="74"/>
        <v>5.38312231348387</v>
      </c>
      <c r="F78" s="16" t="s">
        <v>73</v>
      </c>
      <c r="G78" s="13">
        <v>5</v>
      </c>
      <c r="H78" s="18">
        <f t="shared" si="57"/>
        <v>11.3185249779333</v>
      </c>
      <c r="I78" s="18">
        <f t="shared" si="58"/>
        <v>284.468524977933</v>
      </c>
      <c r="J78" s="18">
        <f t="shared" si="59"/>
        <v>0.0719730402051635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1.86077589367519</v>
      </c>
      <c r="O78" s="18">
        <f t="shared" si="75"/>
        <v>0.619155573351326</v>
      </c>
      <c r="P78" s="18">
        <f t="shared" si="62"/>
        <v>0.044562508974066</v>
      </c>
      <c r="Q78" s="24">
        <f t="shared" si="63"/>
        <v>0.0115862523332572</v>
      </c>
      <c r="R78" s="18">
        <f t="shared" si="64"/>
        <v>0.1355172</v>
      </c>
      <c r="S78" s="25">
        <f t="shared" si="65"/>
        <v>0.0854965445954991</v>
      </c>
      <c r="T78" s="3">
        <v>0.01</v>
      </c>
      <c r="U78" s="26">
        <f t="shared" si="66"/>
        <v>0.000854965445954991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7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0.010804965445955</v>
      </c>
      <c r="AU78" s="29">
        <f t="shared" si="70"/>
        <v>52.122</v>
      </c>
      <c r="AV78" s="1">
        <f t="shared" si="71"/>
        <v>0.26</v>
      </c>
      <c r="AW78" s="2">
        <f t="shared" si="72"/>
        <v>2.7636</v>
      </c>
      <c r="AX78" s="1">
        <f t="shared" si="73"/>
        <v>2711.23891213055</v>
      </c>
    </row>
    <row r="79" s="1" customFormat="1" spans="1:50">
      <c r="A79" s="13"/>
      <c r="B79" s="13"/>
      <c r="C79" s="16">
        <v>5</v>
      </c>
      <c r="D79" s="19">
        <v>20.1870771154839</v>
      </c>
      <c r="E79" s="20">
        <f t="shared" si="74"/>
        <v>11.3185249779333</v>
      </c>
      <c r="F79" s="16" t="s">
        <v>75</v>
      </c>
      <c r="G79" s="13">
        <v>6</v>
      </c>
      <c r="H79" s="18">
        <f t="shared" si="57"/>
        <v>20.1870771154839</v>
      </c>
      <c r="I79" s="18">
        <f t="shared" si="58"/>
        <v>293.337077115484</v>
      </c>
      <c r="J79" s="18">
        <f t="shared" si="59"/>
        <v>0.202576490904156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5"/>
        <v>1.09581306437726</v>
      </c>
      <c r="P79" s="18">
        <f t="shared" si="62"/>
        <v>0.221985965268475</v>
      </c>
      <c r="Q79" s="24">
        <f t="shared" si="63"/>
        <v>0.0577163509698036</v>
      </c>
      <c r="R79" s="18">
        <f t="shared" si="64"/>
        <v>0.1355172</v>
      </c>
      <c r="S79" s="25">
        <f t="shared" si="65"/>
        <v>0.425896867481055</v>
      </c>
      <c r="T79" s="3">
        <v>0.01</v>
      </c>
      <c r="U79" s="26">
        <f t="shared" si="66"/>
        <v>0.00425896867481055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7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8"/>
        <v>0.0075</v>
      </c>
      <c r="AT79" s="2">
        <f t="shared" si="69"/>
        <v>0.0142089686748106</v>
      </c>
      <c r="AU79" s="29">
        <f t="shared" si="70"/>
        <v>52.122</v>
      </c>
      <c r="AV79" s="1">
        <f t="shared" si="71"/>
        <v>0.26</v>
      </c>
      <c r="AW79" s="2">
        <f t="shared" si="72"/>
        <v>2.7636</v>
      </c>
      <c r="AX79" s="1">
        <f t="shared" si="73"/>
        <v>3565.38935409669</v>
      </c>
    </row>
    <row r="80" s="1" customFormat="1" spans="1:50">
      <c r="A80" s="13"/>
      <c r="B80" s="13"/>
      <c r="C80" s="16">
        <v>6</v>
      </c>
      <c r="D80" s="19">
        <v>24.2845900036667</v>
      </c>
      <c r="E80" s="20">
        <f t="shared" si="74"/>
        <v>20.1870771154839</v>
      </c>
      <c r="F80" s="16" t="s">
        <v>73</v>
      </c>
      <c r="G80" s="13">
        <v>7</v>
      </c>
      <c r="H80" s="18">
        <f t="shared" si="57"/>
        <v>24.2845900036667</v>
      </c>
      <c r="I80" s="18">
        <f t="shared" si="58"/>
        <v>297.434590003667</v>
      </c>
      <c r="J80" s="18">
        <f t="shared" si="59"/>
        <v>0.320022965268991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1.39504709910878</v>
      </c>
      <c r="P80" s="18">
        <f t="shared" si="62"/>
        <v>0.446447109346697</v>
      </c>
      <c r="Q80" s="24">
        <f t="shared" si="63"/>
        <v>0.116076248430141</v>
      </c>
      <c r="R80" s="18">
        <f t="shared" si="64"/>
        <v>0.1355172</v>
      </c>
      <c r="S80" s="25">
        <f t="shared" si="65"/>
        <v>0.856542552754492</v>
      </c>
      <c r="T80" s="3">
        <v>0.01</v>
      </c>
      <c r="U80" s="26">
        <f t="shared" si="66"/>
        <v>0.00856542552754492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0.02</v>
      </c>
      <c r="AR80" s="3">
        <v>0.5</v>
      </c>
      <c r="AS80" s="3">
        <f t="shared" si="68"/>
        <v>0.01</v>
      </c>
      <c r="AT80" s="2">
        <f t="shared" si="69"/>
        <v>0.0210154255275449</v>
      </c>
      <c r="AU80" s="29">
        <f t="shared" si="70"/>
        <v>52.122</v>
      </c>
      <c r="AV80" s="1">
        <f t="shared" si="71"/>
        <v>0.26</v>
      </c>
      <c r="AW80" s="2">
        <f t="shared" si="72"/>
        <v>2.7636</v>
      </c>
      <c r="AX80" s="1">
        <f t="shared" si="73"/>
        <v>5273.30140297598</v>
      </c>
    </row>
    <row r="81" s="1" customFormat="1" spans="1:50">
      <c r="A81" s="13"/>
      <c r="B81" s="13"/>
      <c r="C81" s="16">
        <v>7</v>
      </c>
      <c r="D81" s="19">
        <v>27.534024573871</v>
      </c>
      <c r="E81" s="20">
        <f t="shared" si="74"/>
        <v>24.2845900036667</v>
      </c>
      <c r="F81" s="16" t="s">
        <v>73</v>
      </c>
      <c r="G81" s="13">
        <v>8</v>
      </c>
      <c r="H81" s="18">
        <f t="shared" si="57"/>
        <v>27.534024573871</v>
      </c>
      <c r="I81" s="18">
        <f t="shared" si="58"/>
        <v>300.684024573871</v>
      </c>
      <c r="J81" s="18">
        <f t="shared" si="59"/>
        <v>0.455849793849849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1.46981998976209</v>
      </c>
      <c r="P81" s="18">
        <f t="shared" si="62"/>
        <v>0.670017139329436</v>
      </c>
      <c r="Q81" s="24">
        <f t="shared" si="63"/>
        <v>0.174204456225653</v>
      </c>
      <c r="R81" s="18">
        <f t="shared" si="64"/>
        <v>0.1355172</v>
      </c>
      <c r="S81" s="25">
        <f t="shared" si="65"/>
        <v>1.28547856822347</v>
      </c>
      <c r="T81" s="3">
        <v>0.01</v>
      </c>
      <c r="U81" s="26">
        <f t="shared" si="66"/>
        <v>0.0128547856822347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0.02</v>
      </c>
      <c r="AR81" s="3">
        <v>0.5</v>
      </c>
      <c r="AS81" s="3">
        <f t="shared" si="68"/>
        <v>0.01</v>
      </c>
      <c r="AT81" s="2">
        <f t="shared" si="69"/>
        <v>0.0253047856822347</v>
      </c>
      <c r="AU81" s="29">
        <f t="shared" si="70"/>
        <v>52.122</v>
      </c>
      <c r="AV81" s="1">
        <f t="shared" si="71"/>
        <v>0.26</v>
      </c>
      <c r="AW81" s="2">
        <f t="shared" si="72"/>
        <v>2.7636</v>
      </c>
      <c r="AX81" s="1">
        <f t="shared" si="73"/>
        <v>6349.61027390263</v>
      </c>
    </row>
    <row r="82" s="1" customFormat="1" spans="1:50">
      <c r="A82" s="13"/>
      <c r="B82" s="13"/>
      <c r="C82" s="16">
        <v>8</v>
      </c>
      <c r="D82" s="19">
        <v>25.6583485906452</v>
      </c>
      <c r="E82" s="20">
        <f t="shared" si="74"/>
        <v>27.534024573871</v>
      </c>
      <c r="F82" s="16" t="s">
        <v>73</v>
      </c>
      <c r="G82" s="13">
        <v>9</v>
      </c>
      <c r="H82" s="18">
        <f t="shared" si="57"/>
        <v>25.6583485906452</v>
      </c>
      <c r="I82" s="18">
        <f t="shared" si="58"/>
        <v>298.808348590645</v>
      </c>
      <c r="J82" s="18">
        <f t="shared" si="59"/>
        <v>0.372000299799369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1.32102285043265</v>
      </c>
      <c r="P82" s="18">
        <f t="shared" si="62"/>
        <v>0.491420896402764</v>
      </c>
      <c r="Q82" s="24">
        <f t="shared" si="63"/>
        <v>0.127769433064719</v>
      </c>
      <c r="R82" s="18">
        <f t="shared" si="64"/>
        <v>0.1355172</v>
      </c>
      <c r="S82" s="25">
        <f t="shared" si="65"/>
        <v>0.942828165463266</v>
      </c>
      <c r="T82" s="3">
        <v>0.01</v>
      </c>
      <c r="U82" s="26">
        <f t="shared" si="66"/>
        <v>0.00942828165463266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0.0193782816546327</v>
      </c>
      <c r="AU82" s="29">
        <f t="shared" si="70"/>
        <v>52.122</v>
      </c>
      <c r="AV82" s="1">
        <f t="shared" si="71"/>
        <v>0.26</v>
      </c>
      <c r="AW82" s="2">
        <f t="shared" si="72"/>
        <v>2.7636</v>
      </c>
      <c r="AX82" s="1">
        <f t="shared" si="73"/>
        <v>4862.50062853599</v>
      </c>
    </row>
    <row r="83" s="1" customFormat="1" spans="1:50">
      <c r="A83" s="13"/>
      <c r="B83" s="13"/>
      <c r="C83" s="16">
        <v>9</v>
      </c>
      <c r="D83" s="19">
        <v>21.4373086306667</v>
      </c>
      <c r="E83" s="20">
        <f t="shared" si="74"/>
        <v>25.6583485906452</v>
      </c>
      <c r="F83" s="16" t="s">
        <v>73</v>
      </c>
      <c r="G83" s="13">
        <v>10</v>
      </c>
      <c r="H83" s="18">
        <f t="shared" si="57"/>
        <v>21.4373086306667</v>
      </c>
      <c r="I83" s="18">
        <f t="shared" si="58"/>
        <v>294.587308630667</v>
      </c>
      <c r="J83" s="18">
        <f t="shared" si="59"/>
        <v>0.233221750785988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1.35082195402989</v>
      </c>
      <c r="P83" s="18">
        <f t="shared" si="62"/>
        <v>0.315041061119</v>
      </c>
      <c r="Q83" s="24">
        <f t="shared" si="63"/>
        <v>0.0819106758909401</v>
      </c>
      <c r="R83" s="18">
        <f t="shared" si="64"/>
        <v>0.1355172</v>
      </c>
      <c r="S83" s="25">
        <f t="shared" si="65"/>
        <v>0.604430108435978</v>
      </c>
      <c r="T83" s="3">
        <v>0.01</v>
      </c>
      <c r="U83" s="26">
        <f t="shared" si="66"/>
        <v>0.00604430108435978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0.005</v>
      </c>
      <c r="AF83" s="3">
        <v>0.49</v>
      </c>
      <c r="AG83" s="26">
        <f t="shared" si="67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8"/>
        <v>0.0075</v>
      </c>
      <c r="AT83" s="2">
        <f t="shared" si="69"/>
        <v>0.0159943010843598</v>
      </c>
      <c r="AU83" s="29">
        <f t="shared" si="70"/>
        <v>52.122</v>
      </c>
      <c r="AV83" s="1">
        <f t="shared" si="71"/>
        <v>0.26</v>
      </c>
      <c r="AW83" s="2">
        <f t="shared" si="72"/>
        <v>2.7636</v>
      </c>
      <c r="AX83" s="1">
        <f t="shared" si="73"/>
        <v>4013.37437765544</v>
      </c>
    </row>
    <row r="84" s="1" customFormat="1" spans="1:50">
      <c r="A84" s="13"/>
      <c r="B84" s="13"/>
      <c r="C84" s="16">
        <v>10</v>
      </c>
      <c r="D84" s="19">
        <v>14.6009108744839</v>
      </c>
      <c r="E84" s="20">
        <f t="shared" si="74"/>
        <v>21.4373086306667</v>
      </c>
      <c r="F84" s="16" t="s">
        <v>73</v>
      </c>
      <c r="G84" s="13">
        <v>11</v>
      </c>
      <c r="H84" s="18">
        <f t="shared" si="57"/>
        <v>14.6009108744839</v>
      </c>
      <c r="I84" s="18">
        <f t="shared" si="58"/>
        <v>287.750910874484</v>
      </c>
      <c r="J84" s="18">
        <f t="shared" si="59"/>
        <v>0.106349597878872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0.983991848265344</v>
      </c>
      <c r="O84" s="18">
        <f t="shared" si="75"/>
        <v>0.573009044645544</v>
      </c>
      <c r="P84" s="18">
        <f t="shared" si="62"/>
        <v>0.06093928147901</v>
      </c>
      <c r="Q84" s="24">
        <f t="shared" si="63"/>
        <v>0.0158442131845426</v>
      </c>
      <c r="R84" s="18">
        <f t="shared" si="64"/>
        <v>0.1355172</v>
      </c>
      <c r="S84" s="25">
        <f t="shared" si="65"/>
        <v>0.116916621539868</v>
      </c>
      <c r="T84" s="3">
        <v>0.01</v>
      </c>
      <c r="U84" s="26">
        <f t="shared" si="66"/>
        <v>0.00116916621539868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0.00665916621539868</v>
      </c>
      <c r="AU84" s="29">
        <f t="shared" si="70"/>
        <v>52.122</v>
      </c>
      <c r="AV84" s="1">
        <f t="shared" si="71"/>
        <v>0.26</v>
      </c>
      <c r="AW84" s="2">
        <f t="shared" si="72"/>
        <v>2.7636</v>
      </c>
      <c r="AX84" s="1">
        <f t="shared" si="73"/>
        <v>1670.95310538851</v>
      </c>
    </row>
    <row r="85" s="1" customFormat="1" spans="1:51">
      <c r="A85" s="13"/>
      <c r="B85" s="13"/>
      <c r="C85" s="16">
        <v>11</v>
      </c>
      <c r="D85" s="19">
        <v>8.50266851813333</v>
      </c>
      <c r="E85" s="20">
        <f t="shared" si="74"/>
        <v>14.6009108744839</v>
      </c>
      <c r="F85" s="16" t="s">
        <v>75</v>
      </c>
      <c r="G85" s="13">
        <v>12</v>
      </c>
      <c r="H85" s="18">
        <f t="shared" si="57"/>
        <v>8.50266851813333</v>
      </c>
      <c r="I85" s="18">
        <f t="shared" si="58"/>
        <v>281.652668518133</v>
      </c>
      <c r="J85" s="18">
        <f t="shared" si="59"/>
        <v>0.0511157690089947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5"/>
        <v>1.03328976316653</v>
      </c>
      <c r="P85" s="18">
        <f t="shared" si="62"/>
        <v>0.0528174008533794</v>
      </c>
      <c r="Q85" s="24">
        <f t="shared" si="63"/>
        <v>0.0137325242218786</v>
      </c>
      <c r="R85" s="18">
        <f t="shared" si="64"/>
        <v>0.1355172</v>
      </c>
      <c r="S85" s="25">
        <f t="shared" si="65"/>
        <v>0.101334179143892</v>
      </c>
      <c r="T85" s="3">
        <v>0.01</v>
      </c>
      <c r="U85" s="26">
        <f t="shared" si="66"/>
        <v>0.00101334179143892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0.00650334179143892</v>
      </c>
      <c r="AU85" s="29">
        <f t="shared" si="70"/>
        <v>52.122</v>
      </c>
      <c r="AV85" s="1">
        <f t="shared" si="71"/>
        <v>0.26</v>
      </c>
      <c r="AW85" s="2">
        <f t="shared" si="72"/>
        <v>2.7636</v>
      </c>
      <c r="AX85" s="1">
        <f t="shared" si="73"/>
        <v>1631.85281915315</v>
      </c>
      <c r="AY85" s="1">
        <f>SUM(AX74:AX85)</f>
        <v>36195.9393260286</v>
      </c>
    </row>
    <row r="86" s="1" customFormat="1" spans="1:46">
      <c r="A86" s="13"/>
      <c r="B86" s="13"/>
      <c r="C86" s="16">
        <v>12</v>
      </c>
      <c r="D86" s="19">
        <v>1.482311356</v>
      </c>
      <c r="E86" s="20">
        <f t="shared" si="74"/>
        <v>8.50266851813333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0</v>
      </c>
      <c r="E90" s="16"/>
      <c r="F90" s="16"/>
      <c r="G90" s="13">
        <v>1</v>
      </c>
      <c r="H90" s="18">
        <f t="shared" ref="H90:H101" si="76">E91</f>
        <v>0</v>
      </c>
      <c r="I90" s="18">
        <f t="shared" ref="I90:I101" si="77">H90+273.15</f>
        <v>273.15</v>
      </c>
      <c r="J90" s="18">
        <f t="shared" ref="J90:J101" si="78">EXP(($C$16*(I90-$C$14))/($C$17*I90*$C$14))</f>
        <v>0.0174263747487528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0.00496128889096993</v>
      </c>
      <c r="Q90" s="24">
        <f t="shared" ref="Q90:Q101" si="82">P90*$B$76</f>
        <v>0.00128993511165218</v>
      </c>
      <c r="R90" s="18">
        <f t="shared" ref="R90:R101" si="83">L90*$B$76</f>
        <v>0.074022</v>
      </c>
      <c r="S90" s="25">
        <f t="shared" ref="S90:S101" si="84">Q90/R90</f>
        <v>0.0174263747487528</v>
      </c>
      <c r="T90" s="3">
        <v>0.01</v>
      </c>
      <c r="U90" s="26">
        <f t="shared" ref="U90:U101" si="85">S90*T90</f>
        <v>0.000174263747487528</v>
      </c>
      <c r="V90" s="25"/>
      <c r="W90" s="3"/>
      <c r="X90" s="3"/>
      <c r="Y90" s="28"/>
      <c r="Z90" s="3"/>
      <c r="AA90" s="27"/>
      <c r="AB90" s="3"/>
      <c r="AC90" s="3"/>
      <c r="AD90" s="3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0.00566426374748753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 t="shared" ref="AW90:AW101" si="91">$E$9</f>
        <v>11.87</v>
      </c>
      <c r="AX90" s="1">
        <f t="shared" ref="AX90:AX101" si="92">AW90*10000*AV90*0.67*AU90*AT90</f>
        <v>3334.49295475659</v>
      </c>
      <c r="AZ90" s="2">
        <f t="shared" ref="AZ90:AZ101" si="93">$E$10</f>
        <v>0.549477020116219</v>
      </c>
      <c r="BA90" s="1">
        <f t="shared" ref="BA90:BA101" si="94">AZ90*10000*AV90*0.67*AU90*AT90</f>
        <v>154.357814016696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-1.87305699158064</v>
      </c>
      <c r="E91" s="20">
        <f t="shared" ref="E91:E102" si="95">D90</f>
        <v>0</v>
      </c>
      <c r="F91" s="16" t="s">
        <v>73</v>
      </c>
      <c r="G91" s="13">
        <v>2</v>
      </c>
      <c r="H91" s="18">
        <f t="shared" si="76"/>
        <v>-1.87305699158064</v>
      </c>
      <c r="I91" s="18">
        <f t="shared" si="77"/>
        <v>271.276943008419</v>
      </c>
      <c r="J91" s="18">
        <f t="shared" si="78"/>
        <v>0.0136243901933822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6">L91+O90-P90-N91</f>
        <v>0.56443871110903</v>
      </c>
      <c r="P91" s="18">
        <f t="shared" si="81"/>
        <v>0.00769013324039913</v>
      </c>
      <c r="Q91" s="24">
        <f t="shared" si="82"/>
        <v>0.00199943464250377</v>
      </c>
      <c r="R91" s="18">
        <f t="shared" si="83"/>
        <v>0.074022</v>
      </c>
      <c r="S91" s="25">
        <f t="shared" si="84"/>
        <v>0.0270113566575312</v>
      </c>
      <c r="T91" s="3">
        <v>0.01</v>
      </c>
      <c r="U91" s="26">
        <f t="shared" si="85"/>
        <v>0.000270113566575312</v>
      </c>
      <c r="V91" s="25"/>
      <c r="W91" s="3"/>
      <c r="X91" s="3"/>
      <c r="Y91" s="28"/>
      <c r="Z91" s="3"/>
      <c r="AA91" s="27"/>
      <c r="AB91" s="3"/>
      <c r="AC91" s="3"/>
      <c r="AD91" s="3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0.00576011356657531</v>
      </c>
      <c r="AU91" s="29">
        <f t="shared" si="89"/>
        <v>28.47</v>
      </c>
      <c r="AV91" s="1">
        <f t="shared" si="90"/>
        <v>0.26</v>
      </c>
      <c r="AW91" s="2">
        <f t="shared" si="91"/>
        <v>11.87</v>
      </c>
      <c r="AX91" s="1">
        <f t="shared" si="92"/>
        <v>3390.91874294568</v>
      </c>
      <c r="AZ91" s="2">
        <f t="shared" si="93"/>
        <v>0.549477020116219</v>
      </c>
      <c r="BA91" s="1">
        <f t="shared" si="94"/>
        <v>156.969833726203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1.492569326</v>
      </c>
      <c r="E92" s="20">
        <f t="shared" si="95"/>
        <v>-1.87305699158064</v>
      </c>
      <c r="F92" s="16" t="s">
        <v>73</v>
      </c>
      <c r="G92" s="13">
        <v>3</v>
      </c>
      <c r="H92" s="18">
        <f t="shared" si="76"/>
        <v>1.492569326</v>
      </c>
      <c r="I92" s="18">
        <f t="shared" si="77"/>
        <v>274.642569326</v>
      </c>
      <c r="J92" s="18">
        <f t="shared" si="78"/>
        <v>0.02115143735556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6"/>
        <v>0.841448577868631</v>
      </c>
      <c r="P92" s="18">
        <f t="shared" si="81"/>
        <v>0.0177978468827134</v>
      </c>
      <c r="Q92" s="24">
        <f t="shared" si="82"/>
        <v>0.00462744018950548</v>
      </c>
      <c r="R92" s="18">
        <f t="shared" si="83"/>
        <v>0.074022</v>
      </c>
      <c r="S92" s="25">
        <f t="shared" si="84"/>
        <v>0.0625143901746167</v>
      </c>
      <c r="T92" s="3">
        <v>0.01</v>
      </c>
      <c r="U92" s="26">
        <f t="shared" si="85"/>
        <v>0.000625143901746167</v>
      </c>
      <c r="V92" s="25"/>
      <c r="W92" s="3"/>
      <c r="X92" s="3"/>
      <c r="Y92" s="28"/>
      <c r="Z92" s="3"/>
      <c r="AA92" s="27"/>
      <c r="AB92" s="3"/>
      <c r="AC92" s="3"/>
      <c r="AD92" s="3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0.00611514390174617</v>
      </c>
      <c r="AU92" s="29">
        <f t="shared" si="89"/>
        <v>28.47</v>
      </c>
      <c r="AV92" s="1">
        <f t="shared" si="90"/>
        <v>0.26</v>
      </c>
      <c r="AW92" s="2">
        <f t="shared" si="91"/>
        <v>11.87</v>
      </c>
      <c r="AX92" s="1">
        <f t="shared" si="92"/>
        <v>3599.92139609318</v>
      </c>
      <c r="AZ92" s="2">
        <f t="shared" si="93"/>
        <v>0.549477020116219</v>
      </c>
      <c r="BA92" s="1">
        <f t="shared" si="94"/>
        <v>166.644825726866</v>
      </c>
    </row>
    <row r="93" s="1" customFormat="1" spans="1:53">
      <c r="A93" s="13"/>
      <c r="B93" s="13"/>
      <c r="C93" s="16">
        <v>3</v>
      </c>
      <c r="D93" s="19">
        <v>5.38312231348387</v>
      </c>
      <c r="E93" s="20">
        <f t="shared" si="95"/>
        <v>1.492569326</v>
      </c>
      <c r="F93" s="16" t="s">
        <v>73</v>
      </c>
      <c r="G93" s="13">
        <v>4</v>
      </c>
      <c r="H93" s="18">
        <f t="shared" si="76"/>
        <v>5.38312231348387</v>
      </c>
      <c r="I93" s="18">
        <f t="shared" si="77"/>
        <v>278.533122313484</v>
      </c>
      <c r="J93" s="18">
        <f t="shared" si="78"/>
        <v>0.034705905944881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1.10835073098592</v>
      </c>
      <c r="P93" s="18">
        <f t="shared" si="81"/>
        <v>0.0384663162235374</v>
      </c>
      <c r="Q93" s="24">
        <f t="shared" si="82"/>
        <v>0.0100012422181197</v>
      </c>
      <c r="R93" s="18">
        <f t="shared" si="83"/>
        <v>0.074022</v>
      </c>
      <c r="S93" s="25">
        <f t="shared" si="84"/>
        <v>0.135111753507332</v>
      </c>
      <c r="T93" s="3">
        <v>0.01</v>
      </c>
      <c r="U93" s="26">
        <f t="shared" si="85"/>
        <v>0.00135111753507332</v>
      </c>
      <c r="V93" s="25"/>
      <c r="W93" s="3"/>
      <c r="X93" s="3"/>
      <c r="Y93" s="28"/>
      <c r="Z93" s="3"/>
      <c r="AA93" s="27"/>
      <c r="AB93" s="3"/>
      <c r="AC93" s="3"/>
      <c r="AD93" s="3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0.00684111753507332</v>
      </c>
      <c r="AU93" s="29">
        <f t="shared" si="89"/>
        <v>28.47</v>
      </c>
      <c r="AV93" s="1">
        <f t="shared" si="90"/>
        <v>0.26</v>
      </c>
      <c r="AW93" s="2">
        <f t="shared" si="91"/>
        <v>11.87</v>
      </c>
      <c r="AX93" s="1">
        <f t="shared" si="92"/>
        <v>4027.29449762684</v>
      </c>
      <c r="AZ93" s="2">
        <f t="shared" si="93"/>
        <v>0.549477020116219</v>
      </c>
      <c r="BA93" s="1">
        <f t="shared" si="94"/>
        <v>186.428456586895</v>
      </c>
    </row>
    <row r="94" s="1" customFormat="1" spans="1:53">
      <c r="A94" s="13"/>
      <c r="B94" s="13"/>
      <c r="C94" s="16">
        <v>4</v>
      </c>
      <c r="D94" s="19">
        <v>11.3185249779333</v>
      </c>
      <c r="E94" s="20">
        <f t="shared" si="95"/>
        <v>5.38312231348387</v>
      </c>
      <c r="F94" s="16" t="s">
        <v>73</v>
      </c>
      <c r="G94" s="13">
        <v>5</v>
      </c>
      <c r="H94" s="18">
        <f t="shared" si="76"/>
        <v>11.3185249779333</v>
      </c>
      <c r="I94" s="18">
        <f t="shared" si="77"/>
        <v>284.468524977933</v>
      </c>
      <c r="J94" s="18">
        <f t="shared" si="78"/>
        <v>0.0719730402051635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1.01639019402426</v>
      </c>
      <c r="O94" s="18">
        <f t="shared" si="96"/>
        <v>0.338194220738119</v>
      </c>
      <c r="P94" s="18">
        <f t="shared" si="81"/>
        <v>0.0243408662463386</v>
      </c>
      <c r="Q94" s="24">
        <f t="shared" si="82"/>
        <v>0.00632862522404803</v>
      </c>
      <c r="R94" s="18">
        <f t="shared" si="83"/>
        <v>0.074022</v>
      </c>
      <c r="S94" s="25">
        <f t="shared" si="84"/>
        <v>0.0854965445954991</v>
      </c>
      <c r="T94" s="3">
        <v>0.01</v>
      </c>
      <c r="U94" s="26">
        <f t="shared" si="85"/>
        <v>0.000854965445954991</v>
      </c>
      <c r="V94" s="25"/>
      <c r="W94" s="3"/>
      <c r="X94" s="3"/>
      <c r="Y94" s="28"/>
      <c r="Z94" s="3"/>
      <c r="AA94" s="27"/>
      <c r="AB94" s="3"/>
      <c r="AC94" s="3"/>
      <c r="AD94" s="3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0.010804965445955</v>
      </c>
      <c r="AU94" s="29">
        <f t="shared" si="89"/>
        <v>28.47</v>
      </c>
      <c r="AV94" s="1">
        <f t="shared" si="90"/>
        <v>0.26</v>
      </c>
      <c r="AW94" s="2">
        <f t="shared" si="91"/>
        <v>11.87</v>
      </c>
      <c r="AX94" s="1">
        <f t="shared" si="92"/>
        <v>6360.77039525332</v>
      </c>
      <c r="AZ94" s="2">
        <f t="shared" si="93"/>
        <v>0.549477020116219</v>
      </c>
      <c r="BA94" s="1">
        <f t="shared" si="94"/>
        <v>294.447949656888</v>
      </c>
    </row>
    <row r="95" s="1" customFormat="1" spans="1:53">
      <c r="A95" s="13"/>
      <c r="B95" s="13"/>
      <c r="C95" s="16">
        <v>5</v>
      </c>
      <c r="D95" s="19">
        <v>20.1870771154839</v>
      </c>
      <c r="E95" s="20">
        <f t="shared" si="95"/>
        <v>11.3185249779333</v>
      </c>
      <c r="F95" s="16" t="s">
        <v>75</v>
      </c>
      <c r="G95" s="13">
        <v>6</v>
      </c>
      <c r="H95" s="18">
        <f t="shared" si="76"/>
        <v>20.1870771154839</v>
      </c>
      <c r="I95" s="18">
        <f t="shared" si="77"/>
        <v>293.337077115484</v>
      </c>
      <c r="J95" s="18">
        <f t="shared" si="78"/>
        <v>0.202576490904156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6"/>
        <v>0.59855335449178</v>
      </c>
      <c r="P95" s="18">
        <f t="shared" si="81"/>
        <v>0.121252838171856</v>
      </c>
      <c r="Q95" s="24">
        <f t="shared" si="82"/>
        <v>0.0315257379246826</v>
      </c>
      <c r="R95" s="18">
        <f t="shared" si="83"/>
        <v>0.074022</v>
      </c>
      <c r="S95" s="25">
        <f t="shared" si="84"/>
        <v>0.425896867481055</v>
      </c>
      <c r="T95" s="3">
        <v>0.01</v>
      </c>
      <c r="U95" s="26">
        <f t="shared" si="85"/>
        <v>0.00425896867481055</v>
      </c>
      <c r="V95" s="25"/>
      <c r="W95" s="3"/>
      <c r="X95" s="3"/>
      <c r="Y95" s="28"/>
      <c r="Z95" s="3"/>
      <c r="AA95" s="27"/>
      <c r="AB95" s="3"/>
      <c r="AC95" s="3"/>
      <c r="AD95" s="3"/>
      <c r="AE95" s="25">
        <v>0.005</v>
      </c>
      <c r="AF95" s="3">
        <v>0.49</v>
      </c>
      <c r="AG95" s="26">
        <f t="shared" si="86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7"/>
        <v>0.0075</v>
      </c>
      <c r="AT95" s="2">
        <f t="shared" si="88"/>
        <v>0.0142089686748106</v>
      </c>
      <c r="AU95" s="29">
        <f t="shared" si="89"/>
        <v>28.47</v>
      </c>
      <c r="AV95" s="1">
        <f t="shared" si="90"/>
        <v>0.26</v>
      </c>
      <c r="AW95" s="2">
        <f t="shared" si="91"/>
        <v>11.87</v>
      </c>
      <c r="AX95" s="1">
        <f t="shared" si="92"/>
        <v>8364.67157122211</v>
      </c>
      <c r="AZ95" s="2">
        <f t="shared" si="93"/>
        <v>0.549477020116219</v>
      </c>
      <c r="BA95" s="1">
        <f t="shared" si="94"/>
        <v>387.211020152147</v>
      </c>
    </row>
    <row r="96" s="1" customFormat="1" spans="1:53">
      <c r="A96" s="13"/>
      <c r="B96" s="13"/>
      <c r="C96" s="16">
        <v>6</v>
      </c>
      <c r="D96" s="19">
        <v>24.2845900036667</v>
      </c>
      <c r="E96" s="20">
        <f t="shared" si="95"/>
        <v>20.1870771154839</v>
      </c>
      <c r="F96" s="16" t="s">
        <v>73</v>
      </c>
      <c r="G96" s="13">
        <v>7</v>
      </c>
      <c r="H96" s="18">
        <f t="shared" si="76"/>
        <v>24.2845900036667</v>
      </c>
      <c r="I96" s="18">
        <f t="shared" si="77"/>
        <v>297.434590003667</v>
      </c>
      <c r="J96" s="18">
        <f t="shared" si="78"/>
        <v>0.320022965268991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0.762000516319924</v>
      </c>
      <c r="P96" s="18">
        <f t="shared" si="81"/>
        <v>0.243857664769204</v>
      </c>
      <c r="Q96" s="24">
        <f t="shared" si="82"/>
        <v>0.063402992839993</v>
      </c>
      <c r="R96" s="18">
        <f t="shared" si="83"/>
        <v>0.074022</v>
      </c>
      <c r="S96" s="25">
        <f t="shared" si="84"/>
        <v>0.856542552754492</v>
      </c>
      <c r="T96" s="3">
        <v>0.01</v>
      </c>
      <c r="U96" s="26">
        <f t="shared" si="85"/>
        <v>0.00856542552754492</v>
      </c>
      <c r="V96" s="25"/>
      <c r="W96" s="3"/>
      <c r="X96" s="3"/>
      <c r="Y96" s="28"/>
      <c r="Z96" s="3"/>
      <c r="AA96" s="27"/>
      <c r="AB96" s="3"/>
      <c r="AC96" s="3"/>
      <c r="AD96" s="3"/>
      <c r="AE96" s="25">
        <v>0.01</v>
      </c>
      <c r="AF96" s="3">
        <v>0.49</v>
      </c>
      <c r="AG96" s="26">
        <f t="shared" si="86"/>
        <v>0.0049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0.02</v>
      </c>
      <c r="AR96" s="3">
        <v>0.5</v>
      </c>
      <c r="AS96" s="3">
        <f t="shared" si="87"/>
        <v>0.01</v>
      </c>
      <c r="AT96" s="2">
        <f t="shared" si="88"/>
        <v>0.0234654255275449</v>
      </c>
      <c r="AU96" s="29">
        <f t="shared" si="89"/>
        <v>28.47</v>
      </c>
      <c r="AV96" s="1">
        <f t="shared" si="90"/>
        <v>0.26</v>
      </c>
      <c r="AW96" s="2">
        <f t="shared" si="91"/>
        <v>11.87</v>
      </c>
      <c r="AX96" s="1">
        <f t="shared" si="92"/>
        <v>13813.8511181918</v>
      </c>
      <c r="AZ96" s="2">
        <f t="shared" si="93"/>
        <v>0.549477020116219</v>
      </c>
      <c r="BA96" s="1">
        <f t="shared" si="94"/>
        <v>639.46029896825</v>
      </c>
    </row>
    <row r="97" s="1" customFormat="1" spans="1:53">
      <c r="A97" s="13"/>
      <c r="B97" s="13"/>
      <c r="C97" s="16">
        <v>7</v>
      </c>
      <c r="D97" s="19">
        <v>27.534024573871</v>
      </c>
      <c r="E97" s="20">
        <f t="shared" si="95"/>
        <v>24.2845900036667</v>
      </c>
      <c r="F97" s="16" t="s">
        <v>73</v>
      </c>
      <c r="G97" s="13">
        <v>8</v>
      </c>
      <c r="H97" s="18">
        <f t="shared" si="76"/>
        <v>27.534024573871</v>
      </c>
      <c r="I97" s="18">
        <f t="shared" si="77"/>
        <v>300.684024573871</v>
      </c>
      <c r="J97" s="18">
        <f t="shared" si="78"/>
        <v>0.455849793849849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0.80284285155072</v>
      </c>
      <c r="P97" s="18">
        <f t="shared" si="81"/>
        <v>0.365975748373221</v>
      </c>
      <c r="Q97" s="24">
        <f t="shared" si="82"/>
        <v>0.0951536945770375</v>
      </c>
      <c r="R97" s="18">
        <f t="shared" si="83"/>
        <v>0.074022</v>
      </c>
      <c r="S97" s="25">
        <f t="shared" si="84"/>
        <v>1.28547856822347</v>
      </c>
      <c r="T97" s="3">
        <v>0.01</v>
      </c>
      <c r="U97" s="26">
        <f t="shared" si="85"/>
        <v>0.0128547856822347</v>
      </c>
      <c r="V97" s="25"/>
      <c r="W97" s="3"/>
      <c r="X97" s="3"/>
      <c r="Y97" s="28"/>
      <c r="Z97" s="3"/>
      <c r="AA97" s="27"/>
      <c r="AB97" s="3"/>
      <c r="AC97" s="3"/>
      <c r="AD97" s="3"/>
      <c r="AE97" s="25">
        <v>0.01</v>
      </c>
      <c r="AF97" s="3">
        <v>0.49</v>
      </c>
      <c r="AG97" s="26">
        <f t="shared" si="86"/>
        <v>0.0049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0.02</v>
      </c>
      <c r="AR97" s="3">
        <v>0.5</v>
      </c>
      <c r="AS97" s="3">
        <f t="shared" si="87"/>
        <v>0.01</v>
      </c>
      <c r="AT97" s="2">
        <f t="shared" si="88"/>
        <v>0.0277547856822347</v>
      </c>
      <c r="AU97" s="29">
        <f t="shared" si="89"/>
        <v>28.47</v>
      </c>
      <c r="AV97" s="1">
        <f t="shared" si="90"/>
        <v>0.26</v>
      </c>
      <c r="AW97" s="2">
        <f t="shared" si="91"/>
        <v>11.87</v>
      </c>
      <c r="AX97" s="1">
        <f t="shared" si="92"/>
        <v>16338.9526766372</v>
      </c>
      <c r="AZ97" s="2">
        <f t="shared" si="93"/>
        <v>0.549477020116219</v>
      </c>
      <c r="BA97" s="1">
        <f t="shared" si="94"/>
        <v>756.350381514621</v>
      </c>
    </row>
    <row r="98" s="1" customFormat="1" spans="1:53">
      <c r="A98" s="13"/>
      <c r="B98" s="13"/>
      <c r="C98" s="16">
        <v>8</v>
      </c>
      <c r="D98" s="19">
        <v>25.6583485906452</v>
      </c>
      <c r="E98" s="20">
        <f t="shared" si="95"/>
        <v>27.534024573871</v>
      </c>
      <c r="F98" s="16" t="s">
        <v>73</v>
      </c>
      <c r="G98" s="13">
        <v>9</v>
      </c>
      <c r="H98" s="18">
        <f t="shared" si="76"/>
        <v>25.6583485906452</v>
      </c>
      <c r="I98" s="18">
        <f t="shared" si="77"/>
        <v>298.808348590645</v>
      </c>
      <c r="J98" s="18">
        <f t="shared" si="78"/>
        <v>0.372000299799369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0.721567103177499</v>
      </c>
      <c r="P98" s="18">
        <f t="shared" si="81"/>
        <v>0.268423178707392</v>
      </c>
      <c r="Q98" s="24">
        <f t="shared" si="82"/>
        <v>0.0697900264639219</v>
      </c>
      <c r="R98" s="18">
        <f t="shared" si="83"/>
        <v>0.074022</v>
      </c>
      <c r="S98" s="25">
        <f t="shared" si="84"/>
        <v>0.942828165463266</v>
      </c>
      <c r="T98" s="3">
        <v>0.01</v>
      </c>
      <c r="U98" s="26">
        <f t="shared" si="85"/>
        <v>0.00942828165463266</v>
      </c>
      <c r="V98" s="25"/>
      <c r="W98" s="3"/>
      <c r="X98" s="3"/>
      <c r="Y98" s="28"/>
      <c r="Z98" s="3"/>
      <c r="AA98" s="27"/>
      <c r="AB98" s="3"/>
      <c r="AC98" s="3"/>
      <c r="AD98" s="3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0.0193782816546327</v>
      </c>
      <c r="AU98" s="29">
        <f t="shared" si="89"/>
        <v>28.47</v>
      </c>
      <c r="AV98" s="1">
        <f t="shared" si="90"/>
        <v>0.26</v>
      </c>
      <c r="AW98" s="2">
        <f t="shared" si="91"/>
        <v>11.87</v>
      </c>
      <c r="AX98" s="1">
        <f t="shared" si="92"/>
        <v>11407.7921744593</v>
      </c>
      <c r="AZ98" s="2">
        <f t="shared" si="93"/>
        <v>0.549477020116219</v>
      </c>
      <c r="BA98" s="1">
        <f t="shared" si="94"/>
        <v>528.080846682982</v>
      </c>
    </row>
    <row r="99" s="1" customFormat="1" spans="1:53">
      <c r="A99" s="13"/>
      <c r="B99" s="13"/>
      <c r="C99" s="16">
        <v>9</v>
      </c>
      <c r="D99" s="19">
        <v>21.4373086306667</v>
      </c>
      <c r="E99" s="20">
        <f t="shared" si="95"/>
        <v>25.6583485906452</v>
      </c>
      <c r="F99" s="16" t="s">
        <v>73</v>
      </c>
      <c r="G99" s="13">
        <v>10</v>
      </c>
      <c r="H99" s="18">
        <f t="shared" si="76"/>
        <v>21.4373086306667</v>
      </c>
      <c r="I99" s="18">
        <f t="shared" si="77"/>
        <v>294.587308630667</v>
      </c>
      <c r="J99" s="18">
        <f t="shared" si="78"/>
        <v>0.233221750785988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0.737843924470107</v>
      </c>
      <c r="P99" s="18">
        <f t="shared" si="81"/>
        <v>0.172081251871723</v>
      </c>
      <c r="Q99" s="24">
        <f t="shared" si="82"/>
        <v>0.044741125486648</v>
      </c>
      <c r="R99" s="18">
        <f t="shared" si="83"/>
        <v>0.074022</v>
      </c>
      <c r="S99" s="25">
        <f t="shared" si="84"/>
        <v>0.604430108435978</v>
      </c>
      <c r="T99" s="3">
        <v>0.01</v>
      </c>
      <c r="U99" s="26">
        <f t="shared" si="85"/>
        <v>0.00604430108435978</v>
      </c>
      <c r="V99" s="25"/>
      <c r="W99" s="3"/>
      <c r="X99" s="3"/>
      <c r="Y99" s="28"/>
      <c r="Z99" s="3"/>
      <c r="AA99" s="27"/>
      <c r="AB99" s="3"/>
      <c r="AC99" s="3"/>
      <c r="AD99" s="3"/>
      <c r="AE99" s="25">
        <v>0.005</v>
      </c>
      <c r="AF99" s="3">
        <v>0.49</v>
      </c>
      <c r="AG99" s="26">
        <f t="shared" si="86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7"/>
        <v>0.0075</v>
      </c>
      <c r="AT99" s="2">
        <f t="shared" si="88"/>
        <v>0.0159943010843598</v>
      </c>
      <c r="AU99" s="29">
        <f t="shared" si="89"/>
        <v>28.47</v>
      </c>
      <c r="AV99" s="1">
        <f t="shared" si="90"/>
        <v>0.26</v>
      </c>
      <c r="AW99" s="2">
        <f t="shared" si="91"/>
        <v>11.87</v>
      </c>
      <c r="AX99" s="1">
        <f t="shared" si="92"/>
        <v>9415.67812863764</v>
      </c>
      <c r="AZ99" s="2">
        <f t="shared" si="93"/>
        <v>0.549477020116219</v>
      </c>
      <c r="BA99" s="1">
        <f t="shared" si="94"/>
        <v>435.863417059584</v>
      </c>
    </row>
    <row r="100" s="1" customFormat="1" spans="1:53">
      <c r="A100" s="13"/>
      <c r="B100" s="13"/>
      <c r="C100" s="16">
        <v>10</v>
      </c>
      <c r="D100" s="19">
        <v>14.6009108744839</v>
      </c>
      <c r="E100" s="20">
        <f t="shared" si="95"/>
        <v>21.4373086306667</v>
      </c>
      <c r="F100" s="16" t="s">
        <v>73</v>
      </c>
      <c r="G100" s="13">
        <v>11</v>
      </c>
      <c r="H100" s="18">
        <f t="shared" si="76"/>
        <v>14.6009108744839</v>
      </c>
      <c r="I100" s="18">
        <f t="shared" si="77"/>
        <v>287.750910874484</v>
      </c>
      <c r="J100" s="18">
        <f t="shared" si="78"/>
        <v>0.106349597878872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0.537474538968465</v>
      </c>
      <c r="O100" s="18">
        <f t="shared" si="96"/>
        <v>0.312988133629919</v>
      </c>
      <c r="P100" s="18">
        <f t="shared" si="81"/>
        <v>0.0332861621524004</v>
      </c>
      <c r="Q100" s="24">
        <f t="shared" si="82"/>
        <v>0.00865440215962411</v>
      </c>
      <c r="R100" s="18">
        <f t="shared" si="83"/>
        <v>0.074022</v>
      </c>
      <c r="S100" s="25">
        <f t="shared" si="84"/>
        <v>0.116916621539868</v>
      </c>
      <c r="T100" s="3">
        <v>0.01</v>
      </c>
      <c r="U100" s="26">
        <f t="shared" si="85"/>
        <v>0.00116916621539868</v>
      </c>
      <c r="V100" s="25"/>
      <c r="W100" s="3"/>
      <c r="X100" s="3"/>
      <c r="Y100" s="28"/>
      <c r="Z100" s="3"/>
      <c r="AA100" s="27"/>
      <c r="AB100" s="3"/>
      <c r="AC100" s="3"/>
      <c r="AD100" s="3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0.00665916621539868</v>
      </c>
      <c r="AU100" s="29">
        <f t="shared" si="89"/>
        <v>28.47</v>
      </c>
      <c r="AV100" s="1">
        <f t="shared" si="90"/>
        <v>0.26</v>
      </c>
      <c r="AW100" s="2">
        <f t="shared" si="91"/>
        <v>11.87</v>
      </c>
      <c r="AX100" s="1">
        <f t="shared" si="92"/>
        <v>3920.18165461475</v>
      </c>
      <c r="AZ100" s="2">
        <f t="shared" si="93"/>
        <v>0.549477020116219</v>
      </c>
      <c r="BA100" s="1">
        <f t="shared" si="94"/>
        <v>181.470070252062</v>
      </c>
    </row>
    <row r="101" s="1" customFormat="1" spans="1:54">
      <c r="A101" s="13"/>
      <c r="B101" s="13"/>
      <c r="C101" s="16">
        <v>11</v>
      </c>
      <c r="D101" s="19">
        <v>8.50266851813333</v>
      </c>
      <c r="E101" s="20">
        <f t="shared" si="95"/>
        <v>14.6009108744839</v>
      </c>
      <c r="F101" s="16" t="s">
        <v>75</v>
      </c>
      <c r="G101" s="13">
        <v>12</v>
      </c>
      <c r="H101" s="18">
        <f t="shared" si="76"/>
        <v>8.50266851813333</v>
      </c>
      <c r="I101" s="18">
        <f t="shared" si="77"/>
        <v>281.652668518133</v>
      </c>
      <c r="J101" s="18">
        <f t="shared" si="78"/>
        <v>0.0511157690089947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6"/>
        <v>0.564401971477519</v>
      </c>
      <c r="P101" s="18">
        <f t="shared" si="81"/>
        <v>0.028849840802266</v>
      </c>
      <c r="Q101" s="24">
        <f t="shared" si="82"/>
        <v>0.00750095860858917</v>
      </c>
      <c r="R101" s="18">
        <f t="shared" si="83"/>
        <v>0.074022</v>
      </c>
      <c r="S101" s="25">
        <f t="shared" si="84"/>
        <v>0.101334179143892</v>
      </c>
      <c r="T101" s="3">
        <v>0.01</v>
      </c>
      <c r="U101" s="26">
        <f t="shared" si="85"/>
        <v>0.00101334179143892</v>
      </c>
      <c r="V101" s="25"/>
      <c r="W101" s="3"/>
      <c r="X101" s="3"/>
      <c r="Y101" s="28"/>
      <c r="Z101" s="3"/>
      <c r="AA101" s="27"/>
      <c r="AB101" s="3"/>
      <c r="AC101" s="3"/>
      <c r="AD101" s="3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0.00650334179143892</v>
      </c>
      <c r="AU101" s="29">
        <f t="shared" si="89"/>
        <v>28.47</v>
      </c>
      <c r="AV101" s="1">
        <f t="shared" si="90"/>
        <v>0.26</v>
      </c>
      <c r="AW101" s="2">
        <f t="shared" si="91"/>
        <v>11.87</v>
      </c>
      <c r="AX101" s="1">
        <f t="shared" si="92"/>
        <v>3828.44944244449</v>
      </c>
      <c r="AY101" s="1">
        <f>SUM(AX90:AX101)</f>
        <v>87802.9747528829</v>
      </c>
      <c r="AZ101" s="2">
        <f t="shared" si="93"/>
        <v>0.549477020116219</v>
      </c>
      <c r="BA101" s="1">
        <f t="shared" si="94"/>
        <v>177.223672392586</v>
      </c>
      <c r="BB101" s="1">
        <f>SUM(BA90:BA101)</f>
        <v>4064.50858673578</v>
      </c>
    </row>
    <row r="102" s="1" customFormat="1" spans="1:46">
      <c r="A102" s="13"/>
      <c r="B102" s="13"/>
      <c r="C102" s="16">
        <v>12</v>
      </c>
      <c r="D102" s="19">
        <v>1.482311356</v>
      </c>
      <c r="E102" s="20">
        <f t="shared" si="95"/>
        <v>8.50266851813333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2"/>
  <sheetViews>
    <sheetView workbookViewId="0">
      <pane xSplit="4" topLeftCell="E1" activePane="topRight" state="frozen"/>
      <selection/>
      <selection pane="topRight" activeCell="E18" sqref="E18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6.8888888888889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8.88888888888889" style="1"/>
    <col min="32" max="32" width="23.1111111111111" style="1" customWidth="1"/>
    <col min="33" max="33" width="15.6666666666667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6">
        <v>714.214031149407</v>
      </c>
      <c r="F2" s="3">
        <v>769.42</v>
      </c>
      <c r="G2" s="7">
        <f>(F2+F3+F4)/3</f>
        <v>1231.02333333333</v>
      </c>
      <c r="H2" s="3">
        <v>0.18</v>
      </c>
      <c r="I2" s="21">
        <f>(H2+H3+H4)/3</f>
        <v>0.173333333333333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1268.01</v>
      </c>
      <c r="G3" s="9"/>
      <c r="H3" s="3">
        <v>0.24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2340.04931506849</v>
      </c>
      <c r="F5" s="3">
        <v>91.104</v>
      </c>
      <c r="G5" s="7">
        <f>(F5+F6)/2</f>
        <v>92.50925</v>
      </c>
      <c r="H5" s="3">
        <v>0.18</v>
      </c>
      <c r="I5" s="21">
        <f>(H5+H6)/2</f>
        <v>0.155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10076.6027104701</v>
      </c>
      <c r="F7" s="3">
        <v>108.2955</v>
      </c>
      <c r="G7" s="3"/>
      <c r="H7" s="3">
        <v>0.45</v>
      </c>
      <c r="M7" s="2"/>
    </row>
    <row r="8" s="1" customFormat="1" spans="1:13">
      <c r="A8" s="4" t="s">
        <v>6</v>
      </c>
      <c r="B8" s="5"/>
      <c r="C8" s="3"/>
      <c r="D8" s="3"/>
      <c r="E8" s="12">
        <v>1.22797539749504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12">
        <v>3.1396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12">
        <v>0.449398045928988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AV38+AV53+AG69+AY85+AY101+BB101</f>
        <v>264088601.154637</v>
      </c>
      <c r="J14" s="14" t="s">
        <v>22</v>
      </c>
      <c r="K14" s="14">
        <f>I14/(10000*1000)</f>
        <v>26.4088601154637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148368818.284036</v>
      </c>
      <c r="J15" s="14" t="s">
        <v>22</v>
      </c>
      <c r="K15" s="14">
        <f>I15/(10000*1000)</f>
        <v>14.8368818284036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1231.02333333333</v>
      </c>
      <c r="C27" s="16" t="s">
        <v>72</v>
      </c>
      <c r="D27" s="17">
        <v>2</v>
      </c>
      <c r="E27" s="16"/>
      <c r="F27" s="16"/>
      <c r="G27" s="13">
        <v>1</v>
      </c>
      <c r="H27" s="18">
        <f t="shared" ref="H27:H38" si="0">E28</f>
        <v>2</v>
      </c>
      <c r="I27" s="18">
        <f t="shared" ref="I27:I38" si="1">H27+273.15</f>
        <v>275.15</v>
      </c>
      <c r="J27" s="18">
        <f t="shared" ref="J27:J38" si="2">EXP(($C$16*(I27-$C$14))/($C$17*I27*$C$14))</f>
        <v>0.0225805608773668</v>
      </c>
      <c r="K27" s="18">
        <f t="shared" ref="K27:K38" si="3">$B$27/12</f>
        <v>102.585277777778</v>
      </c>
      <c r="L27" s="18">
        <f t="shared" ref="L27:L38" si="4">K27*$B$28/100</f>
        <v>1.02585277777778</v>
      </c>
      <c r="M27" s="13" t="s">
        <v>73</v>
      </c>
      <c r="N27" s="13"/>
      <c r="O27" s="18">
        <f>L27</f>
        <v>1.02585277777778</v>
      </c>
      <c r="P27" s="18">
        <f t="shared" ref="P27:P38" si="5">O27*J27</f>
        <v>0.0231643310998269</v>
      </c>
      <c r="Q27" s="24">
        <f t="shared" ref="Q27:Q38" si="6">P27*$B$29</f>
        <v>0.00401515072397</v>
      </c>
      <c r="R27" s="18">
        <f t="shared" ref="R27:R38" si="7">L27*$B$29</f>
        <v>0.177814481481481</v>
      </c>
      <c r="S27" s="25">
        <f t="shared" ref="S27:S38" si="8">Q27/R27</f>
        <v>0.0225805608773668</v>
      </c>
      <c r="T27" s="3">
        <v>0.01</v>
      </c>
      <c r="U27" s="26">
        <f t="shared" ref="U27:U38" si="9">S27*T27</f>
        <v>0.000225805608773668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0.0221258056087737</v>
      </c>
      <c r="AR27" s="29">
        <f t="shared" ref="AR27:AR38" si="15">$B$27/12</f>
        <v>102.585277777778</v>
      </c>
      <c r="AS27" s="1">
        <f t="shared" ref="AS27:AS38" si="16">$B$29</f>
        <v>0.173333333333333</v>
      </c>
      <c r="AT27" s="2">
        <f>$E$2/12</f>
        <v>59.5178359291172</v>
      </c>
      <c r="AU27" s="1">
        <f t="shared" ref="AU27:AU38" si="17">AT27*10000*AS27*0.67*AR27*AQ27</f>
        <v>156887.432134046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1.07117189890323</v>
      </c>
      <c r="E28" s="20">
        <f t="shared" ref="E28:E39" si="18">D27</f>
        <v>2</v>
      </c>
      <c r="F28" s="16" t="s">
        <v>73</v>
      </c>
      <c r="G28" s="13">
        <v>2</v>
      </c>
      <c r="H28" s="18">
        <f t="shared" si="0"/>
        <v>1.07117189890323</v>
      </c>
      <c r="I28" s="18">
        <f t="shared" si="1"/>
        <v>274.221171898903</v>
      </c>
      <c r="J28" s="18">
        <f t="shared" si="2"/>
        <v>0.0200299298778274</v>
      </c>
      <c r="K28" s="18">
        <f t="shared" si="3"/>
        <v>102.585277777778</v>
      </c>
      <c r="L28" s="18">
        <f t="shared" si="4"/>
        <v>1.02585277777778</v>
      </c>
      <c r="M28" s="13" t="s">
        <v>73</v>
      </c>
      <c r="N28" s="13"/>
      <c r="O28" s="18">
        <f t="shared" ref="O28:O38" si="19">L28+O27-P27-N28</f>
        <v>2.02854122445573</v>
      </c>
      <c r="P28" s="18">
        <f t="shared" si="5"/>
        <v>0.0406315384801304</v>
      </c>
      <c r="Q28" s="24">
        <f t="shared" si="6"/>
        <v>0.0070428000032226</v>
      </c>
      <c r="R28" s="18">
        <f t="shared" si="7"/>
        <v>0.177814481481481</v>
      </c>
      <c r="S28" s="25">
        <f t="shared" si="8"/>
        <v>0.0396075727046791</v>
      </c>
      <c r="T28" s="3">
        <v>0.01</v>
      </c>
      <c r="U28" s="26">
        <f t="shared" si="9"/>
        <v>0.000396075727046791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0.0222960757270468</v>
      </c>
      <c r="AR28" s="29">
        <f t="shared" si="15"/>
        <v>102.585277777778</v>
      </c>
      <c r="AS28" s="1">
        <f t="shared" si="16"/>
        <v>0.173333333333333</v>
      </c>
      <c r="AT28" s="2">
        <f t="shared" ref="AT28:AT38" si="20">$E$2/12</f>
        <v>59.5178359291172</v>
      </c>
      <c r="AU28" s="1">
        <f t="shared" si="17"/>
        <v>158094.766325504</v>
      </c>
    </row>
    <row r="29" s="1" customFormat="1" spans="1:47">
      <c r="A29" s="13" t="s">
        <v>38</v>
      </c>
      <c r="B29" s="13">
        <f>I2</f>
        <v>0.173333333333333</v>
      </c>
      <c r="C29" s="16">
        <v>2</v>
      </c>
      <c r="D29" s="19">
        <v>3.56549622535714</v>
      </c>
      <c r="E29" s="20">
        <f t="shared" si="18"/>
        <v>1.07117189890323</v>
      </c>
      <c r="F29" s="16" t="s">
        <v>73</v>
      </c>
      <c r="G29" s="13">
        <v>3</v>
      </c>
      <c r="H29" s="18">
        <f t="shared" si="0"/>
        <v>3.56549622535714</v>
      </c>
      <c r="I29" s="18">
        <f t="shared" si="1"/>
        <v>276.715496225357</v>
      </c>
      <c r="J29" s="18">
        <f t="shared" si="2"/>
        <v>0.0275854850166135</v>
      </c>
      <c r="K29" s="18">
        <f t="shared" si="3"/>
        <v>102.585277777778</v>
      </c>
      <c r="L29" s="18">
        <f t="shared" si="4"/>
        <v>1.02585277777778</v>
      </c>
      <c r="M29" s="13" t="s">
        <v>73</v>
      </c>
      <c r="N29" s="13"/>
      <c r="O29" s="18">
        <f t="shared" si="19"/>
        <v>3.01376246375338</v>
      </c>
      <c r="P29" s="18">
        <f t="shared" si="5"/>
        <v>0.0831360992875009</v>
      </c>
      <c r="Q29" s="24">
        <f t="shared" si="6"/>
        <v>0.0144102572098335</v>
      </c>
      <c r="R29" s="18">
        <f t="shared" si="7"/>
        <v>0.177814481481481</v>
      </c>
      <c r="S29" s="25">
        <f t="shared" si="8"/>
        <v>0.0810409652227018</v>
      </c>
      <c r="T29" s="3">
        <v>0.01</v>
      </c>
      <c r="U29" s="26">
        <f t="shared" si="9"/>
        <v>0.000810409652227018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0.022710409652227</v>
      </c>
      <c r="AR29" s="29">
        <f t="shared" si="15"/>
        <v>102.585277777778</v>
      </c>
      <c r="AS29" s="1">
        <f t="shared" si="16"/>
        <v>0.173333333333333</v>
      </c>
      <c r="AT29" s="2">
        <f t="shared" si="20"/>
        <v>59.5178359291172</v>
      </c>
      <c r="AU29" s="1">
        <f t="shared" si="17"/>
        <v>161032.683557398</v>
      </c>
    </row>
    <row r="30" s="1" customFormat="1" spans="1:47">
      <c r="A30" s="13"/>
      <c r="B30" s="13"/>
      <c r="C30" s="16">
        <v>3</v>
      </c>
      <c r="D30" s="19">
        <v>8.13297177170968</v>
      </c>
      <c r="E30" s="20">
        <f t="shared" si="18"/>
        <v>3.56549622535714</v>
      </c>
      <c r="F30" s="16" t="s">
        <v>73</v>
      </c>
      <c r="G30" s="13">
        <v>4</v>
      </c>
      <c r="H30" s="18">
        <f t="shared" si="0"/>
        <v>8.13297177170968</v>
      </c>
      <c r="I30" s="18">
        <f t="shared" si="1"/>
        <v>281.28297177171</v>
      </c>
      <c r="J30" s="18">
        <f t="shared" si="2"/>
        <v>0.0488452248939603</v>
      </c>
      <c r="K30" s="18">
        <f t="shared" si="3"/>
        <v>102.585277777778</v>
      </c>
      <c r="L30" s="18">
        <f t="shared" si="4"/>
        <v>1.02585277777778</v>
      </c>
      <c r="M30" s="13" t="s">
        <v>73</v>
      </c>
      <c r="N30" s="13"/>
      <c r="O30" s="18">
        <f t="shared" si="19"/>
        <v>3.95647914224365</v>
      </c>
      <c r="P30" s="18">
        <f t="shared" si="5"/>
        <v>0.193255113491154</v>
      </c>
      <c r="Q30" s="24">
        <f t="shared" si="6"/>
        <v>0.0334975530051334</v>
      </c>
      <c r="R30" s="18">
        <f t="shared" si="7"/>
        <v>0.177814481481481</v>
      </c>
      <c r="S30" s="25">
        <f t="shared" si="8"/>
        <v>0.188384842033364</v>
      </c>
      <c r="T30" s="3">
        <v>0.01</v>
      </c>
      <c r="U30" s="26">
        <f t="shared" si="9"/>
        <v>0.00188384842033364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0.0237838484203336</v>
      </c>
      <c r="AR30" s="29">
        <f t="shared" si="15"/>
        <v>102.585277777778</v>
      </c>
      <c r="AS30" s="1">
        <f t="shared" si="16"/>
        <v>0.173333333333333</v>
      </c>
      <c r="AT30" s="2">
        <f t="shared" si="20"/>
        <v>59.5178359291172</v>
      </c>
      <c r="AU30" s="1">
        <f t="shared" si="17"/>
        <v>168644.114971881</v>
      </c>
    </row>
    <row r="31" s="1" customFormat="1" spans="1:47">
      <c r="A31" s="13"/>
      <c r="B31" s="13"/>
      <c r="C31" s="16">
        <v>4</v>
      </c>
      <c r="D31" s="19">
        <v>13.2438063829333</v>
      </c>
      <c r="E31" s="20">
        <f t="shared" si="18"/>
        <v>8.13297177170968</v>
      </c>
      <c r="F31" s="16" t="s">
        <v>73</v>
      </c>
      <c r="G31" s="13">
        <v>5</v>
      </c>
      <c r="H31" s="18">
        <f t="shared" si="0"/>
        <v>13.2438063829333</v>
      </c>
      <c r="I31" s="18">
        <f t="shared" si="1"/>
        <v>286.393806382933</v>
      </c>
      <c r="J31" s="18">
        <f t="shared" si="2"/>
        <v>0.0905941130480026</v>
      </c>
      <c r="K31" s="18">
        <f t="shared" si="3"/>
        <v>102.585277777778</v>
      </c>
      <c r="L31" s="18">
        <f t="shared" si="4"/>
        <v>1.02585277777778</v>
      </c>
      <c r="M31" s="13" t="s">
        <v>75</v>
      </c>
      <c r="N31" s="18">
        <f>(O30-P30)*C22/100</f>
        <v>3.57506282731487</v>
      </c>
      <c r="O31" s="18">
        <f t="shared" si="19"/>
        <v>1.2140139792154</v>
      </c>
      <c r="P31" s="18">
        <f t="shared" si="5"/>
        <v>0.109982519674896</v>
      </c>
      <c r="Q31" s="24">
        <f t="shared" si="6"/>
        <v>0.0190636367436486</v>
      </c>
      <c r="R31" s="18">
        <f t="shared" si="7"/>
        <v>0.177814481481481</v>
      </c>
      <c r="S31" s="25">
        <f t="shared" si="8"/>
        <v>0.107210822115374</v>
      </c>
      <c r="T31" s="3">
        <v>0.01</v>
      </c>
      <c r="U31" s="26">
        <f t="shared" si="9"/>
        <v>0.00107210822115374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0.0305221082211537</v>
      </c>
      <c r="AR31" s="29">
        <f t="shared" si="15"/>
        <v>102.585277777778</v>
      </c>
      <c r="AS31" s="1">
        <f t="shared" si="16"/>
        <v>0.173333333333333</v>
      </c>
      <c r="AT31" s="2">
        <f t="shared" si="20"/>
        <v>59.5178359291172</v>
      </c>
      <c r="AU31" s="1">
        <f t="shared" si="17"/>
        <v>216423.088352337</v>
      </c>
    </row>
    <row r="32" s="1" customFormat="1" spans="1:47">
      <c r="A32" s="13"/>
      <c r="B32" s="13"/>
      <c r="C32" s="16">
        <v>5</v>
      </c>
      <c r="D32" s="19">
        <v>20.6816476054839</v>
      </c>
      <c r="E32" s="20">
        <f t="shared" si="18"/>
        <v>13.2438063829333</v>
      </c>
      <c r="F32" s="16" t="s">
        <v>75</v>
      </c>
      <c r="G32" s="13">
        <v>6</v>
      </c>
      <c r="H32" s="18">
        <f t="shared" si="0"/>
        <v>20.6816476054839</v>
      </c>
      <c r="I32" s="18">
        <f t="shared" si="1"/>
        <v>293.831647605484</v>
      </c>
      <c r="J32" s="18">
        <f t="shared" si="2"/>
        <v>0.214216571033667</v>
      </c>
      <c r="K32" s="18">
        <f t="shared" si="3"/>
        <v>102.585277777778</v>
      </c>
      <c r="L32" s="18">
        <f t="shared" si="4"/>
        <v>1.02585277777778</v>
      </c>
      <c r="M32" s="13" t="s">
        <v>73</v>
      </c>
      <c r="N32" s="13"/>
      <c r="O32" s="18">
        <f t="shared" si="19"/>
        <v>2.12988423731829</v>
      </c>
      <c r="P32" s="18">
        <f t="shared" si="5"/>
        <v>0.45625649801698</v>
      </c>
      <c r="Q32" s="24">
        <f t="shared" si="6"/>
        <v>0.0790844596562766</v>
      </c>
      <c r="R32" s="18">
        <f t="shared" si="7"/>
        <v>0.177814481481481</v>
      </c>
      <c r="S32" s="25">
        <f t="shared" si="8"/>
        <v>0.444758261517147</v>
      </c>
      <c r="T32" s="3">
        <v>0.01</v>
      </c>
      <c r="U32" s="26">
        <f t="shared" si="9"/>
        <v>0.00444758261517147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0.0338975826151715</v>
      </c>
      <c r="AR32" s="29">
        <f t="shared" si="15"/>
        <v>102.585277777778</v>
      </c>
      <c r="AS32" s="1">
        <f t="shared" si="16"/>
        <v>0.173333333333333</v>
      </c>
      <c r="AT32" s="2">
        <f t="shared" si="20"/>
        <v>59.5178359291172</v>
      </c>
      <c r="AU32" s="1">
        <f t="shared" si="17"/>
        <v>240357.561938314</v>
      </c>
    </row>
    <row r="33" s="1" customFormat="1" spans="1:47">
      <c r="A33" s="13"/>
      <c r="B33" s="13"/>
      <c r="C33" s="16">
        <v>6</v>
      </c>
      <c r="D33" s="19">
        <v>25.330907046</v>
      </c>
      <c r="E33" s="20">
        <f t="shared" si="18"/>
        <v>20.6816476054839</v>
      </c>
      <c r="F33" s="16" t="s">
        <v>73</v>
      </c>
      <c r="G33" s="13">
        <v>7</v>
      </c>
      <c r="H33" s="18">
        <f t="shared" si="0"/>
        <v>25.330907046</v>
      </c>
      <c r="I33" s="18">
        <f t="shared" si="1"/>
        <v>298.480907046</v>
      </c>
      <c r="J33" s="18">
        <f t="shared" si="2"/>
        <v>0.358937258477096</v>
      </c>
      <c r="K33" s="18">
        <f t="shared" si="3"/>
        <v>102.585277777778</v>
      </c>
      <c r="L33" s="18">
        <f t="shared" si="4"/>
        <v>1.02585277777778</v>
      </c>
      <c r="M33" s="13" t="s">
        <v>73</v>
      </c>
      <c r="N33" s="13"/>
      <c r="O33" s="18">
        <f t="shared" si="19"/>
        <v>2.69948051707908</v>
      </c>
      <c r="P33" s="18">
        <f t="shared" si="5"/>
        <v>0.9689441361127</v>
      </c>
      <c r="Q33" s="24">
        <f t="shared" si="6"/>
        <v>0.167950316926201</v>
      </c>
      <c r="R33" s="18">
        <f t="shared" si="7"/>
        <v>0.177814481481481</v>
      </c>
      <c r="S33" s="25">
        <f t="shared" si="8"/>
        <v>0.944525527543675</v>
      </c>
      <c r="T33" s="3">
        <v>0.01</v>
      </c>
      <c r="U33" s="26">
        <f t="shared" si="9"/>
        <v>0.00944525527543675</v>
      </c>
      <c r="V33" s="25"/>
      <c r="W33" s="3"/>
      <c r="X33" s="26"/>
      <c r="Y33" s="28">
        <v>0.05</v>
      </c>
      <c r="Z33" s="3">
        <v>0.21</v>
      </c>
      <c r="AA33" s="27">
        <f t="shared" si="10"/>
        <v>0.0105</v>
      </c>
      <c r="AB33" s="3">
        <v>0.02</v>
      </c>
      <c r="AC33" s="3">
        <v>0.29</v>
      </c>
      <c r="AD33" s="27">
        <f t="shared" si="11"/>
        <v>0.0058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0.02</v>
      </c>
      <c r="AO33" s="3">
        <v>0.38</v>
      </c>
      <c r="AP33" s="3">
        <f t="shared" si="13"/>
        <v>0.0076</v>
      </c>
      <c r="AQ33" s="1">
        <f t="shared" si="14"/>
        <v>0.0443452552754367</v>
      </c>
      <c r="AR33" s="29">
        <f t="shared" si="15"/>
        <v>102.585277777778</v>
      </c>
      <c r="AS33" s="1">
        <f t="shared" si="16"/>
        <v>0.173333333333333</v>
      </c>
      <c r="AT33" s="2">
        <f t="shared" si="20"/>
        <v>59.5178359291172</v>
      </c>
      <c r="AU33" s="1">
        <f t="shared" si="17"/>
        <v>314438.866114472</v>
      </c>
    </row>
    <row r="34" s="1" customFormat="1" spans="1:47">
      <c r="A34" s="13"/>
      <c r="B34" s="13"/>
      <c r="C34" s="16">
        <v>7</v>
      </c>
      <c r="D34" s="19">
        <v>27.0699437129032</v>
      </c>
      <c r="E34" s="20">
        <f t="shared" si="18"/>
        <v>25.330907046</v>
      </c>
      <c r="F34" s="16" t="s">
        <v>73</v>
      </c>
      <c r="G34" s="13">
        <v>8</v>
      </c>
      <c r="H34" s="18">
        <f t="shared" si="0"/>
        <v>27.0699437129032</v>
      </c>
      <c r="I34" s="18">
        <f t="shared" si="1"/>
        <v>300.219943712903</v>
      </c>
      <c r="J34" s="18">
        <f t="shared" si="2"/>
        <v>0.433593285881371</v>
      </c>
      <c r="K34" s="18">
        <f t="shared" si="3"/>
        <v>102.585277777778</v>
      </c>
      <c r="L34" s="18">
        <f t="shared" si="4"/>
        <v>1.02585277777778</v>
      </c>
      <c r="M34" s="13" t="s">
        <v>73</v>
      </c>
      <c r="N34" s="13"/>
      <c r="O34" s="18">
        <f t="shared" si="19"/>
        <v>2.75638915874416</v>
      </c>
      <c r="P34" s="18">
        <f t="shared" si="5"/>
        <v>1.19515183250767</v>
      </c>
      <c r="Q34" s="24">
        <f t="shared" si="6"/>
        <v>0.207159650967996</v>
      </c>
      <c r="R34" s="18">
        <f t="shared" si="7"/>
        <v>0.177814481481481</v>
      </c>
      <c r="S34" s="25">
        <f t="shared" si="8"/>
        <v>1.1650325060255</v>
      </c>
      <c r="T34" s="3">
        <v>0.01</v>
      </c>
      <c r="U34" s="26">
        <f t="shared" si="9"/>
        <v>0.011650325060255</v>
      </c>
      <c r="V34" s="25"/>
      <c r="W34" s="3"/>
      <c r="X34" s="26"/>
      <c r="Y34" s="28">
        <v>0.05</v>
      </c>
      <c r="Z34" s="3">
        <v>0.21</v>
      </c>
      <c r="AA34" s="27">
        <f t="shared" si="10"/>
        <v>0.0105</v>
      </c>
      <c r="AB34" s="3">
        <v>0.02</v>
      </c>
      <c r="AC34" s="3">
        <v>0.29</v>
      </c>
      <c r="AD34" s="27">
        <f t="shared" si="11"/>
        <v>0.0058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0.02</v>
      </c>
      <c r="AO34" s="3">
        <v>0.38</v>
      </c>
      <c r="AP34" s="3">
        <f t="shared" si="13"/>
        <v>0.0076</v>
      </c>
      <c r="AQ34" s="1">
        <f t="shared" si="14"/>
        <v>0.046550325060255</v>
      </c>
      <c r="AR34" s="29">
        <f t="shared" si="15"/>
        <v>102.585277777778</v>
      </c>
      <c r="AS34" s="1">
        <f t="shared" si="16"/>
        <v>0.173333333333333</v>
      </c>
      <c r="AT34" s="2">
        <f t="shared" si="20"/>
        <v>59.5178359291172</v>
      </c>
      <c r="AU34" s="1">
        <f t="shared" si="17"/>
        <v>330074.352674081</v>
      </c>
    </row>
    <row r="35" s="1" customFormat="1" spans="1:47">
      <c r="A35" s="13"/>
      <c r="B35" s="13"/>
      <c r="C35" s="16">
        <v>8</v>
      </c>
      <c r="D35" s="19">
        <v>25.6743799570968</v>
      </c>
      <c r="E35" s="20">
        <f t="shared" si="18"/>
        <v>27.0699437129032</v>
      </c>
      <c r="F35" s="16" t="s">
        <v>73</v>
      </c>
      <c r="G35" s="13">
        <v>9</v>
      </c>
      <c r="H35" s="18">
        <f t="shared" si="0"/>
        <v>25.6743799570968</v>
      </c>
      <c r="I35" s="18">
        <f t="shared" si="1"/>
        <v>298.824379957097</v>
      </c>
      <c r="J35" s="18">
        <f t="shared" si="2"/>
        <v>0.372651179162288</v>
      </c>
      <c r="K35" s="18">
        <f t="shared" si="3"/>
        <v>102.585277777778</v>
      </c>
      <c r="L35" s="18">
        <f t="shared" si="4"/>
        <v>1.02585277777778</v>
      </c>
      <c r="M35" s="13" t="s">
        <v>73</v>
      </c>
      <c r="N35" s="13"/>
      <c r="O35" s="18">
        <f t="shared" si="19"/>
        <v>2.58709010401427</v>
      </c>
      <c r="P35" s="18">
        <f t="shared" si="5"/>
        <v>0.964082177860004</v>
      </c>
      <c r="Q35" s="24">
        <f t="shared" si="6"/>
        <v>0.167107577495734</v>
      </c>
      <c r="R35" s="18">
        <f t="shared" si="7"/>
        <v>0.177814481481481</v>
      </c>
      <c r="S35" s="25">
        <f t="shared" si="8"/>
        <v>0.939786096742281</v>
      </c>
      <c r="T35" s="3">
        <v>0.01</v>
      </c>
      <c r="U35" s="26">
        <f t="shared" si="9"/>
        <v>0.00939786096742281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0.0388478609674228</v>
      </c>
      <c r="AR35" s="29">
        <f t="shared" si="15"/>
        <v>102.585277777778</v>
      </c>
      <c r="AS35" s="1">
        <f t="shared" si="16"/>
        <v>0.173333333333333</v>
      </c>
      <c r="AT35" s="2">
        <f t="shared" si="20"/>
        <v>59.5178359291172</v>
      </c>
      <c r="AU35" s="1">
        <f t="shared" si="17"/>
        <v>275458.49669142</v>
      </c>
    </row>
    <row r="36" s="1" customFormat="1" spans="1:47">
      <c r="A36" s="13"/>
      <c r="B36" s="13"/>
      <c r="C36" s="16">
        <v>9</v>
      </c>
      <c r="D36" s="19">
        <v>21.2073597046667</v>
      </c>
      <c r="E36" s="20">
        <f t="shared" si="18"/>
        <v>25.6743799570968</v>
      </c>
      <c r="F36" s="16" t="s">
        <v>73</v>
      </c>
      <c r="G36" s="13">
        <v>10</v>
      </c>
      <c r="H36" s="18">
        <f t="shared" si="0"/>
        <v>21.2073597046667</v>
      </c>
      <c r="I36" s="18">
        <f t="shared" si="1"/>
        <v>294.357359704667</v>
      </c>
      <c r="J36" s="18">
        <f t="shared" si="2"/>
        <v>0.2272770148737</v>
      </c>
      <c r="K36" s="18">
        <f t="shared" si="3"/>
        <v>102.585277777778</v>
      </c>
      <c r="L36" s="18">
        <f t="shared" si="4"/>
        <v>1.02585277777778</v>
      </c>
      <c r="M36" s="13" t="s">
        <v>73</v>
      </c>
      <c r="N36" s="13"/>
      <c r="O36" s="18">
        <f t="shared" si="19"/>
        <v>2.64886070393204</v>
      </c>
      <c r="P36" s="18">
        <f t="shared" si="5"/>
        <v>0.602025153605923</v>
      </c>
      <c r="Q36" s="24">
        <f t="shared" si="6"/>
        <v>0.104351026625027</v>
      </c>
      <c r="R36" s="18">
        <f t="shared" si="7"/>
        <v>0.177814481481481</v>
      </c>
      <c r="S36" s="25">
        <f t="shared" si="8"/>
        <v>0.586853363998332</v>
      </c>
      <c r="T36" s="3">
        <v>0.01</v>
      </c>
      <c r="U36" s="26">
        <f t="shared" si="9"/>
        <v>0.00586853363998332</v>
      </c>
      <c r="V36" s="25"/>
      <c r="W36" s="3"/>
      <c r="X36" s="26"/>
      <c r="Y36" s="28">
        <v>0.04</v>
      </c>
      <c r="Z36" s="3">
        <v>0.21</v>
      </c>
      <c r="AA36" s="27">
        <f t="shared" si="10"/>
        <v>0.0084</v>
      </c>
      <c r="AB36" s="3">
        <v>0.015</v>
      </c>
      <c r="AC36" s="3">
        <v>0.29</v>
      </c>
      <c r="AD36" s="27">
        <f t="shared" si="11"/>
        <v>0.00435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0.015</v>
      </c>
      <c r="AO36" s="3">
        <v>0.38</v>
      </c>
      <c r="AP36" s="3">
        <f t="shared" si="13"/>
        <v>0.0057</v>
      </c>
      <c r="AQ36" s="1">
        <f t="shared" si="14"/>
        <v>0.0353185336399833</v>
      </c>
      <c r="AR36" s="29">
        <f t="shared" si="15"/>
        <v>102.585277777778</v>
      </c>
      <c r="AS36" s="1">
        <f t="shared" si="16"/>
        <v>0.173333333333333</v>
      </c>
      <c r="AT36" s="2">
        <f t="shared" si="20"/>
        <v>59.5178359291172</v>
      </c>
      <c r="AU36" s="1">
        <f t="shared" si="17"/>
        <v>250433.09823348</v>
      </c>
    </row>
    <row r="37" s="1" customFormat="1" spans="1:47">
      <c r="A37" s="13"/>
      <c r="B37" s="13"/>
      <c r="C37" s="16">
        <v>10</v>
      </c>
      <c r="D37" s="19">
        <v>15.3163965955806</v>
      </c>
      <c r="E37" s="20">
        <f t="shared" si="18"/>
        <v>21.2073597046667</v>
      </c>
      <c r="F37" s="16" t="s">
        <v>73</v>
      </c>
      <c r="G37" s="13">
        <v>11</v>
      </c>
      <c r="H37" s="18">
        <f t="shared" si="0"/>
        <v>15.3163965955806</v>
      </c>
      <c r="I37" s="18">
        <f t="shared" si="1"/>
        <v>288.466396595581</v>
      </c>
      <c r="J37" s="18">
        <f t="shared" si="2"/>
        <v>0.115660521256094</v>
      </c>
      <c r="K37" s="18">
        <f t="shared" si="3"/>
        <v>102.585277777778</v>
      </c>
      <c r="L37" s="18">
        <f t="shared" si="4"/>
        <v>1.02585277777778</v>
      </c>
      <c r="M37" s="13" t="s">
        <v>75</v>
      </c>
      <c r="N37" s="18">
        <f>(O36-P36)*C22/100</f>
        <v>1.94449377280982</v>
      </c>
      <c r="O37" s="18">
        <f t="shared" si="19"/>
        <v>1.12819455529408</v>
      </c>
      <c r="P37" s="18">
        <f t="shared" si="5"/>
        <v>0.130487570343601</v>
      </c>
      <c r="Q37" s="24">
        <f t="shared" si="6"/>
        <v>0.0226178455262242</v>
      </c>
      <c r="R37" s="18">
        <f t="shared" si="7"/>
        <v>0.177814481481481</v>
      </c>
      <c r="S37" s="25">
        <f t="shared" si="8"/>
        <v>0.127199119766742</v>
      </c>
      <c r="T37" s="3">
        <v>0.01</v>
      </c>
      <c r="U37" s="26">
        <f t="shared" si="9"/>
        <v>0.00127199119766742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0.0231719911976674</v>
      </c>
      <c r="AR37" s="29">
        <f t="shared" si="15"/>
        <v>102.585277777778</v>
      </c>
      <c r="AS37" s="1">
        <f t="shared" si="16"/>
        <v>0.173333333333333</v>
      </c>
      <c r="AT37" s="2">
        <f t="shared" si="20"/>
        <v>59.5178359291172</v>
      </c>
      <c r="AU37" s="1">
        <f t="shared" si="17"/>
        <v>164305.619452482</v>
      </c>
    </row>
    <row r="38" s="1" customFormat="1" spans="1:48">
      <c r="A38" s="13"/>
      <c r="B38" s="13"/>
      <c r="C38" s="16">
        <v>11</v>
      </c>
      <c r="D38" s="19">
        <v>10.1524433248333</v>
      </c>
      <c r="E38" s="20">
        <f t="shared" si="18"/>
        <v>15.3163965955806</v>
      </c>
      <c r="F38" s="16" t="s">
        <v>75</v>
      </c>
      <c r="G38" s="13">
        <v>12</v>
      </c>
      <c r="H38" s="18">
        <f t="shared" si="0"/>
        <v>10.1524433248333</v>
      </c>
      <c r="I38" s="18">
        <f t="shared" si="1"/>
        <v>283.302443324833</v>
      </c>
      <c r="J38" s="18">
        <f t="shared" si="2"/>
        <v>0.0625150976479021</v>
      </c>
      <c r="K38" s="18">
        <f t="shared" si="3"/>
        <v>102.585277777778</v>
      </c>
      <c r="L38" s="18">
        <f t="shared" si="4"/>
        <v>1.02585277777778</v>
      </c>
      <c r="M38" s="13" t="s">
        <v>73</v>
      </c>
      <c r="N38" s="13"/>
      <c r="O38" s="18">
        <f t="shared" si="19"/>
        <v>2.02355976272826</v>
      </c>
      <c r="P38" s="18">
        <f t="shared" si="5"/>
        <v>0.126503036163323</v>
      </c>
      <c r="Q38" s="24">
        <f t="shared" si="6"/>
        <v>0.021927192934976</v>
      </c>
      <c r="R38" s="18">
        <f t="shared" si="7"/>
        <v>0.177814481481481</v>
      </c>
      <c r="S38" s="25">
        <f t="shared" si="8"/>
        <v>0.123315000849689</v>
      </c>
      <c r="T38" s="3">
        <v>0.01</v>
      </c>
      <c r="U38" s="26">
        <f t="shared" si="9"/>
        <v>0.00123315000849689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0.0231331500084969</v>
      </c>
      <c r="AR38" s="29">
        <f t="shared" si="15"/>
        <v>102.585277777778</v>
      </c>
      <c r="AS38" s="1">
        <f t="shared" si="16"/>
        <v>0.173333333333333</v>
      </c>
      <c r="AT38" s="2">
        <f t="shared" si="20"/>
        <v>59.5178359291172</v>
      </c>
      <c r="AU38" s="1">
        <f t="shared" si="17"/>
        <v>164030.208263495</v>
      </c>
      <c r="AV38" s="1">
        <f>SUM(AU27:AU38)</f>
        <v>2600180.28870891</v>
      </c>
    </row>
    <row r="39" s="1" customFormat="1" spans="1:46">
      <c r="A39" s="13"/>
      <c r="B39" s="13"/>
      <c r="C39" s="16">
        <v>12</v>
      </c>
      <c r="D39" s="19">
        <v>4.16614534319355</v>
      </c>
      <c r="E39" s="20">
        <f t="shared" si="18"/>
        <v>10.1524433248333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2</v>
      </c>
      <c r="E42" s="16"/>
      <c r="F42" s="16"/>
      <c r="G42" s="13">
        <v>1</v>
      </c>
      <c r="H42" s="18">
        <f t="shared" ref="H42:H53" si="21">E43</f>
        <v>2</v>
      </c>
      <c r="I42" s="18">
        <f t="shared" ref="I42:I53" si="22">H42+273.15</f>
        <v>275.15</v>
      </c>
      <c r="J42" s="18">
        <f t="shared" ref="J42:J53" si="23">EXP(($C$16*(I42-$C$14))/($C$17*I42*$C$14))</f>
        <v>0.0225805608773668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0.00174075895945379</v>
      </c>
      <c r="Q42" s="24">
        <f t="shared" ref="Q42:Q53" si="27">P42*$B$44</f>
        <v>0.000269817638715337</v>
      </c>
      <c r="R42" s="18">
        <f t="shared" ref="R42:R53" si="28">L42*$B$44</f>
        <v>0.0119491114583333</v>
      </c>
      <c r="S42" s="25">
        <f t="shared" ref="S42:S53" si="29">Q42/R42</f>
        <v>0.0225805608773668</v>
      </c>
      <c r="T42" s="3">
        <v>0.01</v>
      </c>
      <c r="U42" s="26">
        <f t="shared" ref="U42:U53" si="30">S42*T42</f>
        <v>0.000225805608773668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0.0150258056087737</v>
      </c>
      <c r="AR42" s="29">
        <f t="shared" ref="AR42:AR53" si="34">$B$42/12</f>
        <v>7.70910416666667</v>
      </c>
      <c r="AS42" s="1">
        <f t="shared" ref="AS42:AS53" si="35">$B$44</f>
        <v>0.155</v>
      </c>
      <c r="AT42" s="2">
        <f t="shared" ref="AT42:AT53" si="36">$E$5/12</f>
        <v>195.004109589041</v>
      </c>
      <c r="AU42" s="1">
        <f t="shared" ref="AU42:AU53" si="37">AT42*10000*AS42*0.67*AR42*AQ42</f>
        <v>23458.0520067457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1.07117189890323</v>
      </c>
      <c r="E43" s="20">
        <f t="shared" ref="E43:E54" si="38">D42</f>
        <v>2</v>
      </c>
      <c r="F43" s="16" t="s">
        <v>73</v>
      </c>
      <c r="G43" s="13">
        <v>2</v>
      </c>
      <c r="H43" s="18">
        <f t="shared" si="21"/>
        <v>1.07117189890323</v>
      </c>
      <c r="I43" s="18">
        <f t="shared" si="22"/>
        <v>274.221171898903</v>
      </c>
      <c r="J43" s="18">
        <f t="shared" si="23"/>
        <v>0.0200299298778274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0.15244132437388</v>
      </c>
      <c r="P43" s="18">
        <f t="shared" si="26"/>
        <v>0.00305338903769195</v>
      </c>
      <c r="Q43" s="24">
        <f t="shared" si="27"/>
        <v>0.000473275300842252</v>
      </c>
      <c r="R43" s="18">
        <f t="shared" si="28"/>
        <v>0.0119491114583333</v>
      </c>
      <c r="S43" s="25">
        <f t="shared" si="29"/>
        <v>0.0396075727046791</v>
      </c>
      <c r="T43" s="3">
        <v>0.01</v>
      </c>
      <c r="U43" s="26">
        <f t="shared" si="30"/>
        <v>0.000396075727046791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0.0151960757270468</v>
      </c>
      <c r="AR43" s="29">
        <f t="shared" si="34"/>
        <v>7.70910416666667</v>
      </c>
      <c r="AS43" s="1">
        <f t="shared" si="35"/>
        <v>0.155</v>
      </c>
      <c r="AT43" s="2">
        <f t="shared" si="36"/>
        <v>195.004109589041</v>
      </c>
      <c r="AU43" s="1">
        <f t="shared" si="37"/>
        <v>23723.875044368</v>
      </c>
    </row>
    <row r="44" s="1" customFormat="1" spans="1:47">
      <c r="A44" s="13" t="s">
        <v>38</v>
      </c>
      <c r="B44" s="13">
        <f>I5</f>
        <v>0.155</v>
      </c>
      <c r="C44" s="16">
        <v>2</v>
      </c>
      <c r="D44" s="19">
        <v>3.56549622535714</v>
      </c>
      <c r="E44" s="20">
        <f t="shared" si="38"/>
        <v>1.07117189890323</v>
      </c>
      <c r="F44" s="16" t="s">
        <v>73</v>
      </c>
      <c r="G44" s="13">
        <v>3</v>
      </c>
      <c r="H44" s="18">
        <f t="shared" si="21"/>
        <v>3.56549622535714</v>
      </c>
      <c r="I44" s="18">
        <f t="shared" si="22"/>
        <v>276.715496225357</v>
      </c>
      <c r="J44" s="18">
        <f t="shared" si="23"/>
        <v>0.0275854850166135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0.226478977002854</v>
      </c>
      <c r="P44" s="18">
        <f t="shared" si="26"/>
        <v>0.00624753242669019</v>
      </c>
      <c r="Q44" s="24">
        <f t="shared" si="27"/>
        <v>0.000968367526136979</v>
      </c>
      <c r="R44" s="18">
        <f t="shared" si="28"/>
        <v>0.0119491114583333</v>
      </c>
      <c r="S44" s="25">
        <f t="shared" si="29"/>
        <v>0.0810409652227018</v>
      </c>
      <c r="T44" s="3">
        <v>0.01</v>
      </c>
      <c r="U44" s="26">
        <f t="shared" si="30"/>
        <v>0.000810409652227018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0.015610409652227</v>
      </c>
      <c r="AR44" s="29">
        <f t="shared" si="34"/>
        <v>7.70910416666667</v>
      </c>
      <c r="AS44" s="1">
        <f t="shared" si="35"/>
        <v>0.155</v>
      </c>
      <c r="AT44" s="2">
        <f t="shared" si="36"/>
        <v>195.004109589041</v>
      </c>
      <c r="AU44" s="1">
        <f t="shared" si="37"/>
        <v>24370.7266687069</v>
      </c>
    </row>
    <row r="45" s="1" customFormat="1" spans="1:47">
      <c r="A45" s="13"/>
      <c r="B45" s="13"/>
      <c r="C45" s="16">
        <v>3</v>
      </c>
      <c r="D45" s="19">
        <v>8.13297177170968</v>
      </c>
      <c r="E45" s="20">
        <f t="shared" si="38"/>
        <v>3.56549622535714</v>
      </c>
      <c r="F45" s="16" t="s">
        <v>73</v>
      </c>
      <c r="G45" s="13">
        <v>4</v>
      </c>
      <c r="H45" s="18">
        <f t="shared" si="21"/>
        <v>8.13297177170968</v>
      </c>
      <c r="I45" s="18">
        <f t="shared" si="22"/>
        <v>281.28297177171</v>
      </c>
      <c r="J45" s="18">
        <f t="shared" si="23"/>
        <v>0.0488452248939603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0.297322486242831</v>
      </c>
      <c r="P45" s="18">
        <f t="shared" si="26"/>
        <v>0.0145227837065625</v>
      </c>
      <c r="Q45" s="24">
        <f t="shared" si="27"/>
        <v>0.00225103147451719</v>
      </c>
      <c r="R45" s="18">
        <f t="shared" si="28"/>
        <v>0.0119491114583333</v>
      </c>
      <c r="S45" s="25">
        <f t="shared" si="29"/>
        <v>0.188384842033364</v>
      </c>
      <c r="T45" s="3">
        <v>0.01</v>
      </c>
      <c r="U45" s="26">
        <f t="shared" si="30"/>
        <v>0.00188384842033364</v>
      </c>
      <c r="V45" s="25"/>
      <c r="W45" s="3"/>
      <c r="X45" s="26"/>
      <c r="Y45" s="28">
        <v>0.02</v>
      </c>
      <c r="Z45" s="3">
        <v>0.49</v>
      </c>
      <c r="AA45" s="27">
        <f t="shared" si="31"/>
        <v>0.0098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0.0166838484203336</v>
      </c>
      <c r="AR45" s="29">
        <f t="shared" si="34"/>
        <v>7.70910416666667</v>
      </c>
      <c r="AS45" s="1">
        <f t="shared" si="35"/>
        <v>0.155</v>
      </c>
      <c r="AT45" s="2">
        <f t="shared" si="36"/>
        <v>195.004109589041</v>
      </c>
      <c r="AU45" s="1">
        <f t="shared" si="37"/>
        <v>26046.5624344511</v>
      </c>
    </row>
    <row r="46" s="1" customFormat="1" spans="1:47">
      <c r="A46" s="13"/>
      <c r="B46" s="13"/>
      <c r="C46" s="16">
        <v>4</v>
      </c>
      <c r="D46" s="19">
        <v>13.2438063829333</v>
      </c>
      <c r="E46" s="20">
        <f t="shared" si="38"/>
        <v>8.13297177170968</v>
      </c>
      <c r="F46" s="16" t="s">
        <v>73</v>
      </c>
      <c r="G46" s="13">
        <v>5</v>
      </c>
      <c r="H46" s="18">
        <f t="shared" si="21"/>
        <v>13.2438063829333</v>
      </c>
      <c r="I46" s="18">
        <f t="shared" si="22"/>
        <v>286.393806382933</v>
      </c>
      <c r="J46" s="18">
        <f t="shared" si="23"/>
        <v>0.0905941130480026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0.268659717409455</v>
      </c>
      <c r="O46" s="18">
        <f t="shared" si="39"/>
        <v>0.0912310267934801</v>
      </c>
      <c r="P46" s="18">
        <f t="shared" si="26"/>
        <v>0.00826499395481389</v>
      </c>
      <c r="Q46" s="24">
        <f t="shared" si="27"/>
        <v>0.00128107406299615</v>
      </c>
      <c r="R46" s="18">
        <f t="shared" si="28"/>
        <v>0.0119491114583333</v>
      </c>
      <c r="S46" s="25">
        <f t="shared" si="29"/>
        <v>0.107210822115374</v>
      </c>
      <c r="T46" s="3">
        <v>0.01</v>
      </c>
      <c r="U46" s="26">
        <f t="shared" si="30"/>
        <v>0.00107210822115374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0.0281721082211537</v>
      </c>
      <c r="AR46" s="29">
        <f t="shared" si="34"/>
        <v>7.70910416666667</v>
      </c>
      <c r="AS46" s="1">
        <f t="shared" si="35"/>
        <v>0.155</v>
      </c>
      <c r="AT46" s="2">
        <f t="shared" si="36"/>
        <v>195.004109589041</v>
      </c>
      <c r="AU46" s="1">
        <f t="shared" si="37"/>
        <v>43981.8534192676</v>
      </c>
    </row>
    <row r="47" s="1" customFormat="1" spans="1:47">
      <c r="A47" s="13"/>
      <c r="B47" s="13"/>
      <c r="C47" s="16">
        <v>5</v>
      </c>
      <c r="D47" s="19">
        <v>20.6816476054839</v>
      </c>
      <c r="E47" s="20">
        <f t="shared" si="38"/>
        <v>13.2438063829333</v>
      </c>
      <c r="F47" s="16" t="s">
        <v>75</v>
      </c>
      <c r="G47" s="13">
        <v>6</v>
      </c>
      <c r="H47" s="18">
        <f t="shared" si="21"/>
        <v>20.6816476054839</v>
      </c>
      <c r="I47" s="18">
        <f t="shared" si="22"/>
        <v>293.831647605484</v>
      </c>
      <c r="J47" s="18">
        <f t="shared" si="23"/>
        <v>0.214216571033667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0.160057074505333</v>
      </c>
      <c r="P47" s="18">
        <f t="shared" si="26"/>
        <v>0.0342868776702126</v>
      </c>
      <c r="Q47" s="24">
        <f t="shared" si="27"/>
        <v>0.00531446603888295</v>
      </c>
      <c r="R47" s="18">
        <f t="shared" si="28"/>
        <v>0.0119491114583333</v>
      </c>
      <c r="S47" s="25">
        <f t="shared" si="29"/>
        <v>0.444758261517146</v>
      </c>
      <c r="T47" s="3">
        <v>0.01</v>
      </c>
      <c r="U47" s="26">
        <f t="shared" si="30"/>
        <v>0.00444758261517147</v>
      </c>
      <c r="V47" s="25"/>
      <c r="W47" s="3"/>
      <c r="X47" s="26"/>
      <c r="Y47" s="28">
        <v>0.04</v>
      </c>
      <c r="Z47" s="3">
        <v>0.49</v>
      </c>
      <c r="AA47" s="27">
        <f t="shared" si="31"/>
        <v>0.0196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0.5</v>
      </c>
      <c r="AP47" s="3">
        <f t="shared" si="32"/>
        <v>0.0075</v>
      </c>
      <c r="AQ47" s="1">
        <f t="shared" si="33"/>
        <v>0.0315475826151715</v>
      </c>
      <c r="AR47" s="29">
        <f t="shared" si="34"/>
        <v>7.70910416666667</v>
      </c>
      <c r="AS47" s="1">
        <f t="shared" si="35"/>
        <v>0.155</v>
      </c>
      <c r="AT47" s="2">
        <f t="shared" si="36"/>
        <v>195.004109589041</v>
      </c>
      <c r="AU47" s="1">
        <f t="shared" si="37"/>
        <v>49251.5910921729</v>
      </c>
    </row>
    <row r="48" s="1" customFormat="1" spans="1:47">
      <c r="A48" s="13"/>
      <c r="B48" s="13"/>
      <c r="C48" s="16">
        <v>6</v>
      </c>
      <c r="D48" s="19">
        <v>25.330907046</v>
      </c>
      <c r="E48" s="20">
        <f t="shared" si="38"/>
        <v>20.6816476054839</v>
      </c>
      <c r="F48" s="16" t="s">
        <v>73</v>
      </c>
      <c r="G48" s="13">
        <v>7</v>
      </c>
      <c r="H48" s="18">
        <f t="shared" si="21"/>
        <v>25.330907046</v>
      </c>
      <c r="I48" s="18">
        <f t="shared" si="22"/>
        <v>298.480907046</v>
      </c>
      <c r="J48" s="18">
        <f t="shared" si="23"/>
        <v>0.358937258477096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0.202861238501787</v>
      </c>
      <c r="P48" s="18">
        <f t="shared" si="26"/>
        <v>0.0728144567990997</v>
      </c>
      <c r="Q48" s="24">
        <f t="shared" si="27"/>
        <v>0.0112862408038605</v>
      </c>
      <c r="R48" s="18">
        <f t="shared" si="28"/>
        <v>0.0119491114583333</v>
      </c>
      <c r="S48" s="25">
        <f t="shared" si="29"/>
        <v>0.944525527543675</v>
      </c>
      <c r="T48" s="3">
        <v>0.01</v>
      </c>
      <c r="U48" s="26">
        <f t="shared" si="30"/>
        <v>0.00944525527543675</v>
      </c>
      <c r="V48" s="25"/>
      <c r="W48" s="3"/>
      <c r="X48" s="26"/>
      <c r="Y48" s="28">
        <v>0.05</v>
      </c>
      <c r="Z48" s="3">
        <v>0.49</v>
      </c>
      <c r="AA48" s="27">
        <f t="shared" si="31"/>
        <v>0.0245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0.02</v>
      </c>
      <c r="AO48" s="3">
        <v>0.5</v>
      </c>
      <c r="AP48" s="3">
        <f t="shared" si="32"/>
        <v>0.01</v>
      </c>
      <c r="AQ48" s="1">
        <f t="shared" si="33"/>
        <v>0.0439452552754367</v>
      </c>
      <c r="AR48" s="29">
        <f t="shared" si="34"/>
        <v>7.70910416666667</v>
      </c>
      <c r="AS48" s="1">
        <f t="shared" si="35"/>
        <v>0.155</v>
      </c>
      <c r="AT48" s="2">
        <f t="shared" si="36"/>
        <v>195.004109589041</v>
      </c>
      <c r="AU48" s="1">
        <f t="shared" si="37"/>
        <v>68606.6431672042</v>
      </c>
    </row>
    <row r="49" s="1" customFormat="1" spans="1:47">
      <c r="A49" s="13"/>
      <c r="B49" s="13"/>
      <c r="C49" s="16">
        <v>7</v>
      </c>
      <c r="D49" s="19">
        <v>27.0699437129032</v>
      </c>
      <c r="E49" s="20">
        <f t="shared" si="38"/>
        <v>25.330907046</v>
      </c>
      <c r="F49" s="16" t="s">
        <v>73</v>
      </c>
      <c r="G49" s="13">
        <v>8</v>
      </c>
      <c r="H49" s="18">
        <f t="shared" si="21"/>
        <v>27.0699437129032</v>
      </c>
      <c r="I49" s="18">
        <f t="shared" si="22"/>
        <v>300.219943712903</v>
      </c>
      <c r="J49" s="18">
        <f t="shared" si="23"/>
        <v>0.433593285881371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0.207137823369354</v>
      </c>
      <c r="P49" s="18">
        <f t="shared" si="26"/>
        <v>0.0898135694650332</v>
      </c>
      <c r="Q49" s="24">
        <f t="shared" si="27"/>
        <v>0.0139211032670801</v>
      </c>
      <c r="R49" s="18">
        <f t="shared" si="28"/>
        <v>0.0119491114583333</v>
      </c>
      <c r="S49" s="25">
        <f t="shared" si="29"/>
        <v>1.1650325060255</v>
      </c>
      <c r="T49" s="3">
        <v>0.01</v>
      </c>
      <c r="U49" s="26">
        <f t="shared" si="30"/>
        <v>0.011650325060255</v>
      </c>
      <c r="V49" s="25"/>
      <c r="W49" s="3"/>
      <c r="X49" s="26"/>
      <c r="Y49" s="28">
        <v>0.05</v>
      </c>
      <c r="Z49" s="3">
        <v>0.49</v>
      </c>
      <c r="AA49" s="27">
        <f t="shared" si="31"/>
        <v>0.0245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0.02</v>
      </c>
      <c r="AO49" s="3">
        <v>0.5</v>
      </c>
      <c r="AP49" s="3">
        <f t="shared" si="32"/>
        <v>0.01</v>
      </c>
      <c r="AQ49" s="1">
        <f t="shared" si="33"/>
        <v>0.046150325060255</v>
      </c>
      <c r="AR49" s="29">
        <f t="shared" si="34"/>
        <v>7.70910416666667</v>
      </c>
      <c r="AS49" s="1">
        <f t="shared" si="35"/>
        <v>0.155</v>
      </c>
      <c r="AT49" s="2">
        <f t="shared" si="36"/>
        <v>195.004109589041</v>
      </c>
      <c r="AU49" s="1">
        <f t="shared" si="37"/>
        <v>72049.1635243535</v>
      </c>
    </row>
    <row r="50" s="1" customFormat="1" spans="1:47">
      <c r="A50" s="13"/>
      <c r="B50" s="13"/>
      <c r="C50" s="16">
        <v>8</v>
      </c>
      <c r="D50" s="19">
        <v>25.6743799570968</v>
      </c>
      <c r="E50" s="20">
        <f t="shared" si="38"/>
        <v>27.0699437129032</v>
      </c>
      <c r="F50" s="16" t="s">
        <v>73</v>
      </c>
      <c r="G50" s="13">
        <v>9</v>
      </c>
      <c r="H50" s="18">
        <f t="shared" si="21"/>
        <v>25.6743799570968</v>
      </c>
      <c r="I50" s="18">
        <f t="shared" si="22"/>
        <v>298.824379957097</v>
      </c>
      <c r="J50" s="18">
        <f t="shared" si="23"/>
        <v>0.372651179162288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0.194415295570987</v>
      </c>
      <c r="P50" s="18">
        <f t="shared" si="26"/>
        <v>0.0724490891417132</v>
      </c>
      <c r="Q50" s="24">
        <f t="shared" si="27"/>
        <v>0.0112296088169655</v>
      </c>
      <c r="R50" s="18">
        <f t="shared" si="28"/>
        <v>0.0119491114583333</v>
      </c>
      <c r="S50" s="25">
        <f t="shared" si="29"/>
        <v>0.939786096742281</v>
      </c>
      <c r="T50" s="3">
        <v>0.01</v>
      </c>
      <c r="U50" s="26">
        <f t="shared" si="30"/>
        <v>0.00939786096742281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0.0364978609674228</v>
      </c>
      <c r="AR50" s="29">
        <f t="shared" si="34"/>
        <v>7.70910416666667</v>
      </c>
      <c r="AS50" s="1">
        <f t="shared" si="35"/>
        <v>0.155</v>
      </c>
      <c r="AT50" s="2">
        <f t="shared" si="36"/>
        <v>195.004109589041</v>
      </c>
      <c r="AU50" s="1">
        <f t="shared" si="37"/>
        <v>56979.8880007376</v>
      </c>
    </row>
    <row r="51" s="1" customFormat="1" spans="1:47">
      <c r="A51" s="13"/>
      <c r="B51" s="13"/>
      <c r="C51" s="16">
        <v>9</v>
      </c>
      <c r="D51" s="19">
        <v>21.2073597046667</v>
      </c>
      <c r="E51" s="20">
        <f t="shared" si="38"/>
        <v>25.6743799570968</v>
      </c>
      <c r="F51" s="16" t="s">
        <v>73</v>
      </c>
      <c r="G51" s="13">
        <v>10</v>
      </c>
      <c r="H51" s="18">
        <f t="shared" si="21"/>
        <v>21.2073597046667</v>
      </c>
      <c r="I51" s="18">
        <f t="shared" si="22"/>
        <v>294.357359704667</v>
      </c>
      <c r="J51" s="18">
        <f t="shared" si="23"/>
        <v>0.2272770148737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0.199057248095941</v>
      </c>
      <c r="P51" s="18">
        <f t="shared" si="26"/>
        <v>0.0452411371362189</v>
      </c>
      <c r="Q51" s="24">
        <f t="shared" si="27"/>
        <v>0.00701237625611394</v>
      </c>
      <c r="R51" s="18">
        <f t="shared" si="28"/>
        <v>0.0119491114583333</v>
      </c>
      <c r="S51" s="25">
        <f t="shared" si="29"/>
        <v>0.586853363998332</v>
      </c>
      <c r="T51" s="3">
        <v>0.01</v>
      </c>
      <c r="U51" s="26">
        <f t="shared" si="30"/>
        <v>0.00586853363998332</v>
      </c>
      <c r="V51" s="25"/>
      <c r="W51" s="3"/>
      <c r="X51" s="26"/>
      <c r="Y51" s="28">
        <v>0.04</v>
      </c>
      <c r="Z51" s="3">
        <v>0.49</v>
      </c>
      <c r="AA51" s="27">
        <f t="shared" si="31"/>
        <v>0.0196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0.015</v>
      </c>
      <c r="AO51" s="3">
        <v>0.5</v>
      </c>
      <c r="AP51" s="3">
        <f t="shared" si="32"/>
        <v>0.0075</v>
      </c>
      <c r="AQ51" s="1">
        <f t="shared" si="33"/>
        <v>0.0329685336399833</v>
      </c>
      <c r="AR51" s="29">
        <f t="shared" si="34"/>
        <v>7.70910416666667</v>
      </c>
      <c r="AS51" s="1">
        <f t="shared" si="35"/>
        <v>0.155</v>
      </c>
      <c r="AT51" s="2">
        <f t="shared" si="36"/>
        <v>195.004109589041</v>
      </c>
      <c r="AU51" s="1">
        <f t="shared" si="37"/>
        <v>51469.9575416638</v>
      </c>
    </row>
    <row r="52" s="1" customFormat="1" spans="1:47">
      <c r="A52" s="13"/>
      <c r="B52" s="13"/>
      <c r="C52" s="16">
        <v>10</v>
      </c>
      <c r="D52" s="19">
        <v>15.3163965955806</v>
      </c>
      <c r="E52" s="20">
        <f t="shared" si="38"/>
        <v>21.2073597046667</v>
      </c>
      <c r="F52" s="16" t="s">
        <v>73</v>
      </c>
      <c r="G52" s="13">
        <v>11</v>
      </c>
      <c r="H52" s="18">
        <f t="shared" si="21"/>
        <v>15.3163965955806</v>
      </c>
      <c r="I52" s="18">
        <f t="shared" si="22"/>
        <v>288.466396595581</v>
      </c>
      <c r="J52" s="18">
        <f t="shared" si="23"/>
        <v>0.115660521256094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0.146125305411736</v>
      </c>
      <c r="O52" s="18">
        <f t="shared" si="39"/>
        <v>0.0847818472146528</v>
      </c>
      <c r="P52" s="18">
        <f t="shared" si="26"/>
        <v>0.00980591264190126</v>
      </c>
      <c r="Q52" s="24">
        <f t="shared" si="27"/>
        <v>0.0015199164594947</v>
      </c>
      <c r="R52" s="18">
        <f t="shared" si="28"/>
        <v>0.0119491114583333</v>
      </c>
      <c r="S52" s="25">
        <f t="shared" si="29"/>
        <v>0.127199119766742</v>
      </c>
      <c r="T52" s="3">
        <v>0.01</v>
      </c>
      <c r="U52" s="26">
        <f t="shared" si="30"/>
        <v>0.00127199119766742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0.0160719911976674</v>
      </c>
      <c r="AR52" s="29">
        <f t="shared" si="34"/>
        <v>7.70910416666667</v>
      </c>
      <c r="AS52" s="1">
        <f t="shared" si="35"/>
        <v>0.155</v>
      </c>
      <c r="AT52" s="2">
        <f t="shared" si="36"/>
        <v>195.004109589041</v>
      </c>
      <c r="AU52" s="1">
        <f t="shared" si="37"/>
        <v>25091.3405366231</v>
      </c>
    </row>
    <row r="53" s="1" customFormat="1" spans="1:48">
      <c r="A53" s="13"/>
      <c r="B53" s="13"/>
      <c r="C53" s="16">
        <v>11</v>
      </c>
      <c r="D53" s="19">
        <v>10.1524433248333</v>
      </c>
      <c r="E53" s="20">
        <f t="shared" si="38"/>
        <v>15.3163965955806</v>
      </c>
      <c r="F53" s="16" t="s">
        <v>75</v>
      </c>
      <c r="G53" s="13">
        <v>12</v>
      </c>
      <c r="H53" s="18">
        <f t="shared" si="21"/>
        <v>10.1524433248333</v>
      </c>
      <c r="I53" s="18">
        <f t="shared" si="22"/>
        <v>283.302443324833</v>
      </c>
      <c r="J53" s="18">
        <f t="shared" si="23"/>
        <v>0.0625150976479021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0.152066976239418</v>
      </c>
      <c r="P53" s="18">
        <f t="shared" si="26"/>
        <v>0.00950648186862844</v>
      </c>
      <c r="Q53" s="24">
        <f t="shared" si="27"/>
        <v>0.00147350468963741</v>
      </c>
      <c r="R53" s="18">
        <f t="shared" si="28"/>
        <v>0.0119491114583333</v>
      </c>
      <c r="S53" s="25">
        <f t="shared" si="29"/>
        <v>0.123315000849689</v>
      </c>
      <c r="T53" s="3">
        <v>0.01</v>
      </c>
      <c r="U53" s="26">
        <f t="shared" si="30"/>
        <v>0.00123315000849689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0.0160331500084969</v>
      </c>
      <c r="AR53" s="29">
        <f t="shared" si="34"/>
        <v>7.70910416666667</v>
      </c>
      <c r="AS53" s="1">
        <f t="shared" si="35"/>
        <v>0.155</v>
      </c>
      <c r="AT53" s="2">
        <f t="shared" si="36"/>
        <v>195.004109589041</v>
      </c>
      <c r="AU53" s="1">
        <f t="shared" si="37"/>
        <v>25030.7022813914</v>
      </c>
      <c r="AV53" s="1">
        <f>SUM(AU42:AU53)</f>
        <v>490060.355717686</v>
      </c>
    </row>
    <row r="54" s="1" customFormat="1" spans="1:46">
      <c r="A54" s="13"/>
      <c r="B54" s="13"/>
      <c r="C54" s="16">
        <v>12</v>
      </c>
      <c r="D54" s="19">
        <v>4.16614534319355</v>
      </c>
      <c r="E54" s="20">
        <f t="shared" si="38"/>
        <v>10.1524433248333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8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</row>
    <row r="57" s="1" customFormat="1" spans="1:78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</row>
    <row r="58" s="1" customFormat="1" spans="1:78">
      <c r="A58" s="13" t="s">
        <v>71</v>
      </c>
      <c r="B58" s="13">
        <f>F7</f>
        <v>108.2955</v>
      </c>
      <c r="C58" s="16" t="s">
        <v>72</v>
      </c>
      <c r="D58" s="17">
        <v>2</v>
      </c>
      <c r="E58" s="16"/>
      <c r="F58" s="16"/>
      <c r="G58" s="13">
        <v>1</v>
      </c>
      <c r="H58" s="18">
        <f t="shared" ref="H58:H69" si="40">E59</f>
        <v>2</v>
      </c>
      <c r="I58" s="18">
        <f t="shared" ref="I58:I69" si="41">H58+273.15</f>
        <v>275.15</v>
      </c>
      <c r="J58" s="18">
        <f t="shared" ref="J58:J69" si="42">EXP(($C$16*(I58-$C$14))/($C$17*I58*$C$14))</f>
        <v>0.0225805608773668</v>
      </c>
      <c r="K58" s="18">
        <f t="shared" ref="K58:K69" si="43">$B$58/12</f>
        <v>9.024625</v>
      </c>
      <c r="L58" s="18">
        <f t="shared" ref="L58:L69" si="44">K58*$B$59/100</f>
        <v>2.43664875</v>
      </c>
      <c r="M58" s="13" t="s">
        <v>73</v>
      </c>
      <c r="N58" s="13"/>
      <c r="O58" s="18">
        <f>L58</f>
        <v>2.43664875</v>
      </c>
      <c r="P58" s="18">
        <f t="shared" ref="P58:P69" si="45">O58*J58</f>
        <v>0.0550208954361347</v>
      </c>
      <c r="Q58" s="24">
        <f t="shared" ref="Q58:Q69" si="46">P58*$B$60</f>
        <v>0.0247594029462606</v>
      </c>
      <c r="R58" s="18">
        <f t="shared" ref="R58:R69" si="47">L58*$B$60</f>
        <v>1.0964919375</v>
      </c>
      <c r="S58" s="25">
        <f t="shared" ref="S58:S69" si="48">Q58/R58</f>
        <v>0.0225805608773668</v>
      </c>
      <c r="T58" s="3">
        <v>0.27</v>
      </c>
      <c r="U58" s="26">
        <f t="shared" ref="U58:U69" si="49">S58*T58</f>
        <v>0.00609675143688903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0.228238170558222</v>
      </c>
      <c r="AC58" s="29">
        <f t="shared" ref="AC58:AC69" si="51">$B$58/12</f>
        <v>9.024625</v>
      </c>
      <c r="AD58" s="1">
        <f t="shared" ref="AD58:AD69" si="52">$B$60</f>
        <v>0.45</v>
      </c>
      <c r="AE58" s="30">
        <f t="shared" ref="AE58:AE69" si="53">$E$7/12</f>
        <v>839.716892539175</v>
      </c>
      <c r="AF58" s="1">
        <f t="shared" ref="AF58:AF69" si="54">AE58*10000*AC58*AB58</f>
        <v>17296185.4145053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</row>
    <row r="59" s="1" customFormat="1" spans="1:78">
      <c r="A59" s="13" t="s">
        <v>74</v>
      </c>
      <c r="B59" s="13">
        <v>27</v>
      </c>
      <c r="C59" s="16">
        <v>1</v>
      </c>
      <c r="D59" s="19">
        <v>1.07117189890323</v>
      </c>
      <c r="E59" s="20">
        <f t="shared" ref="E59:E70" si="55">D58</f>
        <v>2</v>
      </c>
      <c r="F59" s="16" t="s">
        <v>73</v>
      </c>
      <c r="G59" s="13">
        <v>2</v>
      </c>
      <c r="H59" s="18">
        <f t="shared" si="40"/>
        <v>1.07117189890323</v>
      </c>
      <c r="I59" s="18">
        <f t="shared" si="41"/>
        <v>274.221171898903</v>
      </c>
      <c r="J59" s="18">
        <f t="shared" si="42"/>
        <v>0.0200299298778274</v>
      </c>
      <c r="K59" s="18">
        <f t="shared" si="43"/>
        <v>9.024625</v>
      </c>
      <c r="L59" s="18">
        <f t="shared" si="44"/>
        <v>2.43664875</v>
      </c>
      <c r="M59" s="13" t="s">
        <v>73</v>
      </c>
      <c r="N59" s="13"/>
      <c r="O59" s="18">
        <f t="shared" ref="O59:O69" si="56">L59+O58-P58-N59</f>
        <v>4.81827660456386</v>
      </c>
      <c r="P59" s="18">
        <f t="shared" si="45"/>
        <v>0.0965097425213906</v>
      </c>
      <c r="Q59" s="24">
        <f t="shared" si="46"/>
        <v>0.0434293841346258</v>
      </c>
      <c r="R59" s="18">
        <f t="shared" si="47"/>
        <v>1.0964919375</v>
      </c>
      <c r="S59" s="25">
        <f t="shared" si="48"/>
        <v>0.0396075727046792</v>
      </c>
      <c r="T59" s="3">
        <v>0.27</v>
      </c>
      <c r="U59" s="26">
        <f t="shared" si="49"/>
        <v>0.0106940446302634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0.229624254456024</v>
      </c>
      <c r="AC59" s="29">
        <f t="shared" si="51"/>
        <v>9.024625</v>
      </c>
      <c r="AD59" s="1">
        <f t="shared" si="52"/>
        <v>0.45</v>
      </c>
      <c r="AE59" s="30">
        <f t="shared" si="53"/>
        <v>839.716892539175</v>
      </c>
      <c r="AF59" s="1">
        <f t="shared" si="54"/>
        <v>17401224.65504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</row>
    <row r="60" s="1" customFormat="1" spans="1:78">
      <c r="A60" s="13" t="s">
        <v>38</v>
      </c>
      <c r="B60" s="13">
        <f>H7</f>
        <v>0.45</v>
      </c>
      <c r="C60" s="16">
        <v>2</v>
      </c>
      <c r="D60" s="19">
        <v>3.56549622535714</v>
      </c>
      <c r="E60" s="20">
        <f t="shared" si="55"/>
        <v>1.07117189890323</v>
      </c>
      <c r="F60" s="16" t="s">
        <v>73</v>
      </c>
      <c r="G60" s="13">
        <v>3</v>
      </c>
      <c r="H60" s="18">
        <f t="shared" si="40"/>
        <v>3.56549622535714</v>
      </c>
      <c r="I60" s="18">
        <f t="shared" si="41"/>
        <v>276.715496225357</v>
      </c>
      <c r="J60" s="18">
        <f t="shared" si="42"/>
        <v>0.0275854850166135</v>
      </c>
      <c r="K60" s="18">
        <f t="shared" si="43"/>
        <v>9.024625</v>
      </c>
      <c r="L60" s="18">
        <f t="shared" si="44"/>
        <v>2.43664875</v>
      </c>
      <c r="M60" s="13" t="s">
        <v>73</v>
      </c>
      <c r="N60" s="13"/>
      <c r="O60" s="18">
        <f t="shared" si="56"/>
        <v>7.15841561204247</v>
      </c>
      <c r="P60" s="18">
        <f t="shared" si="45"/>
        <v>0.19746836660869</v>
      </c>
      <c r="Q60" s="24">
        <f t="shared" si="46"/>
        <v>0.0888607649739105</v>
      </c>
      <c r="R60" s="18">
        <f t="shared" si="47"/>
        <v>1.0964919375</v>
      </c>
      <c r="S60" s="25">
        <f t="shared" si="48"/>
        <v>0.0810409652227019</v>
      </c>
      <c r="T60" s="3">
        <v>0.27</v>
      </c>
      <c r="U60" s="26">
        <f t="shared" si="49"/>
        <v>0.0218810606101295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0.232997139773954</v>
      </c>
      <c r="AC60" s="29">
        <f t="shared" si="51"/>
        <v>9.024625</v>
      </c>
      <c r="AD60" s="1">
        <f t="shared" si="52"/>
        <v>0.45</v>
      </c>
      <c r="AE60" s="30">
        <f t="shared" si="53"/>
        <v>839.716892539175</v>
      </c>
      <c r="AF60" s="1">
        <f t="shared" si="54"/>
        <v>17656826.2912522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</row>
    <row r="61" s="1" customFormat="1" spans="1:78">
      <c r="A61" s="13"/>
      <c r="B61" s="13"/>
      <c r="C61" s="16">
        <v>3</v>
      </c>
      <c r="D61" s="19">
        <v>8.13297177170968</v>
      </c>
      <c r="E61" s="20">
        <f t="shared" si="55"/>
        <v>3.56549622535714</v>
      </c>
      <c r="F61" s="16" t="s">
        <v>73</v>
      </c>
      <c r="G61" s="13">
        <v>4</v>
      </c>
      <c r="H61" s="18">
        <f t="shared" si="40"/>
        <v>8.13297177170968</v>
      </c>
      <c r="I61" s="18">
        <f t="shared" si="41"/>
        <v>281.28297177171</v>
      </c>
      <c r="J61" s="18">
        <f t="shared" si="42"/>
        <v>0.0488452248939603</v>
      </c>
      <c r="K61" s="18">
        <f t="shared" si="43"/>
        <v>9.024625</v>
      </c>
      <c r="L61" s="18">
        <f t="shared" si="44"/>
        <v>2.43664875</v>
      </c>
      <c r="M61" s="13" t="s">
        <v>73</v>
      </c>
      <c r="N61" s="13"/>
      <c r="O61" s="18">
        <f t="shared" si="56"/>
        <v>9.39759599543378</v>
      </c>
      <c r="P61" s="18">
        <f t="shared" si="45"/>
        <v>0.459027689859544</v>
      </c>
      <c r="Q61" s="24">
        <f t="shared" si="46"/>
        <v>0.206562460436795</v>
      </c>
      <c r="R61" s="18">
        <f t="shared" si="47"/>
        <v>1.0964919375</v>
      </c>
      <c r="S61" s="25">
        <f t="shared" si="48"/>
        <v>0.188384842033364</v>
      </c>
      <c r="T61" s="3">
        <v>0.27</v>
      </c>
      <c r="U61" s="26">
        <f t="shared" si="49"/>
        <v>0.0508639073490083</v>
      </c>
      <c r="V61" s="3">
        <v>180.9</v>
      </c>
      <c r="W61" s="27">
        <v>6</v>
      </c>
      <c r="X61" s="27">
        <v>3</v>
      </c>
      <c r="Y61" s="27">
        <v>0.3</v>
      </c>
      <c r="Z61" s="27">
        <v>6</v>
      </c>
      <c r="AA61" s="3">
        <v>30.2</v>
      </c>
      <c r="AB61" s="2">
        <f t="shared" si="50"/>
        <v>0.241735468065726</v>
      </c>
      <c r="AC61" s="29">
        <f t="shared" si="51"/>
        <v>9.024625</v>
      </c>
      <c r="AD61" s="1">
        <f t="shared" si="52"/>
        <v>0.45</v>
      </c>
      <c r="AE61" s="30">
        <f t="shared" si="53"/>
        <v>839.716892539175</v>
      </c>
      <c r="AF61" s="1">
        <f t="shared" si="54"/>
        <v>18319028.1743888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</row>
    <row r="62" s="1" customFormat="1" spans="1:78">
      <c r="A62" s="13"/>
      <c r="B62" s="13"/>
      <c r="C62" s="16">
        <v>4</v>
      </c>
      <c r="D62" s="19">
        <v>13.2438063829333</v>
      </c>
      <c r="E62" s="20">
        <f t="shared" si="55"/>
        <v>8.13297177170968</v>
      </c>
      <c r="F62" s="16" t="s">
        <v>73</v>
      </c>
      <c r="G62" s="13">
        <v>5</v>
      </c>
      <c r="H62" s="18">
        <f t="shared" si="40"/>
        <v>13.2438063829333</v>
      </c>
      <c r="I62" s="18">
        <f t="shared" si="41"/>
        <v>286.393806382933</v>
      </c>
      <c r="J62" s="18">
        <f t="shared" si="42"/>
        <v>0.0905941130480026</v>
      </c>
      <c r="K62" s="18">
        <f t="shared" si="43"/>
        <v>9.024625</v>
      </c>
      <c r="L62" s="18">
        <f t="shared" si="44"/>
        <v>2.43664875</v>
      </c>
      <c r="M62" s="13" t="s">
        <v>75</v>
      </c>
      <c r="N62" s="18">
        <f>(O61-P61)*$C$22/100</f>
        <v>8.49163989029553</v>
      </c>
      <c r="O62" s="18">
        <f t="shared" si="56"/>
        <v>2.88357716527871</v>
      </c>
      <c r="P62" s="18">
        <f t="shared" si="45"/>
        <v>0.261235115693899</v>
      </c>
      <c r="Q62" s="24">
        <f t="shared" si="46"/>
        <v>0.117555802062254</v>
      </c>
      <c r="R62" s="18">
        <f t="shared" si="47"/>
        <v>1.0964919375</v>
      </c>
      <c r="S62" s="25">
        <f t="shared" si="48"/>
        <v>0.107210822115374</v>
      </c>
      <c r="T62" s="3">
        <v>0.27</v>
      </c>
      <c r="U62" s="26">
        <f t="shared" si="49"/>
        <v>0.028946921971151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0.283927496974302</v>
      </c>
      <c r="AC62" s="29">
        <f t="shared" si="51"/>
        <v>9.024625</v>
      </c>
      <c r="AD62" s="1">
        <f t="shared" si="52"/>
        <v>0.45</v>
      </c>
      <c r="AE62" s="30">
        <f t="shared" si="53"/>
        <v>839.716892539175</v>
      </c>
      <c r="AF62" s="1">
        <f t="shared" si="54"/>
        <v>21516395.0005952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</row>
    <row r="63" s="1" customFormat="1" spans="1:78">
      <c r="A63" s="13"/>
      <c r="B63" s="13"/>
      <c r="C63" s="16">
        <v>5</v>
      </c>
      <c r="D63" s="19">
        <v>20.6816476054839</v>
      </c>
      <c r="E63" s="20">
        <f t="shared" si="55"/>
        <v>13.2438063829333</v>
      </c>
      <c r="F63" s="16" t="s">
        <v>75</v>
      </c>
      <c r="G63" s="13">
        <v>6</v>
      </c>
      <c r="H63" s="18">
        <f t="shared" si="40"/>
        <v>20.6816476054839</v>
      </c>
      <c r="I63" s="18">
        <f t="shared" si="41"/>
        <v>293.831647605484</v>
      </c>
      <c r="J63" s="18">
        <f t="shared" si="42"/>
        <v>0.214216571033667</v>
      </c>
      <c r="K63" s="18">
        <f t="shared" si="43"/>
        <v>9.024625</v>
      </c>
      <c r="L63" s="18">
        <f t="shared" si="44"/>
        <v>2.43664875</v>
      </c>
      <c r="M63" s="13" t="s">
        <v>73</v>
      </c>
      <c r="N63" s="13"/>
      <c r="O63" s="18">
        <f t="shared" si="56"/>
        <v>5.05899079958481</v>
      </c>
      <c r="P63" s="18">
        <f t="shared" si="45"/>
        <v>1.08371966197793</v>
      </c>
      <c r="Q63" s="24">
        <f t="shared" si="46"/>
        <v>0.487673847890068</v>
      </c>
      <c r="R63" s="18">
        <f t="shared" si="47"/>
        <v>1.0964919375</v>
      </c>
      <c r="S63" s="25">
        <f t="shared" si="48"/>
        <v>0.444758261517147</v>
      </c>
      <c r="T63" s="3">
        <v>0.27</v>
      </c>
      <c r="U63" s="26">
        <f t="shared" si="49"/>
        <v>0.12008473060963</v>
      </c>
      <c r="V63" s="3">
        <v>229.1</v>
      </c>
      <c r="W63" s="27">
        <v>15.1</v>
      </c>
      <c r="X63" s="27">
        <v>6</v>
      </c>
      <c r="Y63" s="27">
        <v>3</v>
      </c>
      <c r="Z63" s="27">
        <v>7</v>
      </c>
      <c r="AA63" s="3">
        <v>30.2</v>
      </c>
      <c r="AB63" s="2">
        <f t="shared" si="50"/>
        <v>0.326605546278803</v>
      </c>
      <c r="AC63" s="29">
        <f t="shared" si="51"/>
        <v>9.024625</v>
      </c>
      <c r="AD63" s="1">
        <f t="shared" si="52"/>
        <v>0.45</v>
      </c>
      <c r="AE63" s="30">
        <f t="shared" si="53"/>
        <v>839.716892539175</v>
      </c>
      <c r="AF63" s="1">
        <f t="shared" si="54"/>
        <v>24750593.0845295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</row>
    <row r="64" s="1" customFormat="1" spans="1:78">
      <c r="A64" s="13"/>
      <c r="B64" s="13"/>
      <c r="C64" s="16">
        <v>6</v>
      </c>
      <c r="D64" s="19">
        <v>25.330907046</v>
      </c>
      <c r="E64" s="20">
        <f t="shared" si="55"/>
        <v>20.6816476054839</v>
      </c>
      <c r="F64" s="16" t="s">
        <v>73</v>
      </c>
      <c r="G64" s="13">
        <v>7</v>
      </c>
      <c r="H64" s="18">
        <f t="shared" si="40"/>
        <v>25.330907046</v>
      </c>
      <c r="I64" s="18">
        <f t="shared" si="41"/>
        <v>298.480907046</v>
      </c>
      <c r="J64" s="18">
        <f t="shared" si="42"/>
        <v>0.358937258477096</v>
      </c>
      <c r="K64" s="18">
        <f t="shared" si="43"/>
        <v>9.024625</v>
      </c>
      <c r="L64" s="18">
        <f t="shared" si="44"/>
        <v>2.43664875</v>
      </c>
      <c r="M64" s="13" t="s">
        <v>73</v>
      </c>
      <c r="N64" s="13"/>
      <c r="O64" s="18">
        <f t="shared" si="56"/>
        <v>6.41191988760689</v>
      </c>
      <c r="P64" s="18">
        <f t="shared" si="45"/>
        <v>2.30147694603239</v>
      </c>
      <c r="Q64" s="24">
        <f t="shared" si="46"/>
        <v>1.03566462571457</v>
      </c>
      <c r="R64" s="18">
        <f t="shared" si="47"/>
        <v>1.0964919375</v>
      </c>
      <c r="S64" s="25">
        <f t="shared" si="48"/>
        <v>0.944525527543675</v>
      </c>
      <c r="T64" s="3">
        <v>0.27</v>
      </c>
      <c r="U64" s="26">
        <f t="shared" si="49"/>
        <v>0.255021892436792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0.367289100569693</v>
      </c>
      <c r="AC64" s="29">
        <f t="shared" si="51"/>
        <v>9.024625</v>
      </c>
      <c r="AD64" s="1">
        <f t="shared" si="52"/>
        <v>0.45</v>
      </c>
      <c r="AE64" s="30">
        <f t="shared" si="53"/>
        <v>839.716892539175</v>
      </c>
      <c r="AF64" s="1">
        <f t="shared" si="54"/>
        <v>27833645.7422654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</row>
    <row r="65" s="1" customFormat="1" spans="1:78">
      <c r="A65" s="13"/>
      <c r="B65" s="13"/>
      <c r="C65" s="16">
        <v>7</v>
      </c>
      <c r="D65" s="19">
        <v>27.0699437129032</v>
      </c>
      <c r="E65" s="20">
        <f t="shared" si="55"/>
        <v>25.330907046</v>
      </c>
      <c r="F65" s="16" t="s">
        <v>73</v>
      </c>
      <c r="G65" s="13">
        <v>8</v>
      </c>
      <c r="H65" s="18">
        <f t="shared" si="40"/>
        <v>27.0699437129032</v>
      </c>
      <c r="I65" s="18">
        <f t="shared" si="41"/>
        <v>300.219943712903</v>
      </c>
      <c r="J65" s="18">
        <f t="shared" si="42"/>
        <v>0.433593285881371</v>
      </c>
      <c r="K65" s="18">
        <f t="shared" si="43"/>
        <v>9.024625</v>
      </c>
      <c r="L65" s="18">
        <f t="shared" si="44"/>
        <v>2.43664875</v>
      </c>
      <c r="M65" s="13" t="s">
        <v>73</v>
      </c>
      <c r="N65" s="13"/>
      <c r="O65" s="18">
        <f t="shared" si="56"/>
        <v>6.5470916915745</v>
      </c>
      <c r="P65" s="18">
        <f t="shared" si="45"/>
        <v>2.83877499951641</v>
      </c>
      <c r="Q65" s="24">
        <f t="shared" si="46"/>
        <v>1.27744874978238</v>
      </c>
      <c r="R65" s="18">
        <f t="shared" si="47"/>
        <v>1.0964919375</v>
      </c>
      <c r="S65" s="25">
        <f t="shared" si="48"/>
        <v>1.1650325060255</v>
      </c>
      <c r="T65" s="3">
        <v>0.27</v>
      </c>
      <c r="U65" s="26">
        <f t="shared" si="49"/>
        <v>0.314558776626886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0.385239471153006</v>
      </c>
      <c r="AC65" s="29">
        <f t="shared" si="51"/>
        <v>9.024625</v>
      </c>
      <c r="AD65" s="1">
        <f t="shared" si="52"/>
        <v>0.45</v>
      </c>
      <c r="AE65" s="30">
        <f t="shared" si="53"/>
        <v>839.716892539175</v>
      </c>
      <c r="AF65" s="1">
        <f t="shared" si="54"/>
        <v>29193948.1715599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</row>
    <row r="66" s="1" customFormat="1" spans="1:78">
      <c r="A66" s="13"/>
      <c r="B66" s="13"/>
      <c r="C66" s="16">
        <v>8</v>
      </c>
      <c r="D66" s="19">
        <v>25.6743799570968</v>
      </c>
      <c r="E66" s="20">
        <f t="shared" si="55"/>
        <v>27.0699437129032</v>
      </c>
      <c r="F66" s="16" t="s">
        <v>73</v>
      </c>
      <c r="G66" s="13">
        <v>9</v>
      </c>
      <c r="H66" s="18">
        <f t="shared" si="40"/>
        <v>25.6743799570968</v>
      </c>
      <c r="I66" s="18">
        <f t="shared" si="41"/>
        <v>298.824379957097</v>
      </c>
      <c r="J66" s="18">
        <f t="shared" si="42"/>
        <v>0.372651179162288</v>
      </c>
      <c r="K66" s="18">
        <f t="shared" si="43"/>
        <v>9.024625</v>
      </c>
      <c r="L66" s="18">
        <f t="shared" si="44"/>
        <v>2.43664875</v>
      </c>
      <c r="M66" s="13" t="s">
        <v>73</v>
      </c>
      <c r="N66" s="13"/>
      <c r="O66" s="18">
        <f t="shared" si="56"/>
        <v>6.14496544205809</v>
      </c>
      <c r="P66" s="18">
        <f t="shared" si="45"/>
        <v>2.28992861789446</v>
      </c>
      <c r="Q66" s="24">
        <f t="shared" si="46"/>
        <v>1.0304678780525</v>
      </c>
      <c r="R66" s="18">
        <f t="shared" si="47"/>
        <v>1.0964919375</v>
      </c>
      <c r="S66" s="25">
        <f t="shared" si="48"/>
        <v>0.93978609674228</v>
      </c>
      <c r="T66" s="3">
        <v>0.27</v>
      </c>
      <c r="U66" s="26">
        <f t="shared" si="49"/>
        <v>0.253742246120416</v>
      </c>
      <c r="V66" s="3">
        <v>220.1</v>
      </c>
      <c r="W66" s="27">
        <v>12.1</v>
      </c>
      <c r="X66" s="27">
        <v>4.5</v>
      </c>
      <c r="Y66" s="27">
        <v>1.5</v>
      </c>
      <c r="Z66" s="27">
        <v>6.8</v>
      </c>
      <c r="AA66" s="3">
        <v>30.2</v>
      </c>
      <c r="AB66" s="2">
        <f t="shared" si="50"/>
        <v>0.351703287205305</v>
      </c>
      <c r="AC66" s="29">
        <f t="shared" si="51"/>
        <v>9.024625</v>
      </c>
      <c r="AD66" s="1">
        <f t="shared" si="52"/>
        <v>0.45</v>
      </c>
      <c r="AE66" s="30">
        <f t="shared" si="53"/>
        <v>839.716892539175</v>
      </c>
      <c r="AF66" s="1">
        <f t="shared" si="54"/>
        <v>26652532.5343958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</row>
    <row r="67" s="1" customFormat="1" spans="1:78">
      <c r="A67" s="13"/>
      <c r="B67" s="13"/>
      <c r="C67" s="16">
        <v>9</v>
      </c>
      <c r="D67" s="19">
        <v>21.2073597046667</v>
      </c>
      <c r="E67" s="20">
        <f t="shared" si="55"/>
        <v>25.6743799570968</v>
      </c>
      <c r="F67" s="16" t="s">
        <v>73</v>
      </c>
      <c r="G67" s="13">
        <v>10</v>
      </c>
      <c r="H67" s="18">
        <f t="shared" si="40"/>
        <v>21.2073597046667</v>
      </c>
      <c r="I67" s="18">
        <f t="shared" si="41"/>
        <v>294.357359704667</v>
      </c>
      <c r="J67" s="18">
        <f t="shared" si="42"/>
        <v>0.2272770148737</v>
      </c>
      <c r="K67" s="18">
        <f t="shared" si="43"/>
        <v>9.024625</v>
      </c>
      <c r="L67" s="18">
        <f t="shared" si="44"/>
        <v>2.43664875</v>
      </c>
      <c r="M67" s="13" t="s">
        <v>73</v>
      </c>
      <c r="N67" s="13"/>
      <c r="O67" s="18">
        <f t="shared" si="56"/>
        <v>6.29168557416364</v>
      </c>
      <c r="P67" s="18">
        <f t="shared" si="45"/>
        <v>1.42995551581983</v>
      </c>
      <c r="Q67" s="24">
        <f t="shared" si="46"/>
        <v>0.643479982118925</v>
      </c>
      <c r="R67" s="18">
        <f t="shared" si="47"/>
        <v>1.0964919375</v>
      </c>
      <c r="S67" s="25">
        <f t="shared" si="48"/>
        <v>0.586853363998333</v>
      </c>
      <c r="T67" s="3">
        <v>0.27</v>
      </c>
      <c r="U67" s="26">
        <f t="shared" si="49"/>
        <v>0.15845040827955</v>
      </c>
      <c r="V67" s="3">
        <v>220.1</v>
      </c>
      <c r="W67" s="27">
        <v>12.1</v>
      </c>
      <c r="X67" s="27">
        <v>4.5</v>
      </c>
      <c r="Y67" s="27">
        <v>1.5</v>
      </c>
      <c r="Z67" s="27">
        <v>6.8</v>
      </c>
      <c r="AA67" s="3">
        <v>30.2</v>
      </c>
      <c r="AB67" s="2">
        <f t="shared" si="50"/>
        <v>0.322972798096284</v>
      </c>
      <c r="AC67" s="29">
        <f t="shared" si="51"/>
        <v>9.024625</v>
      </c>
      <c r="AD67" s="1">
        <f t="shared" si="52"/>
        <v>0.45</v>
      </c>
      <c r="AE67" s="30">
        <f t="shared" si="53"/>
        <v>839.716892539175</v>
      </c>
      <c r="AF67" s="1">
        <f t="shared" si="54"/>
        <v>24475298.7024575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</row>
    <row r="68" s="1" customFormat="1" spans="1:78">
      <c r="A68" s="13"/>
      <c r="B68" s="13"/>
      <c r="C68" s="16">
        <v>10</v>
      </c>
      <c r="D68" s="19">
        <v>15.3163965955806</v>
      </c>
      <c r="E68" s="20">
        <f t="shared" si="55"/>
        <v>21.2073597046667</v>
      </c>
      <c r="F68" s="16" t="s">
        <v>73</v>
      </c>
      <c r="G68" s="13">
        <v>11</v>
      </c>
      <c r="H68" s="18">
        <f t="shared" si="40"/>
        <v>15.3163965955806</v>
      </c>
      <c r="I68" s="18">
        <f t="shared" si="41"/>
        <v>288.466396595581</v>
      </c>
      <c r="J68" s="18">
        <f t="shared" si="42"/>
        <v>0.115660521256094</v>
      </c>
      <c r="K68" s="18">
        <f t="shared" si="43"/>
        <v>9.024625</v>
      </c>
      <c r="L68" s="18">
        <f t="shared" si="44"/>
        <v>2.43664875</v>
      </c>
      <c r="M68" s="13" t="s">
        <v>75</v>
      </c>
      <c r="N68" s="18">
        <f>(O67-P67)*$C$22/100</f>
        <v>4.61864355542661</v>
      </c>
      <c r="O68" s="18">
        <f t="shared" si="56"/>
        <v>2.67973525291719</v>
      </c>
      <c r="P68" s="18">
        <f t="shared" si="45"/>
        <v>0.309939576180734</v>
      </c>
      <c r="Q68" s="24">
        <f t="shared" si="46"/>
        <v>0.13947280928133</v>
      </c>
      <c r="R68" s="18">
        <f t="shared" si="47"/>
        <v>1.0964919375</v>
      </c>
      <c r="S68" s="25">
        <f t="shared" si="48"/>
        <v>0.127199119766743</v>
      </c>
      <c r="T68" s="3">
        <v>0.27</v>
      </c>
      <c r="U68" s="26">
        <f t="shared" si="49"/>
        <v>0.0343437623370206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0.236754644344612</v>
      </c>
      <c r="AC68" s="29">
        <f t="shared" si="51"/>
        <v>9.024625</v>
      </c>
      <c r="AD68" s="1">
        <f t="shared" si="52"/>
        <v>0.45</v>
      </c>
      <c r="AE68" s="30">
        <f t="shared" si="53"/>
        <v>839.716892539175</v>
      </c>
      <c r="AF68" s="1">
        <f t="shared" si="54"/>
        <v>17941574.8746772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</row>
    <row r="69" s="1" customFormat="1" spans="1:78">
      <c r="A69" s="13"/>
      <c r="B69" s="13"/>
      <c r="C69" s="16">
        <v>11</v>
      </c>
      <c r="D69" s="19">
        <v>10.1524433248333</v>
      </c>
      <c r="E69" s="20">
        <f t="shared" si="55"/>
        <v>15.3163965955806</v>
      </c>
      <c r="F69" s="16" t="s">
        <v>75</v>
      </c>
      <c r="G69" s="13">
        <v>12</v>
      </c>
      <c r="H69" s="18">
        <f t="shared" si="40"/>
        <v>10.1524433248333</v>
      </c>
      <c r="I69" s="18">
        <f t="shared" si="41"/>
        <v>283.302443324833</v>
      </c>
      <c r="J69" s="18">
        <f t="shared" si="42"/>
        <v>0.0625150976479021</v>
      </c>
      <c r="K69" s="18">
        <f t="shared" si="43"/>
        <v>9.024625</v>
      </c>
      <c r="L69" s="18">
        <f t="shared" si="44"/>
        <v>2.43664875</v>
      </c>
      <c r="M69" s="13" t="s">
        <v>73</v>
      </c>
      <c r="N69" s="13"/>
      <c r="O69" s="18">
        <f t="shared" si="56"/>
        <v>4.80644442673646</v>
      </c>
      <c r="P69" s="18">
        <f t="shared" si="45"/>
        <v>0.300475342676644</v>
      </c>
      <c r="Q69" s="24">
        <f t="shared" si="46"/>
        <v>0.13521390420449</v>
      </c>
      <c r="R69" s="18">
        <f t="shared" si="47"/>
        <v>1.0964919375</v>
      </c>
      <c r="S69" s="25">
        <f t="shared" si="48"/>
        <v>0.123315000849689</v>
      </c>
      <c r="T69" s="3">
        <v>0.27</v>
      </c>
      <c r="U69" s="26">
        <f t="shared" si="49"/>
        <v>0.0332950502294161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0.236438457644169</v>
      </c>
      <c r="AC69" s="29">
        <f t="shared" si="51"/>
        <v>9.024625</v>
      </c>
      <c r="AD69" s="1">
        <f t="shared" si="52"/>
        <v>0.45</v>
      </c>
      <c r="AE69" s="30">
        <f t="shared" si="53"/>
        <v>839.716892539175</v>
      </c>
      <c r="AF69" s="1">
        <f t="shared" si="54"/>
        <v>17917613.835281</v>
      </c>
      <c r="AG69" s="1">
        <f>SUM(AF58:AF69)</f>
        <v>260954866.480948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</row>
    <row r="70" s="1" customFormat="1" spans="1:46">
      <c r="A70" s="13"/>
      <c r="B70" s="13"/>
      <c r="C70" s="16">
        <v>12</v>
      </c>
      <c r="D70" s="19">
        <v>4.16614534319355</v>
      </c>
      <c r="E70" s="20">
        <f t="shared" si="55"/>
        <v>10.1524433248333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AT70" s="2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2</v>
      </c>
      <c r="E74" s="16"/>
      <c r="F74" s="16"/>
      <c r="G74" s="13">
        <v>1</v>
      </c>
      <c r="H74" s="18">
        <f t="shared" ref="H74:H85" si="57">E75</f>
        <v>2</v>
      </c>
      <c r="I74" s="18">
        <f t="shared" ref="I74:I85" si="58">H74+273.15</f>
        <v>275.15</v>
      </c>
      <c r="J74" s="18">
        <f t="shared" ref="J74:J85" si="59">EXP(($C$16*(I74-$C$14))/($C$17*I74*$C$14))</f>
        <v>0.0225805608773668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0.0117694399405011</v>
      </c>
      <c r="Q74" s="24">
        <f t="shared" ref="Q74:Q85" si="63">P74*$B$76</f>
        <v>0.00306005438453029</v>
      </c>
      <c r="R74" s="18">
        <f t="shared" ref="R74:R85" si="64">L74*$B$76</f>
        <v>0.1355172</v>
      </c>
      <c r="S74" s="25">
        <f t="shared" ref="S74:S85" si="65">Q74/R74</f>
        <v>0.0225805608773668</v>
      </c>
      <c r="T74" s="3">
        <v>0.01</v>
      </c>
      <c r="U74" s="26">
        <f t="shared" ref="U74:U85" si="66">S74*T74</f>
        <v>0.000225805608773668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0.00571580560877367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 t="shared" ref="AW74:AW85" si="72">$E$8</f>
        <v>1.22797539749504</v>
      </c>
      <c r="AX74" s="1">
        <f t="shared" ref="AX74:AX85" si="73">AW74*10000*AV74*0.67*AU74*AT74</f>
        <v>637.288877143513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1.07117189890323</v>
      </c>
      <c r="E75" s="20">
        <f t="shared" ref="E75:E86" si="74">D74</f>
        <v>2</v>
      </c>
      <c r="F75" s="16" t="s">
        <v>73</v>
      </c>
      <c r="G75" s="13">
        <v>2</v>
      </c>
      <c r="H75" s="18">
        <f t="shared" si="57"/>
        <v>1.07117189890323</v>
      </c>
      <c r="I75" s="18">
        <f t="shared" si="58"/>
        <v>274.221171898903</v>
      </c>
      <c r="J75" s="18">
        <f t="shared" si="59"/>
        <v>0.0200299298778274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5">L75+O74-P74-N75</f>
        <v>1.0306705600595</v>
      </c>
      <c r="P75" s="18">
        <f t="shared" si="62"/>
        <v>0.0206442590451329</v>
      </c>
      <c r="Q75" s="24">
        <f t="shared" si="63"/>
        <v>0.00536750735173455</v>
      </c>
      <c r="R75" s="18">
        <f t="shared" si="64"/>
        <v>0.1355172</v>
      </c>
      <c r="S75" s="25">
        <f t="shared" si="65"/>
        <v>0.0396075727046792</v>
      </c>
      <c r="T75" s="3">
        <v>0.01</v>
      </c>
      <c r="U75" s="26">
        <f t="shared" si="66"/>
        <v>0.000396075727046792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0.00588607572704679</v>
      </c>
      <c r="AU75" s="29">
        <f t="shared" si="70"/>
        <v>52.122</v>
      </c>
      <c r="AV75" s="1">
        <f t="shared" si="71"/>
        <v>0.26</v>
      </c>
      <c r="AW75" s="2">
        <f t="shared" si="72"/>
        <v>1.22797539749504</v>
      </c>
      <c r="AX75" s="1">
        <f t="shared" si="73"/>
        <v>656.273296823358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3.56549622535714</v>
      </c>
      <c r="E76" s="20">
        <f t="shared" si="74"/>
        <v>1.07117189890323</v>
      </c>
      <c r="F76" s="16" t="s">
        <v>73</v>
      </c>
      <c r="G76" s="13">
        <v>3</v>
      </c>
      <c r="H76" s="18">
        <f t="shared" si="57"/>
        <v>3.56549622535714</v>
      </c>
      <c r="I76" s="18">
        <f t="shared" si="58"/>
        <v>276.715496225357</v>
      </c>
      <c r="J76" s="18">
        <f t="shared" si="59"/>
        <v>0.0275854850166135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5"/>
        <v>1.53124630101437</v>
      </c>
      <c r="P76" s="18">
        <f t="shared" si="62"/>
        <v>0.0422401718933767</v>
      </c>
      <c r="Q76" s="24">
        <f t="shared" si="63"/>
        <v>0.0109824446922779</v>
      </c>
      <c r="R76" s="18">
        <f t="shared" si="64"/>
        <v>0.1355172</v>
      </c>
      <c r="S76" s="25">
        <f t="shared" si="65"/>
        <v>0.0810409652227019</v>
      </c>
      <c r="T76" s="3">
        <v>0.01</v>
      </c>
      <c r="U76" s="26">
        <f t="shared" si="66"/>
        <v>0.000810409652227019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0.00630040965222702</v>
      </c>
      <c r="AU76" s="29">
        <f t="shared" si="70"/>
        <v>52.122</v>
      </c>
      <c r="AV76" s="1">
        <f t="shared" si="71"/>
        <v>0.26</v>
      </c>
      <c r="AW76" s="2">
        <f t="shared" si="72"/>
        <v>1.22797539749504</v>
      </c>
      <c r="AX76" s="1">
        <f t="shared" si="73"/>
        <v>702.469829738204</v>
      </c>
    </row>
    <row r="77" s="1" customFormat="1" spans="1:50">
      <c r="A77" s="13"/>
      <c r="B77" s="13"/>
      <c r="C77" s="16">
        <v>3</v>
      </c>
      <c r="D77" s="19">
        <v>8.13297177170968</v>
      </c>
      <c r="E77" s="20">
        <f t="shared" si="74"/>
        <v>3.56549622535714</v>
      </c>
      <c r="F77" s="16" t="s">
        <v>73</v>
      </c>
      <c r="G77" s="13">
        <v>4</v>
      </c>
      <c r="H77" s="18">
        <f t="shared" si="57"/>
        <v>8.13297177170968</v>
      </c>
      <c r="I77" s="18">
        <f t="shared" si="58"/>
        <v>281.28297177171</v>
      </c>
      <c r="J77" s="18">
        <f t="shared" si="59"/>
        <v>0.0488452248939603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2.01022612912099</v>
      </c>
      <c r="P77" s="18">
        <f t="shared" si="62"/>
        <v>0.0981899473646301</v>
      </c>
      <c r="Q77" s="24">
        <f t="shared" si="63"/>
        <v>0.0255293863148038</v>
      </c>
      <c r="R77" s="18">
        <f t="shared" si="64"/>
        <v>0.1355172</v>
      </c>
      <c r="S77" s="25">
        <f t="shared" si="65"/>
        <v>0.188384842033364</v>
      </c>
      <c r="T77" s="3">
        <v>0.01</v>
      </c>
      <c r="U77" s="26">
        <f t="shared" si="66"/>
        <v>0.00188384842033364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0.00737384842033364</v>
      </c>
      <c r="AU77" s="29">
        <f t="shared" si="70"/>
        <v>52.122</v>
      </c>
      <c r="AV77" s="1">
        <f t="shared" si="71"/>
        <v>0.26</v>
      </c>
      <c r="AW77" s="2">
        <f t="shared" si="72"/>
        <v>1.22797539749504</v>
      </c>
      <c r="AX77" s="1">
        <f t="shared" si="73"/>
        <v>822.153848760635</v>
      </c>
    </row>
    <row r="78" s="1" customFormat="1" spans="1:50">
      <c r="A78" s="13"/>
      <c r="B78" s="13"/>
      <c r="C78" s="16">
        <v>4</v>
      </c>
      <c r="D78" s="19">
        <v>13.2438063829333</v>
      </c>
      <c r="E78" s="20">
        <f t="shared" si="74"/>
        <v>8.13297177170968</v>
      </c>
      <c r="F78" s="16" t="s">
        <v>73</v>
      </c>
      <c r="G78" s="13">
        <v>5</v>
      </c>
      <c r="H78" s="18">
        <f t="shared" si="57"/>
        <v>13.2438063829333</v>
      </c>
      <c r="I78" s="18">
        <f t="shared" si="58"/>
        <v>286.393806382933</v>
      </c>
      <c r="J78" s="18">
        <f t="shared" si="59"/>
        <v>0.0905941130480026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1.81643437266854</v>
      </c>
      <c r="O78" s="18">
        <f t="shared" si="75"/>
        <v>0.616821809087818</v>
      </c>
      <c r="P78" s="18">
        <f t="shared" si="62"/>
        <v>0.0558804247029753</v>
      </c>
      <c r="Q78" s="24">
        <f t="shared" si="63"/>
        <v>0.0145289104227736</v>
      </c>
      <c r="R78" s="18">
        <f t="shared" si="64"/>
        <v>0.1355172</v>
      </c>
      <c r="S78" s="25">
        <f t="shared" si="65"/>
        <v>0.107210822115374</v>
      </c>
      <c r="T78" s="3">
        <v>0.01</v>
      </c>
      <c r="U78" s="26">
        <f t="shared" si="66"/>
        <v>0.00107210822115374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7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0.0110221082211537</v>
      </c>
      <c r="AU78" s="29">
        <f t="shared" si="70"/>
        <v>52.122</v>
      </c>
      <c r="AV78" s="1">
        <f t="shared" si="71"/>
        <v>0.26</v>
      </c>
      <c r="AW78" s="2">
        <f t="shared" si="72"/>
        <v>1.22797539749504</v>
      </c>
      <c r="AX78" s="1">
        <f t="shared" si="73"/>
        <v>1228.91985011373</v>
      </c>
    </row>
    <row r="79" s="1" customFormat="1" spans="1:50">
      <c r="A79" s="13"/>
      <c r="B79" s="13"/>
      <c r="C79" s="16">
        <v>5</v>
      </c>
      <c r="D79" s="19">
        <v>20.6816476054839</v>
      </c>
      <c r="E79" s="20">
        <f t="shared" si="74"/>
        <v>13.2438063829333</v>
      </c>
      <c r="F79" s="16" t="s">
        <v>75</v>
      </c>
      <c r="G79" s="13">
        <v>6</v>
      </c>
      <c r="H79" s="18">
        <f t="shared" si="57"/>
        <v>20.6816476054839</v>
      </c>
      <c r="I79" s="18">
        <f t="shared" si="58"/>
        <v>293.831647605484</v>
      </c>
      <c r="J79" s="18">
        <f t="shared" si="59"/>
        <v>0.214216571033667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5"/>
        <v>1.08216138438484</v>
      </c>
      <c r="P79" s="18">
        <f t="shared" si="62"/>
        <v>0.231816901067967</v>
      </c>
      <c r="Q79" s="24">
        <f t="shared" si="63"/>
        <v>0.0602723942776715</v>
      </c>
      <c r="R79" s="18">
        <f t="shared" si="64"/>
        <v>0.1355172</v>
      </c>
      <c r="S79" s="25">
        <f t="shared" si="65"/>
        <v>0.444758261517147</v>
      </c>
      <c r="T79" s="3">
        <v>0.01</v>
      </c>
      <c r="U79" s="26">
        <f t="shared" si="66"/>
        <v>0.00444758261517147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7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8"/>
        <v>0.0075</v>
      </c>
      <c r="AT79" s="2">
        <f t="shared" si="69"/>
        <v>0.0143975826151715</v>
      </c>
      <c r="AU79" s="29">
        <f t="shared" si="70"/>
        <v>52.122</v>
      </c>
      <c r="AV79" s="1">
        <f t="shared" si="71"/>
        <v>0.26</v>
      </c>
      <c r="AW79" s="2">
        <f t="shared" si="72"/>
        <v>1.22797539749504</v>
      </c>
      <c r="AX79" s="1">
        <f t="shared" si="73"/>
        <v>1605.27139766956</v>
      </c>
    </row>
    <row r="80" s="1" customFormat="1" spans="1:50">
      <c r="A80" s="13"/>
      <c r="B80" s="13"/>
      <c r="C80" s="16">
        <v>6</v>
      </c>
      <c r="D80" s="19">
        <v>25.330907046</v>
      </c>
      <c r="E80" s="20">
        <f t="shared" si="74"/>
        <v>20.6816476054839</v>
      </c>
      <c r="F80" s="16" t="s">
        <v>73</v>
      </c>
      <c r="G80" s="13">
        <v>7</v>
      </c>
      <c r="H80" s="18">
        <f t="shared" si="57"/>
        <v>25.330907046</v>
      </c>
      <c r="I80" s="18">
        <f t="shared" si="58"/>
        <v>298.480907046</v>
      </c>
      <c r="J80" s="18">
        <f t="shared" si="59"/>
        <v>0.358937258477096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1.37156448331688</v>
      </c>
      <c r="P80" s="18">
        <f t="shared" si="62"/>
        <v>0.492305595466314</v>
      </c>
      <c r="Q80" s="24">
        <f t="shared" si="63"/>
        <v>0.127999454821242</v>
      </c>
      <c r="R80" s="18">
        <f t="shared" si="64"/>
        <v>0.1355172</v>
      </c>
      <c r="S80" s="25">
        <f t="shared" si="65"/>
        <v>0.944525527543675</v>
      </c>
      <c r="T80" s="3">
        <v>0.01</v>
      </c>
      <c r="U80" s="26">
        <f t="shared" si="66"/>
        <v>0.00944525527543675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0.01</v>
      </c>
      <c r="AF80" s="3">
        <v>0.49</v>
      </c>
      <c r="AG80" s="26">
        <f t="shared" si="67"/>
        <v>0.0049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0.02</v>
      </c>
      <c r="AR80" s="3">
        <v>0.5</v>
      </c>
      <c r="AS80" s="3">
        <f t="shared" si="68"/>
        <v>0.01</v>
      </c>
      <c r="AT80" s="2">
        <f t="shared" si="69"/>
        <v>0.0243452552754367</v>
      </c>
      <c r="AU80" s="29">
        <f t="shared" si="70"/>
        <v>52.122</v>
      </c>
      <c r="AV80" s="1">
        <f t="shared" si="71"/>
        <v>0.26</v>
      </c>
      <c r="AW80" s="2">
        <f t="shared" si="72"/>
        <v>1.22797539749504</v>
      </c>
      <c r="AX80" s="1">
        <f t="shared" si="73"/>
        <v>2714.39609045487</v>
      </c>
    </row>
    <row r="81" s="1" customFormat="1" spans="1:50">
      <c r="A81" s="13"/>
      <c r="B81" s="13"/>
      <c r="C81" s="16">
        <v>7</v>
      </c>
      <c r="D81" s="19">
        <v>27.0699437129032</v>
      </c>
      <c r="E81" s="20">
        <f t="shared" si="74"/>
        <v>25.330907046</v>
      </c>
      <c r="F81" s="16" t="s">
        <v>73</v>
      </c>
      <c r="G81" s="13">
        <v>8</v>
      </c>
      <c r="H81" s="18">
        <f t="shared" si="57"/>
        <v>27.0699437129032</v>
      </c>
      <c r="I81" s="18">
        <f t="shared" si="58"/>
        <v>300.219943712903</v>
      </c>
      <c r="J81" s="18">
        <f t="shared" si="59"/>
        <v>0.433593285881371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1.40047888785056</v>
      </c>
      <c r="P81" s="18">
        <f t="shared" si="62"/>
        <v>0.607238242790612</v>
      </c>
      <c r="Q81" s="24">
        <f t="shared" si="63"/>
        <v>0.157881943125559</v>
      </c>
      <c r="R81" s="18">
        <f t="shared" si="64"/>
        <v>0.1355172</v>
      </c>
      <c r="S81" s="25">
        <f t="shared" si="65"/>
        <v>1.1650325060255</v>
      </c>
      <c r="T81" s="3">
        <v>0.01</v>
      </c>
      <c r="U81" s="26">
        <f t="shared" si="66"/>
        <v>0.011650325060255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0.01</v>
      </c>
      <c r="AF81" s="3">
        <v>0.49</v>
      </c>
      <c r="AG81" s="26">
        <f t="shared" si="67"/>
        <v>0.0049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0.02</v>
      </c>
      <c r="AR81" s="3">
        <v>0.5</v>
      </c>
      <c r="AS81" s="3">
        <f t="shared" si="68"/>
        <v>0.01</v>
      </c>
      <c r="AT81" s="2">
        <f t="shared" si="69"/>
        <v>0.026550325060255</v>
      </c>
      <c r="AU81" s="29">
        <f t="shared" si="70"/>
        <v>52.122</v>
      </c>
      <c r="AV81" s="1">
        <f t="shared" si="71"/>
        <v>0.26</v>
      </c>
      <c r="AW81" s="2">
        <f t="shared" si="72"/>
        <v>1.22797539749504</v>
      </c>
      <c r="AX81" s="1">
        <f t="shared" si="73"/>
        <v>2960.25232549423</v>
      </c>
    </row>
    <row r="82" s="1" customFormat="1" spans="1:50">
      <c r="A82" s="13"/>
      <c r="B82" s="13"/>
      <c r="C82" s="16">
        <v>8</v>
      </c>
      <c r="D82" s="19">
        <v>25.6743799570968</v>
      </c>
      <c r="E82" s="20">
        <f t="shared" si="74"/>
        <v>27.0699437129032</v>
      </c>
      <c r="F82" s="16" t="s">
        <v>73</v>
      </c>
      <c r="G82" s="13">
        <v>9</v>
      </c>
      <c r="H82" s="18">
        <f t="shared" si="57"/>
        <v>25.6743799570968</v>
      </c>
      <c r="I82" s="18">
        <f t="shared" si="58"/>
        <v>298.824379957097</v>
      </c>
      <c r="J82" s="18">
        <f t="shared" si="59"/>
        <v>0.372651179162288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1.31446064505995</v>
      </c>
      <c r="P82" s="18">
        <f t="shared" si="62"/>
        <v>0.489835309344011</v>
      </c>
      <c r="Q82" s="24">
        <f t="shared" si="63"/>
        <v>0.127357180429443</v>
      </c>
      <c r="R82" s="18">
        <f t="shared" si="64"/>
        <v>0.1355172</v>
      </c>
      <c r="S82" s="25">
        <f t="shared" si="65"/>
        <v>0.93978609674228</v>
      </c>
      <c r="T82" s="3">
        <v>0.01</v>
      </c>
      <c r="U82" s="26">
        <f t="shared" si="66"/>
        <v>0.0093978609674228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0.0193478609674228</v>
      </c>
      <c r="AU82" s="29">
        <f t="shared" si="70"/>
        <v>52.122</v>
      </c>
      <c r="AV82" s="1">
        <f t="shared" si="71"/>
        <v>0.26</v>
      </c>
      <c r="AW82" s="2">
        <f t="shared" si="72"/>
        <v>1.22797539749504</v>
      </c>
      <c r="AX82" s="1">
        <f t="shared" si="73"/>
        <v>2157.20712617152</v>
      </c>
    </row>
    <row r="83" s="1" customFormat="1" spans="1:50">
      <c r="A83" s="13"/>
      <c r="B83" s="13"/>
      <c r="C83" s="16">
        <v>9</v>
      </c>
      <c r="D83" s="19">
        <v>21.2073597046667</v>
      </c>
      <c r="E83" s="20">
        <f t="shared" si="74"/>
        <v>25.6743799570968</v>
      </c>
      <c r="F83" s="16" t="s">
        <v>73</v>
      </c>
      <c r="G83" s="13">
        <v>10</v>
      </c>
      <c r="H83" s="18">
        <f t="shared" si="57"/>
        <v>21.2073597046667</v>
      </c>
      <c r="I83" s="18">
        <f t="shared" si="58"/>
        <v>294.357359704667</v>
      </c>
      <c r="J83" s="18">
        <f t="shared" si="59"/>
        <v>0.2272770148737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1.34584533571594</v>
      </c>
      <c r="P83" s="18">
        <f t="shared" si="62"/>
        <v>0.305879710383211</v>
      </c>
      <c r="Q83" s="24">
        <f t="shared" si="63"/>
        <v>0.0795287246996349</v>
      </c>
      <c r="R83" s="18">
        <f t="shared" si="64"/>
        <v>0.1355172</v>
      </c>
      <c r="S83" s="25">
        <f t="shared" si="65"/>
        <v>0.586853363998333</v>
      </c>
      <c r="T83" s="3">
        <v>0.01</v>
      </c>
      <c r="U83" s="26">
        <f t="shared" si="66"/>
        <v>0.00586853363998333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0.005</v>
      </c>
      <c r="AF83" s="3">
        <v>0.49</v>
      </c>
      <c r="AG83" s="26">
        <f t="shared" si="67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8"/>
        <v>0.0075</v>
      </c>
      <c r="AT83" s="2">
        <f t="shared" si="69"/>
        <v>0.0158185336399833</v>
      </c>
      <c r="AU83" s="29">
        <f t="shared" si="70"/>
        <v>52.122</v>
      </c>
      <c r="AV83" s="1">
        <f t="shared" si="71"/>
        <v>0.26</v>
      </c>
      <c r="AW83" s="2">
        <f t="shared" si="72"/>
        <v>1.22797539749504</v>
      </c>
      <c r="AX83" s="1">
        <f t="shared" si="73"/>
        <v>1763.70160769773</v>
      </c>
    </row>
    <row r="84" s="1" customFormat="1" spans="1:50">
      <c r="A84" s="13"/>
      <c r="B84" s="13"/>
      <c r="C84" s="16">
        <v>10</v>
      </c>
      <c r="D84" s="19">
        <v>15.3163965955806</v>
      </c>
      <c r="E84" s="20">
        <f t="shared" si="74"/>
        <v>21.2073597046667</v>
      </c>
      <c r="F84" s="16" t="s">
        <v>73</v>
      </c>
      <c r="G84" s="13">
        <v>11</v>
      </c>
      <c r="H84" s="18">
        <f t="shared" si="57"/>
        <v>15.3163965955806</v>
      </c>
      <c r="I84" s="18">
        <f t="shared" si="58"/>
        <v>288.466396595581</v>
      </c>
      <c r="J84" s="18">
        <f t="shared" si="59"/>
        <v>0.115660521256094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0.98796734406609</v>
      </c>
      <c r="O84" s="18">
        <f t="shared" si="75"/>
        <v>0.573218281266636</v>
      </c>
      <c r="P84" s="18">
        <f t="shared" si="62"/>
        <v>0.0662987252048217</v>
      </c>
      <c r="Q84" s="24">
        <f t="shared" si="63"/>
        <v>0.0172376685532536</v>
      </c>
      <c r="R84" s="18">
        <f t="shared" si="64"/>
        <v>0.1355172</v>
      </c>
      <c r="S84" s="25">
        <f t="shared" si="65"/>
        <v>0.127199119766743</v>
      </c>
      <c r="T84" s="3">
        <v>0.01</v>
      </c>
      <c r="U84" s="26">
        <f t="shared" si="66"/>
        <v>0.00127199119766743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0.00676199119766743</v>
      </c>
      <c r="AU84" s="29">
        <f t="shared" si="70"/>
        <v>52.122</v>
      </c>
      <c r="AV84" s="1">
        <f t="shared" si="71"/>
        <v>0.26</v>
      </c>
      <c r="AW84" s="2">
        <f t="shared" si="72"/>
        <v>1.22797539749504</v>
      </c>
      <c r="AX84" s="1">
        <f t="shared" si="73"/>
        <v>753.934278485788</v>
      </c>
    </row>
    <row r="85" s="1" customFormat="1" spans="1:51">
      <c r="A85" s="13"/>
      <c r="B85" s="13"/>
      <c r="C85" s="16">
        <v>11</v>
      </c>
      <c r="D85" s="19">
        <v>10.1524433248333</v>
      </c>
      <c r="E85" s="20">
        <f t="shared" si="74"/>
        <v>15.3163965955806</v>
      </c>
      <c r="F85" s="16" t="s">
        <v>75</v>
      </c>
      <c r="G85" s="13">
        <v>12</v>
      </c>
      <c r="H85" s="18">
        <f t="shared" si="57"/>
        <v>10.1524433248333</v>
      </c>
      <c r="I85" s="18">
        <f t="shared" si="58"/>
        <v>283.302443324833</v>
      </c>
      <c r="J85" s="18">
        <f t="shared" si="59"/>
        <v>0.0625150976479021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5"/>
        <v>1.02813955606181</v>
      </c>
      <c r="P85" s="18">
        <f t="shared" si="62"/>
        <v>0.0642742447428751</v>
      </c>
      <c r="Q85" s="24">
        <f t="shared" si="63"/>
        <v>0.0167113036331475</v>
      </c>
      <c r="R85" s="18">
        <f t="shared" si="64"/>
        <v>0.1355172</v>
      </c>
      <c r="S85" s="25">
        <f t="shared" si="65"/>
        <v>0.123315000849689</v>
      </c>
      <c r="T85" s="3">
        <v>0.01</v>
      </c>
      <c r="U85" s="26">
        <f t="shared" si="66"/>
        <v>0.00123315000849689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0.00672315000849689</v>
      </c>
      <c r="AU85" s="29">
        <f t="shared" si="70"/>
        <v>52.122</v>
      </c>
      <c r="AV85" s="1">
        <f t="shared" si="71"/>
        <v>0.26</v>
      </c>
      <c r="AW85" s="2">
        <f t="shared" si="72"/>
        <v>1.22797539749504</v>
      </c>
      <c r="AX85" s="1">
        <f t="shared" si="73"/>
        <v>749.603645233423</v>
      </c>
      <c r="AY85" s="1">
        <f>SUM(AX74:AX85)</f>
        <v>16751.4721737865</v>
      </c>
    </row>
    <row r="86" s="1" customFormat="1" spans="1:46">
      <c r="A86" s="13"/>
      <c r="B86" s="13"/>
      <c r="C86" s="16">
        <v>12</v>
      </c>
      <c r="D86" s="19">
        <v>4.16614534319355</v>
      </c>
      <c r="E86" s="20">
        <f t="shared" si="74"/>
        <v>10.1524433248333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2</v>
      </c>
      <c r="E90" s="16"/>
      <c r="F90" s="16"/>
      <c r="G90" s="13">
        <v>1</v>
      </c>
      <c r="H90" s="18">
        <f t="shared" ref="H90:H101" si="76">E91</f>
        <v>2</v>
      </c>
      <c r="I90" s="18">
        <f t="shared" ref="I90:I101" si="77">H90+273.15</f>
        <v>275.15</v>
      </c>
      <c r="J90" s="18">
        <f t="shared" ref="J90:J101" si="78">EXP(($C$16*(I90-$C$14))/($C$17*I90*$C$14))</f>
        <v>0.0225805608773668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0.00642868568178633</v>
      </c>
      <c r="Q90" s="24">
        <f t="shared" ref="Q90:Q101" si="82">P90*$B$76</f>
        <v>0.00167145827726444</v>
      </c>
      <c r="R90" s="18">
        <f t="shared" ref="R90:R101" si="83">L90*$B$76</f>
        <v>0.074022</v>
      </c>
      <c r="S90" s="25">
        <f t="shared" ref="S90:S101" si="84">Q90/R90</f>
        <v>0.0225805608773668</v>
      </c>
      <c r="T90" s="3">
        <v>0.01</v>
      </c>
      <c r="U90" s="26">
        <f t="shared" ref="U90:U101" si="85">S90*T90</f>
        <v>0.000225805608773668</v>
      </c>
      <c r="V90" s="25"/>
      <c r="W90" s="3"/>
      <c r="X90" s="3"/>
      <c r="Y90" s="28"/>
      <c r="Z90" s="3"/>
      <c r="AA90" s="27"/>
      <c r="AB90" s="3"/>
      <c r="AC90" s="3"/>
      <c r="AD90" s="3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0.00571580560877367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 t="shared" ref="AW90:AW101" si="91">$E$9</f>
        <v>3.1396</v>
      </c>
      <c r="AX90" s="1">
        <f t="shared" ref="AX90:AX101" si="92">AW90*10000*AV90*0.67*AU90*AT90</f>
        <v>889.994634643867</v>
      </c>
      <c r="AZ90" s="2">
        <f t="shared" ref="AZ90:AZ101" si="93">$E$10</f>
        <v>0.449398045928988</v>
      </c>
      <c r="BA90" s="1">
        <f t="shared" ref="BA90:BA101" si="94">AZ90*10000*AV90*0.67*AU90*AT90</f>
        <v>127.392613612001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1.07117189890323</v>
      </c>
      <c r="E91" s="20">
        <f t="shared" ref="E91:E102" si="95">D90</f>
        <v>2</v>
      </c>
      <c r="F91" s="16" t="s">
        <v>73</v>
      </c>
      <c r="G91" s="13">
        <v>2</v>
      </c>
      <c r="H91" s="18">
        <f t="shared" si="76"/>
        <v>1.07117189890323</v>
      </c>
      <c r="I91" s="18">
        <f t="shared" si="77"/>
        <v>274.221171898903</v>
      </c>
      <c r="J91" s="18">
        <f t="shared" si="78"/>
        <v>0.0200299298778274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6">L91+O90-P90-N91</f>
        <v>0.562971314318214</v>
      </c>
      <c r="P91" s="18">
        <f t="shared" si="81"/>
        <v>0.0112762759490222</v>
      </c>
      <c r="Q91" s="24">
        <f t="shared" si="82"/>
        <v>0.00293183174674576</v>
      </c>
      <c r="R91" s="18">
        <f t="shared" si="83"/>
        <v>0.074022</v>
      </c>
      <c r="S91" s="25">
        <f t="shared" si="84"/>
        <v>0.0396075727046792</v>
      </c>
      <c r="T91" s="3">
        <v>0.01</v>
      </c>
      <c r="U91" s="26">
        <f t="shared" si="85"/>
        <v>0.000396075727046792</v>
      </c>
      <c r="V91" s="25"/>
      <c r="W91" s="3"/>
      <c r="X91" s="3"/>
      <c r="Y91" s="28"/>
      <c r="Z91" s="3"/>
      <c r="AA91" s="27"/>
      <c r="AB91" s="3"/>
      <c r="AC91" s="3"/>
      <c r="AD91" s="3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0.00588607572704679</v>
      </c>
      <c r="AU91" s="29">
        <f t="shared" si="89"/>
        <v>28.47</v>
      </c>
      <c r="AV91" s="1">
        <f t="shared" si="90"/>
        <v>0.26</v>
      </c>
      <c r="AW91" s="2">
        <f t="shared" si="91"/>
        <v>3.1396</v>
      </c>
      <c r="AX91" s="1">
        <f t="shared" si="92"/>
        <v>916.506993893916</v>
      </c>
      <c r="AZ91" s="2">
        <f t="shared" si="93"/>
        <v>0.449398045928988</v>
      </c>
      <c r="BA91" s="1">
        <f t="shared" si="94"/>
        <v>131.187556419982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3.56549622535714</v>
      </c>
      <c r="E92" s="20">
        <f t="shared" si="95"/>
        <v>1.07117189890323</v>
      </c>
      <c r="F92" s="16" t="s">
        <v>73</v>
      </c>
      <c r="G92" s="13">
        <v>3</v>
      </c>
      <c r="H92" s="18">
        <f t="shared" si="76"/>
        <v>3.56549622535714</v>
      </c>
      <c r="I92" s="18">
        <f t="shared" si="77"/>
        <v>276.715496225357</v>
      </c>
      <c r="J92" s="18">
        <f t="shared" si="78"/>
        <v>0.0275854850166135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6"/>
        <v>0.836395038369192</v>
      </c>
      <c r="P92" s="18">
        <f t="shared" si="81"/>
        <v>0.0230723627989032</v>
      </c>
      <c r="Q92" s="24">
        <f t="shared" si="82"/>
        <v>0.00599881432771484</v>
      </c>
      <c r="R92" s="18">
        <f t="shared" si="83"/>
        <v>0.074022</v>
      </c>
      <c r="S92" s="25">
        <f t="shared" si="84"/>
        <v>0.0810409652227019</v>
      </c>
      <c r="T92" s="3">
        <v>0.01</v>
      </c>
      <c r="U92" s="26">
        <f t="shared" si="85"/>
        <v>0.000810409652227019</v>
      </c>
      <c r="V92" s="25"/>
      <c r="W92" s="3"/>
      <c r="X92" s="3"/>
      <c r="Y92" s="28"/>
      <c r="Z92" s="3"/>
      <c r="AA92" s="27"/>
      <c r="AB92" s="3"/>
      <c r="AC92" s="3"/>
      <c r="AD92" s="3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0.00630040965222702</v>
      </c>
      <c r="AU92" s="29">
        <f t="shared" si="89"/>
        <v>28.47</v>
      </c>
      <c r="AV92" s="1">
        <f t="shared" si="90"/>
        <v>0.26</v>
      </c>
      <c r="AW92" s="2">
        <f t="shared" si="91"/>
        <v>3.1396</v>
      </c>
      <c r="AX92" s="1">
        <f t="shared" si="92"/>
        <v>981.021953919027</v>
      </c>
      <c r="AZ92" s="2">
        <f t="shared" si="93"/>
        <v>0.449398045928988</v>
      </c>
      <c r="BA92" s="1">
        <f t="shared" si="94"/>
        <v>140.422139477847</v>
      </c>
    </row>
    <row r="93" s="1" customFormat="1" spans="1:53">
      <c r="A93" s="13"/>
      <c r="B93" s="13"/>
      <c r="C93" s="16">
        <v>3</v>
      </c>
      <c r="D93" s="19">
        <v>8.13297177170968</v>
      </c>
      <c r="E93" s="20">
        <f t="shared" si="95"/>
        <v>3.56549622535714</v>
      </c>
      <c r="F93" s="16" t="s">
        <v>73</v>
      </c>
      <c r="G93" s="13">
        <v>4</v>
      </c>
      <c r="H93" s="18">
        <f t="shared" si="76"/>
        <v>8.13297177170968</v>
      </c>
      <c r="I93" s="18">
        <f t="shared" si="77"/>
        <v>281.28297177171</v>
      </c>
      <c r="J93" s="18">
        <f t="shared" si="78"/>
        <v>0.0488452248939603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1.09802267557029</v>
      </c>
      <c r="P93" s="18">
        <f t="shared" si="81"/>
        <v>0.0536331645268988</v>
      </c>
      <c r="Q93" s="24">
        <f t="shared" si="82"/>
        <v>0.0139446227769937</v>
      </c>
      <c r="R93" s="18">
        <f t="shared" si="83"/>
        <v>0.074022</v>
      </c>
      <c r="S93" s="25">
        <f t="shared" si="84"/>
        <v>0.188384842033364</v>
      </c>
      <c r="T93" s="3">
        <v>0.01</v>
      </c>
      <c r="U93" s="26">
        <f t="shared" si="85"/>
        <v>0.00188384842033364</v>
      </c>
      <c r="V93" s="25"/>
      <c r="W93" s="3"/>
      <c r="X93" s="3"/>
      <c r="Y93" s="28"/>
      <c r="Z93" s="3"/>
      <c r="AA93" s="27"/>
      <c r="AB93" s="3"/>
      <c r="AC93" s="3"/>
      <c r="AD93" s="3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0.00737384842033364</v>
      </c>
      <c r="AU93" s="29">
        <f t="shared" si="89"/>
        <v>28.47</v>
      </c>
      <c r="AV93" s="1">
        <f t="shared" si="90"/>
        <v>0.26</v>
      </c>
      <c r="AW93" s="2">
        <f t="shared" si="91"/>
        <v>3.1396</v>
      </c>
      <c r="AX93" s="1">
        <f t="shared" si="92"/>
        <v>1148.16457730831</v>
      </c>
      <c r="AZ93" s="2">
        <f t="shared" si="93"/>
        <v>0.449398045928988</v>
      </c>
      <c r="BA93" s="1">
        <f t="shared" si="94"/>
        <v>164.346705773741</v>
      </c>
    </row>
    <row r="94" s="1" customFormat="1" spans="1:53">
      <c r="A94" s="13"/>
      <c r="B94" s="13"/>
      <c r="C94" s="16">
        <v>4</v>
      </c>
      <c r="D94" s="19">
        <v>13.2438063829333</v>
      </c>
      <c r="E94" s="20">
        <f t="shared" si="95"/>
        <v>8.13297177170968</v>
      </c>
      <c r="F94" s="16" t="s">
        <v>73</v>
      </c>
      <c r="G94" s="13">
        <v>5</v>
      </c>
      <c r="H94" s="18">
        <f t="shared" si="76"/>
        <v>13.2438063829333</v>
      </c>
      <c r="I94" s="18">
        <f t="shared" si="77"/>
        <v>286.393806382933</v>
      </c>
      <c r="J94" s="18">
        <f t="shared" si="78"/>
        <v>0.0905941130480026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0.99217003549122</v>
      </c>
      <c r="O94" s="18">
        <f t="shared" si="96"/>
        <v>0.336919475552169</v>
      </c>
      <c r="P94" s="18">
        <f t="shared" si="81"/>
        <v>0.030522921056247</v>
      </c>
      <c r="Q94" s="24">
        <f t="shared" si="82"/>
        <v>0.00793595947462422</v>
      </c>
      <c r="R94" s="18">
        <f t="shared" si="83"/>
        <v>0.074022</v>
      </c>
      <c r="S94" s="25">
        <f t="shared" si="84"/>
        <v>0.107210822115374</v>
      </c>
      <c r="T94" s="3">
        <v>0.01</v>
      </c>
      <c r="U94" s="26">
        <f t="shared" si="85"/>
        <v>0.00107210822115374</v>
      </c>
      <c r="V94" s="25"/>
      <c r="W94" s="3"/>
      <c r="X94" s="3"/>
      <c r="Y94" s="28"/>
      <c r="Z94" s="3"/>
      <c r="AA94" s="27"/>
      <c r="AB94" s="3"/>
      <c r="AC94" s="3"/>
      <c r="AD94" s="3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0.0110221082211537</v>
      </c>
      <c r="AU94" s="29">
        <f t="shared" si="89"/>
        <v>28.47</v>
      </c>
      <c r="AV94" s="1">
        <f t="shared" si="90"/>
        <v>0.26</v>
      </c>
      <c r="AW94" s="2">
        <f t="shared" si="91"/>
        <v>3.1396</v>
      </c>
      <c r="AX94" s="1">
        <f t="shared" si="92"/>
        <v>1716.22652181055</v>
      </c>
      <c r="AZ94" s="2">
        <f t="shared" si="93"/>
        <v>0.449398045928988</v>
      </c>
      <c r="BA94" s="1">
        <f t="shared" si="94"/>
        <v>245.658314840477</v>
      </c>
    </row>
    <row r="95" s="1" customFormat="1" spans="1:53">
      <c r="A95" s="13"/>
      <c r="B95" s="13"/>
      <c r="C95" s="16">
        <v>5</v>
      </c>
      <c r="D95" s="19">
        <v>20.6816476054839</v>
      </c>
      <c r="E95" s="20">
        <f t="shared" si="95"/>
        <v>13.2438063829333</v>
      </c>
      <c r="F95" s="16" t="s">
        <v>75</v>
      </c>
      <c r="G95" s="13">
        <v>6</v>
      </c>
      <c r="H95" s="18">
        <f t="shared" si="76"/>
        <v>20.6816476054839</v>
      </c>
      <c r="I95" s="18">
        <f t="shared" si="77"/>
        <v>293.831647605484</v>
      </c>
      <c r="J95" s="18">
        <f t="shared" si="78"/>
        <v>0.214216571033667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6"/>
        <v>0.591096554495922</v>
      </c>
      <c r="P95" s="18">
        <f t="shared" si="81"/>
        <v>0.126622677053932</v>
      </c>
      <c r="Q95" s="24">
        <f t="shared" si="82"/>
        <v>0.0329218960340222</v>
      </c>
      <c r="R95" s="18">
        <f t="shared" si="83"/>
        <v>0.074022</v>
      </c>
      <c r="S95" s="25">
        <f t="shared" si="84"/>
        <v>0.444758261517147</v>
      </c>
      <c r="T95" s="3">
        <v>0.01</v>
      </c>
      <c r="U95" s="26">
        <f t="shared" si="85"/>
        <v>0.00444758261517147</v>
      </c>
      <c r="V95" s="25"/>
      <c r="W95" s="3"/>
      <c r="X95" s="3"/>
      <c r="Y95" s="28"/>
      <c r="Z95" s="3"/>
      <c r="AA95" s="27"/>
      <c r="AB95" s="3"/>
      <c r="AC95" s="3"/>
      <c r="AD95" s="3"/>
      <c r="AE95" s="25">
        <v>0.005</v>
      </c>
      <c r="AF95" s="3">
        <v>0.49</v>
      </c>
      <c r="AG95" s="26">
        <f t="shared" si="86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7"/>
        <v>0.0075</v>
      </c>
      <c r="AT95" s="2">
        <f t="shared" si="88"/>
        <v>0.0143975826151715</v>
      </c>
      <c r="AU95" s="29">
        <f t="shared" si="89"/>
        <v>28.47</v>
      </c>
      <c r="AV95" s="1">
        <f t="shared" si="90"/>
        <v>0.26</v>
      </c>
      <c r="AW95" s="2">
        <f t="shared" si="91"/>
        <v>3.1396</v>
      </c>
      <c r="AX95" s="1">
        <f t="shared" si="92"/>
        <v>2241.81369283719</v>
      </c>
      <c r="AZ95" s="2">
        <f t="shared" si="93"/>
        <v>0.449398045928988</v>
      </c>
      <c r="BA95" s="1">
        <f t="shared" si="94"/>
        <v>320.890142979323</v>
      </c>
    </row>
    <row r="96" s="1" customFormat="1" spans="1:53">
      <c r="A96" s="13"/>
      <c r="B96" s="13"/>
      <c r="C96" s="16">
        <v>6</v>
      </c>
      <c r="D96" s="19">
        <v>25.330907046</v>
      </c>
      <c r="E96" s="20">
        <f t="shared" si="95"/>
        <v>20.6816476054839</v>
      </c>
      <c r="F96" s="16" t="s">
        <v>73</v>
      </c>
      <c r="G96" s="13">
        <v>7</v>
      </c>
      <c r="H96" s="18">
        <f t="shared" si="76"/>
        <v>25.330907046</v>
      </c>
      <c r="I96" s="18">
        <f t="shared" si="77"/>
        <v>298.480907046</v>
      </c>
      <c r="J96" s="18">
        <f t="shared" si="78"/>
        <v>0.358937258477096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0.749173877441991</v>
      </c>
      <c r="P96" s="18">
        <f t="shared" si="81"/>
        <v>0.268906417691684</v>
      </c>
      <c r="Q96" s="24">
        <f t="shared" si="82"/>
        <v>0.0699156685998379</v>
      </c>
      <c r="R96" s="18">
        <f t="shared" si="83"/>
        <v>0.074022</v>
      </c>
      <c r="S96" s="25">
        <f t="shared" si="84"/>
        <v>0.944525527543675</v>
      </c>
      <c r="T96" s="3">
        <v>0.01</v>
      </c>
      <c r="U96" s="26">
        <f t="shared" si="85"/>
        <v>0.00944525527543675</v>
      </c>
      <c r="V96" s="25"/>
      <c r="W96" s="3"/>
      <c r="X96" s="3"/>
      <c r="Y96" s="28"/>
      <c r="Z96" s="3"/>
      <c r="AA96" s="27"/>
      <c r="AB96" s="3"/>
      <c r="AC96" s="3"/>
      <c r="AD96" s="3"/>
      <c r="AE96" s="25">
        <v>0.01</v>
      </c>
      <c r="AF96" s="3">
        <v>0.49</v>
      </c>
      <c r="AG96" s="26">
        <f t="shared" si="86"/>
        <v>0.0049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0.02</v>
      </c>
      <c r="AR96" s="3">
        <v>0.5</v>
      </c>
      <c r="AS96" s="3">
        <f t="shared" si="87"/>
        <v>0.01</v>
      </c>
      <c r="AT96" s="2">
        <f t="shared" si="88"/>
        <v>0.0243452552754367</v>
      </c>
      <c r="AU96" s="29">
        <f t="shared" si="89"/>
        <v>28.47</v>
      </c>
      <c r="AV96" s="1">
        <f t="shared" si="90"/>
        <v>0.26</v>
      </c>
      <c r="AW96" s="2">
        <f t="shared" si="91"/>
        <v>3.1396</v>
      </c>
      <c r="AX96" s="1">
        <f t="shared" si="92"/>
        <v>3790.74238300113</v>
      </c>
      <c r="AZ96" s="2">
        <f t="shared" si="93"/>
        <v>0.449398045928988</v>
      </c>
      <c r="BA96" s="1">
        <f t="shared" si="94"/>
        <v>542.601675226432</v>
      </c>
    </row>
    <row r="97" s="1" customFormat="1" spans="1:53">
      <c r="A97" s="13"/>
      <c r="B97" s="13"/>
      <c r="C97" s="16">
        <v>7</v>
      </c>
      <c r="D97" s="19">
        <v>27.0699437129032</v>
      </c>
      <c r="E97" s="20">
        <f t="shared" si="95"/>
        <v>25.330907046</v>
      </c>
      <c r="F97" s="16" t="s">
        <v>73</v>
      </c>
      <c r="G97" s="13">
        <v>8</v>
      </c>
      <c r="H97" s="18">
        <f t="shared" si="76"/>
        <v>27.0699437129032</v>
      </c>
      <c r="I97" s="18">
        <f t="shared" si="77"/>
        <v>300.219943712903</v>
      </c>
      <c r="J97" s="18">
        <f t="shared" si="78"/>
        <v>0.433593285881371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0.764967459750306</v>
      </c>
      <c r="P97" s="18">
        <f t="shared" si="81"/>
        <v>0.33168475446546</v>
      </c>
      <c r="Q97" s="24">
        <f t="shared" si="82"/>
        <v>0.0862380361610197</v>
      </c>
      <c r="R97" s="18">
        <f t="shared" si="83"/>
        <v>0.074022</v>
      </c>
      <c r="S97" s="25">
        <f t="shared" si="84"/>
        <v>1.1650325060255</v>
      </c>
      <c r="T97" s="3">
        <v>0.01</v>
      </c>
      <c r="U97" s="26">
        <f t="shared" si="85"/>
        <v>0.011650325060255</v>
      </c>
      <c r="V97" s="25"/>
      <c r="W97" s="3"/>
      <c r="X97" s="3"/>
      <c r="Y97" s="28"/>
      <c r="Z97" s="3"/>
      <c r="AA97" s="27"/>
      <c r="AB97" s="3"/>
      <c r="AC97" s="3"/>
      <c r="AD97" s="3"/>
      <c r="AE97" s="25">
        <v>0.01</v>
      </c>
      <c r="AF97" s="3">
        <v>0.49</v>
      </c>
      <c r="AG97" s="26">
        <f t="shared" si="86"/>
        <v>0.0049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0.02</v>
      </c>
      <c r="AR97" s="3">
        <v>0.5</v>
      </c>
      <c r="AS97" s="3">
        <f t="shared" si="87"/>
        <v>0.01</v>
      </c>
      <c r="AT97" s="2">
        <f t="shared" si="88"/>
        <v>0.026550325060255</v>
      </c>
      <c r="AU97" s="29">
        <f t="shared" si="89"/>
        <v>28.47</v>
      </c>
      <c r="AV97" s="1">
        <f t="shared" si="90"/>
        <v>0.26</v>
      </c>
      <c r="AW97" s="2">
        <f t="shared" si="91"/>
        <v>3.1396</v>
      </c>
      <c r="AX97" s="1">
        <f t="shared" si="92"/>
        <v>4134.08860780822</v>
      </c>
      <c r="AZ97" s="2">
        <f t="shared" si="93"/>
        <v>0.449398045928988</v>
      </c>
      <c r="BA97" s="1">
        <f t="shared" si="94"/>
        <v>591.747783808862</v>
      </c>
    </row>
    <row r="98" s="1" customFormat="1" spans="1:53">
      <c r="A98" s="13"/>
      <c r="B98" s="13"/>
      <c r="C98" s="16">
        <v>8</v>
      </c>
      <c r="D98" s="19">
        <v>25.6743799570968</v>
      </c>
      <c r="E98" s="20">
        <f t="shared" si="95"/>
        <v>27.0699437129032</v>
      </c>
      <c r="F98" s="16" t="s">
        <v>73</v>
      </c>
      <c r="G98" s="13">
        <v>9</v>
      </c>
      <c r="H98" s="18">
        <f t="shared" si="76"/>
        <v>25.6743799570968</v>
      </c>
      <c r="I98" s="18">
        <f t="shared" si="77"/>
        <v>298.824379957097</v>
      </c>
      <c r="J98" s="18">
        <f t="shared" si="78"/>
        <v>0.372651179162288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0.717982705284846</v>
      </c>
      <c r="P98" s="18">
        <f t="shared" si="81"/>
        <v>0.267557101742527</v>
      </c>
      <c r="Q98" s="24">
        <f t="shared" si="82"/>
        <v>0.069564846453057</v>
      </c>
      <c r="R98" s="18">
        <f t="shared" si="83"/>
        <v>0.074022</v>
      </c>
      <c r="S98" s="25">
        <f t="shared" si="84"/>
        <v>0.93978609674228</v>
      </c>
      <c r="T98" s="3">
        <v>0.01</v>
      </c>
      <c r="U98" s="26">
        <f t="shared" si="85"/>
        <v>0.0093978609674228</v>
      </c>
      <c r="V98" s="25"/>
      <c r="W98" s="3"/>
      <c r="X98" s="3"/>
      <c r="Y98" s="28"/>
      <c r="Z98" s="3"/>
      <c r="AA98" s="27"/>
      <c r="AB98" s="3"/>
      <c r="AC98" s="3"/>
      <c r="AD98" s="3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0.0193478609674228</v>
      </c>
      <c r="AU98" s="29">
        <f t="shared" si="89"/>
        <v>28.47</v>
      </c>
      <c r="AV98" s="1">
        <f t="shared" si="90"/>
        <v>0.26</v>
      </c>
      <c r="AW98" s="2">
        <f t="shared" si="91"/>
        <v>3.1396</v>
      </c>
      <c r="AX98" s="1">
        <f t="shared" si="92"/>
        <v>3012.60988064572</v>
      </c>
      <c r="AZ98" s="2">
        <f t="shared" si="93"/>
        <v>0.449398045928988</v>
      </c>
      <c r="BA98" s="1">
        <f t="shared" si="94"/>
        <v>431.220854092416</v>
      </c>
    </row>
    <row r="99" s="1" customFormat="1" spans="1:53">
      <c r="A99" s="13"/>
      <c r="B99" s="13"/>
      <c r="C99" s="16">
        <v>9</v>
      </c>
      <c r="D99" s="19">
        <v>21.2073597046667</v>
      </c>
      <c r="E99" s="20">
        <f t="shared" si="95"/>
        <v>25.6743799570968</v>
      </c>
      <c r="F99" s="16" t="s">
        <v>73</v>
      </c>
      <c r="G99" s="13">
        <v>10</v>
      </c>
      <c r="H99" s="18">
        <f t="shared" si="76"/>
        <v>21.2073597046667</v>
      </c>
      <c r="I99" s="18">
        <f t="shared" si="77"/>
        <v>294.357359704667</v>
      </c>
      <c r="J99" s="18">
        <f t="shared" si="78"/>
        <v>0.2272770148737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0.735125603542319</v>
      </c>
      <c r="P99" s="18">
        <f t="shared" si="81"/>
        <v>0.167077152730325</v>
      </c>
      <c r="Q99" s="24">
        <f t="shared" si="82"/>
        <v>0.0434400597098846</v>
      </c>
      <c r="R99" s="18">
        <f t="shared" si="83"/>
        <v>0.074022</v>
      </c>
      <c r="S99" s="25">
        <f t="shared" si="84"/>
        <v>0.586853363998333</v>
      </c>
      <c r="T99" s="3">
        <v>0.01</v>
      </c>
      <c r="U99" s="26">
        <f t="shared" si="85"/>
        <v>0.00586853363998333</v>
      </c>
      <c r="V99" s="25"/>
      <c r="W99" s="3"/>
      <c r="X99" s="3"/>
      <c r="Y99" s="28"/>
      <c r="Z99" s="3"/>
      <c r="AA99" s="27"/>
      <c r="AB99" s="3"/>
      <c r="AC99" s="3"/>
      <c r="AD99" s="3"/>
      <c r="AE99" s="25">
        <v>0.005</v>
      </c>
      <c r="AF99" s="3">
        <v>0.49</v>
      </c>
      <c r="AG99" s="26">
        <f t="shared" si="86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7"/>
        <v>0.0075</v>
      </c>
      <c r="AT99" s="2">
        <f t="shared" si="88"/>
        <v>0.0158185336399833</v>
      </c>
      <c r="AU99" s="29">
        <f t="shared" si="89"/>
        <v>28.47</v>
      </c>
      <c r="AV99" s="1">
        <f t="shared" si="90"/>
        <v>0.26</v>
      </c>
      <c r="AW99" s="2">
        <f t="shared" si="91"/>
        <v>3.1396</v>
      </c>
      <c r="AX99" s="1">
        <f t="shared" si="92"/>
        <v>2463.06663157133</v>
      </c>
      <c r="AZ99" s="2">
        <f t="shared" si="93"/>
        <v>0.449398045928988</v>
      </c>
      <c r="BA99" s="1">
        <f t="shared" si="94"/>
        <v>352.55998573737</v>
      </c>
    </row>
    <row r="100" s="1" customFormat="1" spans="1:53">
      <c r="A100" s="13"/>
      <c r="B100" s="13"/>
      <c r="C100" s="16">
        <v>10</v>
      </c>
      <c r="D100" s="19">
        <v>15.3163965955806</v>
      </c>
      <c r="E100" s="20">
        <f t="shared" si="95"/>
        <v>21.2073597046667</v>
      </c>
      <c r="F100" s="16" t="s">
        <v>73</v>
      </c>
      <c r="G100" s="13">
        <v>11</v>
      </c>
      <c r="H100" s="18">
        <f t="shared" si="76"/>
        <v>15.3163965955806</v>
      </c>
      <c r="I100" s="18">
        <f t="shared" si="77"/>
        <v>288.466396595581</v>
      </c>
      <c r="J100" s="18">
        <f t="shared" si="78"/>
        <v>0.115660521256094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0.539646028271394</v>
      </c>
      <c r="O100" s="18">
        <f t="shared" si="96"/>
        <v>0.3131024225406</v>
      </c>
      <c r="P100" s="18">
        <f t="shared" si="81"/>
        <v>0.0362135893975917</v>
      </c>
      <c r="Q100" s="24">
        <f t="shared" si="82"/>
        <v>0.00941553324337384</v>
      </c>
      <c r="R100" s="18">
        <f t="shared" si="83"/>
        <v>0.074022</v>
      </c>
      <c r="S100" s="25">
        <f t="shared" si="84"/>
        <v>0.127199119766743</v>
      </c>
      <c r="T100" s="3">
        <v>0.01</v>
      </c>
      <c r="U100" s="26">
        <f t="shared" si="85"/>
        <v>0.00127199119766743</v>
      </c>
      <c r="V100" s="25"/>
      <c r="W100" s="3"/>
      <c r="X100" s="3"/>
      <c r="Y100" s="28"/>
      <c r="Z100" s="3"/>
      <c r="AA100" s="27"/>
      <c r="AB100" s="3"/>
      <c r="AC100" s="3"/>
      <c r="AD100" s="3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0.00676199119766743</v>
      </c>
      <c r="AU100" s="29">
        <f t="shared" si="89"/>
        <v>28.47</v>
      </c>
      <c r="AV100" s="1">
        <f t="shared" si="90"/>
        <v>0.26</v>
      </c>
      <c r="AW100" s="2">
        <f t="shared" si="91"/>
        <v>3.1396</v>
      </c>
      <c r="AX100" s="1">
        <f t="shared" si="92"/>
        <v>1052.89372965997</v>
      </c>
      <c r="AZ100" s="2">
        <f t="shared" si="93"/>
        <v>0.449398045928988</v>
      </c>
      <c r="BA100" s="1">
        <f t="shared" si="94"/>
        <v>150.709767065892</v>
      </c>
    </row>
    <row r="101" s="1" customFormat="1" spans="1:54">
      <c r="A101" s="13"/>
      <c r="B101" s="13"/>
      <c r="C101" s="16">
        <v>11</v>
      </c>
      <c r="D101" s="19">
        <v>10.1524433248333</v>
      </c>
      <c r="E101" s="20">
        <f t="shared" si="95"/>
        <v>15.3163965955806</v>
      </c>
      <c r="F101" s="16" t="s">
        <v>75</v>
      </c>
      <c r="G101" s="13">
        <v>12</v>
      </c>
      <c r="H101" s="18">
        <f t="shared" si="76"/>
        <v>10.1524433248333</v>
      </c>
      <c r="I101" s="18">
        <f t="shared" si="77"/>
        <v>283.302443324833</v>
      </c>
      <c r="J101" s="18">
        <f t="shared" si="78"/>
        <v>0.0625150976479021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6"/>
        <v>0.561588833143008</v>
      </c>
      <c r="P101" s="18">
        <f t="shared" si="81"/>
        <v>0.0351077807419065</v>
      </c>
      <c r="Q101" s="24">
        <f t="shared" si="82"/>
        <v>0.0091280229928957</v>
      </c>
      <c r="R101" s="18">
        <f t="shared" si="83"/>
        <v>0.074022</v>
      </c>
      <c r="S101" s="25">
        <f t="shared" si="84"/>
        <v>0.123315000849689</v>
      </c>
      <c r="T101" s="3">
        <v>0.01</v>
      </c>
      <c r="U101" s="26">
        <f t="shared" si="85"/>
        <v>0.00123315000849689</v>
      </c>
      <c r="V101" s="25"/>
      <c r="W101" s="3"/>
      <c r="X101" s="3"/>
      <c r="Y101" s="28"/>
      <c r="Z101" s="3"/>
      <c r="AA101" s="27"/>
      <c r="AB101" s="3"/>
      <c r="AC101" s="3"/>
      <c r="AD101" s="3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0.00672315000849689</v>
      </c>
      <c r="AU101" s="29">
        <f t="shared" si="89"/>
        <v>28.47</v>
      </c>
      <c r="AV101" s="1">
        <f t="shared" si="90"/>
        <v>0.26</v>
      </c>
      <c r="AW101" s="2">
        <f t="shared" si="91"/>
        <v>3.1396</v>
      </c>
      <c r="AX101" s="1">
        <f t="shared" si="92"/>
        <v>1046.84585953788</v>
      </c>
      <c r="AY101" s="1">
        <f>SUM(AX90:AX101)</f>
        <v>23393.9754666371</v>
      </c>
      <c r="AZ101" s="2">
        <f t="shared" si="93"/>
        <v>0.449398045928988</v>
      </c>
      <c r="BA101" s="1">
        <f t="shared" si="94"/>
        <v>149.84408321607</v>
      </c>
      <c r="BB101" s="1">
        <f>SUM(BA90:BA101)</f>
        <v>3348.58162225041</v>
      </c>
    </row>
    <row r="102" s="1" customFormat="1" spans="1:46">
      <c r="A102" s="13"/>
      <c r="B102" s="13"/>
      <c r="C102" s="16">
        <v>12</v>
      </c>
      <c r="D102" s="19">
        <v>4.16614534319355</v>
      </c>
      <c r="E102" s="20">
        <f t="shared" si="95"/>
        <v>10.1524433248333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2"/>
  <sheetViews>
    <sheetView workbookViewId="0">
      <pane xSplit="4" topLeftCell="E1" activePane="topRight" state="frozen"/>
      <selection/>
      <selection pane="topRight" activeCell="E14" sqref="E14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8.77777777777778" style="1" customWidth="1"/>
    <col min="32" max="32" width="23.1111111111111" style="1" customWidth="1"/>
    <col min="33" max="33" width="15.6666666666667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/>
      <c r="B2" s="5" t="s">
        <v>11</v>
      </c>
      <c r="C2" s="3"/>
      <c r="D2" s="3"/>
      <c r="E2" s="6">
        <v>261.9288</v>
      </c>
      <c r="F2" s="3">
        <v>1069.523</v>
      </c>
      <c r="G2" s="7">
        <f>(F2+F3+F4)/3</f>
        <v>1305.751</v>
      </c>
      <c r="H2" s="3">
        <v>0.13</v>
      </c>
      <c r="I2" s="21">
        <f>(H2+H3+H4)/3</f>
        <v>0.12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M4" s="2"/>
    </row>
    <row r="5" s="1" customFormat="1" spans="1:13">
      <c r="A5" s="4"/>
      <c r="B5" s="5" t="s">
        <v>16</v>
      </c>
      <c r="C5" s="3"/>
      <c r="D5" s="3"/>
      <c r="E5" s="6">
        <v>777.647342465753</v>
      </c>
      <c r="F5" s="3">
        <v>91.104</v>
      </c>
      <c r="G5" s="7">
        <f>(F5+F6)/2</f>
        <v>92.50925</v>
      </c>
      <c r="H5" s="3">
        <v>0.18</v>
      </c>
      <c r="I5" s="21">
        <f>(H5+H6)/2</f>
        <v>0.155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6909.43604617754</v>
      </c>
      <c r="F7" s="3">
        <v>108.2955</v>
      </c>
      <c r="G7" s="3"/>
      <c r="H7" s="3">
        <v>0.45</v>
      </c>
      <c r="M7" s="2"/>
    </row>
    <row r="8" s="1" customFormat="1" spans="1:13">
      <c r="A8" s="4" t="s">
        <v>6</v>
      </c>
      <c r="B8" s="5"/>
      <c r="C8" s="3"/>
      <c r="D8" s="3"/>
      <c r="E8" s="3">
        <v>0.794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3">
        <v>1.1676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3">
        <v>0.16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AV38+AV53+AG69+AY85+AY101+BB101</f>
        <v>183224086.454727</v>
      </c>
      <c r="J14" s="14" t="s">
        <v>22</v>
      </c>
      <c r="K14" s="14">
        <f>I14/(10000*1000)</f>
        <v>18.3224086454727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86426138.2191781</v>
      </c>
      <c r="J15" s="14" t="s">
        <v>22</v>
      </c>
      <c r="K15" s="14">
        <f>I15/(10000*1000)</f>
        <v>8.64261382191781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1305.751</v>
      </c>
      <c r="C27" s="16" t="s">
        <v>72</v>
      </c>
      <c r="D27" s="17">
        <v>3</v>
      </c>
      <c r="E27" s="16"/>
      <c r="F27" s="16"/>
      <c r="G27" s="13">
        <v>1</v>
      </c>
      <c r="H27" s="18">
        <f t="shared" ref="H27:H38" si="0">E28</f>
        <v>3</v>
      </c>
      <c r="I27" s="18">
        <f t="shared" ref="I27:I38" si="1">H27+273.15</f>
        <v>276.15</v>
      </c>
      <c r="J27" s="18">
        <f t="shared" ref="J27:J38" si="2">EXP(($C$16*(I27-$C$14))/($C$17*I27*$C$14))</f>
        <v>0.0256677222920585</v>
      </c>
      <c r="K27" s="18">
        <f t="shared" ref="K27:K38" si="3">$B$27/12</f>
        <v>108.812583333333</v>
      </c>
      <c r="L27" s="18">
        <f t="shared" ref="L27:L38" si="4">K27*$B$28/100</f>
        <v>1.08812583333333</v>
      </c>
      <c r="M27" s="13" t="s">
        <v>73</v>
      </c>
      <c r="N27" s="13"/>
      <c r="O27" s="18">
        <f>L27</f>
        <v>1.08812583333333</v>
      </c>
      <c r="P27" s="18">
        <f t="shared" ref="P27:P38" si="5">O27*J27</f>
        <v>0.0279297117088147</v>
      </c>
      <c r="Q27" s="24">
        <f t="shared" ref="Q27:Q38" si="6">P27*$B$29</f>
        <v>0.00335156540505777</v>
      </c>
      <c r="R27" s="18">
        <f t="shared" ref="R27:R38" si="7">L27*$B$29</f>
        <v>0.1305751</v>
      </c>
      <c r="S27" s="25">
        <f t="shared" ref="S27:S38" si="8">Q27/R27</f>
        <v>0.0256677222920585</v>
      </c>
      <c r="T27" s="3">
        <v>0.01</v>
      </c>
      <c r="U27" s="26">
        <f t="shared" ref="U27:U38" si="9">S27*T27</f>
        <v>0.000256677222920585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0.0221566772229206</v>
      </c>
      <c r="AR27" s="29">
        <f t="shared" ref="AR27:AR38" si="15">$B$27/12</f>
        <v>108.812583333333</v>
      </c>
      <c r="AS27" s="1">
        <f t="shared" ref="AS27:AS38" si="16">$B$29</f>
        <v>0.12</v>
      </c>
      <c r="AT27" s="2">
        <f>$E$2/12</f>
        <v>21.8274</v>
      </c>
      <c r="AU27" s="1">
        <f t="shared" ref="AU27:AU38" si="17">AT27*10000*AS27*0.67*AR27*AQ27</f>
        <v>42309.8814048988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3.99795037225806</v>
      </c>
      <c r="E28" s="20">
        <f t="shared" ref="E28:E39" si="18">D27</f>
        <v>3</v>
      </c>
      <c r="F28" s="16" t="s">
        <v>73</v>
      </c>
      <c r="G28" s="13">
        <v>2</v>
      </c>
      <c r="H28" s="18">
        <f t="shared" si="0"/>
        <v>3.99795037225806</v>
      </c>
      <c r="I28" s="18">
        <f t="shared" si="1"/>
        <v>277.147950372258</v>
      </c>
      <c r="J28" s="18">
        <f t="shared" si="2"/>
        <v>0.0291424121506135</v>
      </c>
      <c r="K28" s="18">
        <f t="shared" si="3"/>
        <v>108.812583333333</v>
      </c>
      <c r="L28" s="18">
        <f t="shared" si="4"/>
        <v>1.08812583333333</v>
      </c>
      <c r="M28" s="13" t="s">
        <v>73</v>
      </c>
      <c r="N28" s="13"/>
      <c r="O28" s="18">
        <f t="shared" ref="O28:O38" si="19">L28+O27-P27-N28</f>
        <v>2.14832195495785</v>
      </c>
      <c r="P28" s="18">
        <f t="shared" si="5"/>
        <v>0.0626072838435935</v>
      </c>
      <c r="Q28" s="24">
        <f t="shared" si="6"/>
        <v>0.00751287406123121</v>
      </c>
      <c r="R28" s="18">
        <f t="shared" si="7"/>
        <v>0.1305751</v>
      </c>
      <c r="S28" s="25">
        <f t="shared" si="8"/>
        <v>0.0575368049592243</v>
      </c>
      <c r="T28" s="3">
        <v>0.01</v>
      </c>
      <c r="U28" s="26">
        <f t="shared" si="9"/>
        <v>0.000575368049592243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0.0224753680495922</v>
      </c>
      <c r="AR28" s="29">
        <f t="shared" si="15"/>
        <v>108.812583333333</v>
      </c>
      <c r="AS28" s="1">
        <f t="shared" si="16"/>
        <v>0.12</v>
      </c>
      <c r="AT28" s="2">
        <f t="shared" ref="AT28:AT38" si="20">$E$2/12</f>
        <v>21.8274</v>
      </c>
      <c r="AU28" s="1">
        <f t="shared" si="17"/>
        <v>42918.4460802626</v>
      </c>
    </row>
    <row r="29" s="1" customFormat="1" spans="1:47">
      <c r="A29" s="13" t="s">
        <v>38</v>
      </c>
      <c r="B29" s="13">
        <f>I2</f>
        <v>0.12</v>
      </c>
      <c r="C29" s="16">
        <v>2</v>
      </c>
      <c r="D29" s="19">
        <v>5.75748168675</v>
      </c>
      <c r="E29" s="20">
        <f t="shared" si="18"/>
        <v>3.99795037225806</v>
      </c>
      <c r="F29" s="16" t="s">
        <v>73</v>
      </c>
      <c r="G29" s="13">
        <v>3</v>
      </c>
      <c r="H29" s="18">
        <f t="shared" si="0"/>
        <v>5.75748168675</v>
      </c>
      <c r="I29" s="18">
        <f t="shared" si="1"/>
        <v>278.90748168675</v>
      </c>
      <c r="J29" s="18">
        <f t="shared" si="2"/>
        <v>0.036373151078099</v>
      </c>
      <c r="K29" s="18">
        <f t="shared" si="3"/>
        <v>108.812583333333</v>
      </c>
      <c r="L29" s="18">
        <f t="shared" si="4"/>
        <v>1.08812583333333</v>
      </c>
      <c r="M29" s="13" t="s">
        <v>73</v>
      </c>
      <c r="N29" s="13"/>
      <c r="O29" s="18">
        <f t="shared" si="19"/>
        <v>3.17384050444759</v>
      </c>
      <c r="P29" s="18">
        <f t="shared" si="5"/>
        <v>0.115442580166062</v>
      </c>
      <c r="Q29" s="24">
        <f t="shared" si="6"/>
        <v>0.0138531096199275</v>
      </c>
      <c r="R29" s="18">
        <f t="shared" si="7"/>
        <v>0.1305751</v>
      </c>
      <c r="S29" s="25">
        <f t="shared" si="8"/>
        <v>0.106093042394204</v>
      </c>
      <c r="T29" s="3">
        <v>0.01</v>
      </c>
      <c r="U29" s="26">
        <f t="shared" si="9"/>
        <v>0.00106093042394204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0.022960930423942</v>
      </c>
      <c r="AR29" s="29">
        <f t="shared" si="15"/>
        <v>108.812583333333</v>
      </c>
      <c r="AS29" s="1">
        <f t="shared" si="16"/>
        <v>0.12</v>
      </c>
      <c r="AT29" s="2">
        <f t="shared" si="20"/>
        <v>21.8274</v>
      </c>
      <c r="AU29" s="1">
        <f t="shared" si="17"/>
        <v>43845.6648264097</v>
      </c>
    </row>
    <row r="30" s="1" customFormat="1" spans="1:47">
      <c r="A30" s="13"/>
      <c r="B30" s="13"/>
      <c r="C30" s="16">
        <v>3</v>
      </c>
      <c r="D30" s="19">
        <v>9.65871489683871</v>
      </c>
      <c r="E30" s="20">
        <f t="shared" si="18"/>
        <v>5.75748168675</v>
      </c>
      <c r="F30" s="16" t="s">
        <v>73</v>
      </c>
      <c r="G30" s="13">
        <v>4</v>
      </c>
      <c r="H30" s="18">
        <f t="shared" si="0"/>
        <v>9.65871489683871</v>
      </c>
      <c r="I30" s="18">
        <f t="shared" si="1"/>
        <v>282.808714896839</v>
      </c>
      <c r="J30" s="18">
        <f t="shared" si="2"/>
        <v>0.0588744241844333</v>
      </c>
      <c r="K30" s="18">
        <f t="shared" si="3"/>
        <v>108.812583333333</v>
      </c>
      <c r="L30" s="18">
        <f t="shared" si="4"/>
        <v>1.08812583333333</v>
      </c>
      <c r="M30" s="13" t="s">
        <v>73</v>
      </c>
      <c r="N30" s="13"/>
      <c r="O30" s="18">
        <f t="shared" si="19"/>
        <v>4.14652375761486</v>
      </c>
      <c r="P30" s="18">
        <f t="shared" si="5"/>
        <v>0.244124198596648</v>
      </c>
      <c r="Q30" s="24">
        <f t="shared" si="6"/>
        <v>0.0292949038315977</v>
      </c>
      <c r="R30" s="18">
        <f t="shared" si="7"/>
        <v>0.1305751</v>
      </c>
      <c r="S30" s="25">
        <f t="shared" si="8"/>
        <v>0.224352911325342</v>
      </c>
      <c r="T30" s="3">
        <v>0.01</v>
      </c>
      <c r="U30" s="26">
        <f t="shared" si="9"/>
        <v>0.00224352911325342</v>
      </c>
      <c r="V30" s="25"/>
      <c r="W30" s="3"/>
      <c r="X30" s="26"/>
      <c r="Y30" s="28">
        <v>0.04</v>
      </c>
      <c r="Z30" s="3">
        <v>0.21</v>
      </c>
      <c r="AA30" s="27">
        <f t="shared" si="10"/>
        <v>0.0084</v>
      </c>
      <c r="AB30" s="3">
        <v>0.015</v>
      </c>
      <c r="AC30" s="3">
        <v>0.29</v>
      </c>
      <c r="AD30" s="27">
        <f t="shared" si="11"/>
        <v>0.00435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0.015</v>
      </c>
      <c r="AO30" s="3">
        <v>0.38</v>
      </c>
      <c r="AP30" s="3">
        <f t="shared" si="13"/>
        <v>0.0057</v>
      </c>
      <c r="AQ30" s="1">
        <f t="shared" si="14"/>
        <v>0.0316935291132534</v>
      </c>
      <c r="AR30" s="29">
        <f t="shared" si="15"/>
        <v>108.812583333333</v>
      </c>
      <c r="AS30" s="1">
        <f t="shared" si="16"/>
        <v>0.12</v>
      </c>
      <c r="AT30" s="2">
        <f t="shared" si="20"/>
        <v>21.8274</v>
      </c>
      <c r="AU30" s="1">
        <f t="shared" si="17"/>
        <v>60521.2345061054</v>
      </c>
    </row>
    <row r="31" s="1" customFormat="1" spans="1:47">
      <c r="A31" s="13"/>
      <c r="B31" s="13"/>
      <c r="C31" s="16">
        <v>4</v>
      </c>
      <c r="D31" s="19">
        <v>14.0309819711333</v>
      </c>
      <c r="E31" s="20">
        <f t="shared" si="18"/>
        <v>9.65871489683871</v>
      </c>
      <c r="F31" s="16" t="s">
        <v>73</v>
      </c>
      <c r="G31" s="13">
        <v>5</v>
      </c>
      <c r="H31" s="18">
        <f t="shared" si="0"/>
        <v>14.0309819711333</v>
      </c>
      <c r="I31" s="18">
        <f t="shared" si="1"/>
        <v>287.180981971133</v>
      </c>
      <c r="J31" s="18">
        <f t="shared" si="2"/>
        <v>0.0994424385893951</v>
      </c>
      <c r="K31" s="18">
        <f t="shared" si="3"/>
        <v>108.812583333333</v>
      </c>
      <c r="L31" s="18">
        <f t="shared" si="4"/>
        <v>1.08812583333333</v>
      </c>
      <c r="M31" s="13" t="s">
        <v>75</v>
      </c>
      <c r="N31" s="18">
        <f>(O30-P30)*C22/100</f>
        <v>3.7072795810673</v>
      </c>
      <c r="O31" s="18">
        <f t="shared" si="19"/>
        <v>1.28324581128424</v>
      </c>
      <c r="P31" s="18">
        <f t="shared" si="5"/>
        <v>0.127609092783732</v>
      </c>
      <c r="Q31" s="24">
        <f t="shared" si="6"/>
        <v>0.0153130911340478</v>
      </c>
      <c r="R31" s="18">
        <f t="shared" si="7"/>
        <v>0.1305751</v>
      </c>
      <c r="S31" s="25">
        <f t="shared" si="8"/>
        <v>0.117274205679703</v>
      </c>
      <c r="T31" s="3">
        <v>0.01</v>
      </c>
      <c r="U31" s="26">
        <f t="shared" si="9"/>
        <v>0.00117274205679703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0.030622742056797</v>
      </c>
      <c r="AR31" s="29">
        <f t="shared" si="15"/>
        <v>108.812583333333</v>
      </c>
      <c r="AS31" s="1">
        <f t="shared" si="16"/>
        <v>0.12</v>
      </c>
      <c r="AT31" s="2">
        <f t="shared" si="20"/>
        <v>21.8274</v>
      </c>
      <c r="AU31" s="1">
        <f t="shared" si="17"/>
        <v>58476.4841623262</v>
      </c>
    </row>
    <row r="32" s="1" customFormat="1" spans="1:47">
      <c r="A32" s="13"/>
      <c r="B32" s="13"/>
      <c r="C32" s="16">
        <v>5</v>
      </c>
      <c r="D32" s="19">
        <v>20.0719082512903</v>
      </c>
      <c r="E32" s="20">
        <f t="shared" si="18"/>
        <v>14.0309819711333</v>
      </c>
      <c r="F32" s="16" t="s">
        <v>75</v>
      </c>
      <c r="G32" s="13">
        <v>6</v>
      </c>
      <c r="H32" s="18">
        <f t="shared" si="0"/>
        <v>20.0719082512903</v>
      </c>
      <c r="I32" s="18">
        <f t="shared" si="1"/>
        <v>293.22190825129</v>
      </c>
      <c r="J32" s="18">
        <f t="shared" si="2"/>
        <v>0.199952583050438</v>
      </c>
      <c r="K32" s="18">
        <f t="shared" si="3"/>
        <v>108.812583333333</v>
      </c>
      <c r="L32" s="18">
        <f t="shared" si="4"/>
        <v>1.08812583333333</v>
      </c>
      <c r="M32" s="13" t="s">
        <v>73</v>
      </c>
      <c r="N32" s="13"/>
      <c r="O32" s="18">
        <f t="shared" si="19"/>
        <v>2.24376255183385</v>
      </c>
      <c r="P32" s="18">
        <f t="shared" si="5"/>
        <v>0.44864611799102</v>
      </c>
      <c r="Q32" s="24">
        <f t="shared" si="6"/>
        <v>0.0538375341589224</v>
      </c>
      <c r="R32" s="18">
        <f t="shared" si="7"/>
        <v>0.1305751</v>
      </c>
      <c r="S32" s="25">
        <f t="shared" si="8"/>
        <v>0.41231087825261</v>
      </c>
      <c r="T32" s="3">
        <v>0.01</v>
      </c>
      <c r="U32" s="26">
        <f t="shared" si="9"/>
        <v>0.0041231087825261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0.0335731087825261</v>
      </c>
      <c r="AR32" s="29">
        <f t="shared" si="15"/>
        <v>108.812583333333</v>
      </c>
      <c r="AS32" s="1">
        <f t="shared" si="16"/>
        <v>0.12</v>
      </c>
      <c r="AT32" s="2">
        <f t="shared" si="20"/>
        <v>21.8274</v>
      </c>
      <c r="AU32" s="1">
        <f t="shared" si="17"/>
        <v>64110.4366277899</v>
      </c>
    </row>
    <row r="33" s="1" customFormat="1" spans="1:47">
      <c r="A33" s="13"/>
      <c r="B33" s="13"/>
      <c r="C33" s="16">
        <v>6</v>
      </c>
      <c r="D33" s="19">
        <v>23.8847949156667</v>
      </c>
      <c r="E33" s="20">
        <f t="shared" si="18"/>
        <v>20.0719082512903</v>
      </c>
      <c r="F33" s="16" t="s">
        <v>73</v>
      </c>
      <c r="G33" s="13">
        <v>7</v>
      </c>
      <c r="H33" s="18">
        <f t="shared" si="0"/>
        <v>23.8847949156667</v>
      </c>
      <c r="I33" s="18">
        <f t="shared" si="1"/>
        <v>297.034794915667</v>
      </c>
      <c r="J33" s="18">
        <f t="shared" si="2"/>
        <v>0.306228560416068</v>
      </c>
      <c r="K33" s="18">
        <f t="shared" si="3"/>
        <v>108.812583333333</v>
      </c>
      <c r="L33" s="18">
        <f t="shared" si="4"/>
        <v>1.08812583333333</v>
      </c>
      <c r="M33" s="13" t="s">
        <v>73</v>
      </c>
      <c r="N33" s="13"/>
      <c r="O33" s="18">
        <f t="shared" si="19"/>
        <v>2.88324226717616</v>
      </c>
      <c r="P33" s="18">
        <f t="shared" si="5"/>
        <v>0.882931128808115</v>
      </c>
      <c r="Q33" s="24">
        <f t="shared" si="6"/>
        <v>0.105951735456974</v>
      </c>
      <c r="R33" s="18">
        <f t="shared" si="7"/>
        <v>0.1305751</v>
      </c>
      <c r="S33" s="25">
        <f t="shared" si="8"/>
        <v>0.811423735895847</v>
      </c>
      <c r="T33" s="3">
        <v>0.01</v>
      </c>
      <c r="U33" s="26">
        <f t="shared" si="9"/>
        <v>0.00811423735895847</v>
      </c>
      <c r="V33" s="25"/>
      <c r="W33" s="3"/>
      <c r="X33" s="26"/>
      <c r="Y33" s="28">
        <v>0.05</v>
      </c>
      <c r="Z33" s="3">
        <v>0.21</v>
      </c>
      <c r="AA33" s="27">
        <f t="shared" si="10"/>
        <v>0.0105</v>
      </c>
      <c r="AB33" s="3">
        <v>0.02</v>
      </c>
      <c r="AC33" s="3">
        <v>0.29</v>
      </c>
      <c r="AD33" s="27">
        <f t="shared" si="11"/>
        <v>0.0058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0.02</v>
      </c>
      <c r="AO33" s="3">
        <v>0.38</v>
      </c>
      <c r="AP33" s="3">
        <f t="shared" si="13"/>
        <v>0.0076</v>
      </c>
      <c r="AQ33" s="1">
        <f t="shared" si="14"/>
        <v>0.0430142373589585</v>
      </c>
      <c r="AR33" s="29">
        <f t="shared" si="15"/>
        <v>108.812583333333</v>
      </c>
      <c r="AS33" s="1">
        <f t="shared" si="16"/>
        <v>0.12</v>
      </c>
      <c r="AT33" s="2">
        <f t="shared" si="20"/>
        <v>21.8274</v>
      </c>
      <c r="AU33" s="1">
        <f t="shared" si="17"/>
        <v>82138.9986896152</v>
      </c>
    </row>
    <row r="34" s="1" customFormat="1" spans="1:47">
      <c r="A34" s="13"/>
      <c r="B34" s="13"/>
      <c r="C34" s="16">
        <v>7</v>
      </c>
      <c r="D34" s="19">
        <v>26.7943849483871</v>
      </c>
      <c r="E34" s="20">
        <f t="shared" si="18"/>
        <v>23.8847949156667</v>
      </c>
      <c r="F34" s="16" t="s">
        <v>73</v>
      </c>
      <c r="G34" s="13">
        <v>8</v>
      </c>
      <c r="H34" s="18">
        <f t="shared" si="0"/>
        <v>26.7943849483871</v>
      </c>
      <c r="I34" s="18">
        <f t="shared" si="1"/>
        <v>299.944384948387</v>
      </c>
      <c r="J34" s="18">
        <f t="shared" si="2"/>
        <v>0.420864753407744</v>
      </c>
      <c r="K34" s="18">
        <f t="shared" si="3"/>
        <v>108.812583333333</v>
      </c>
      <c r="L34" s="18">
        <f t="shared" si="4"/>
        <v>1.08812583333333</v>
      </c>
      <c r="M34" s="13" t="s">
        <v>73</v>
      </c>
      <c r="N34" s="13"/>
      <c r="O34" s="18">
        <f t="shared" si="19"/>
        <v>3.08843697170138</v>
      </c>
      <c r="P34" s="18">
        <f t="shared" si="5"/>
        <v>1.29981426451046</v>
      </c>
      <c r="Q34" s="24">
        <f t="shared" si="6"/>
        <v>0.155977711741255</v>
      </c>
      <c r="R34" s="18">
        <f t="shared" si="7"/>
        <v>0.1305751</v>
      </c>
      <c r="S34" s="25">
        <f t="shared" si="8"/>
        <v>1.1945440726544</v>
      </c>
      <c r="T34" s="3">
        <v>0.01</v>
      </c>
      <c r="U34" s="26">
        <f t="shared" si="9"/>
        <v>0.011945440726544</v>
      </c>
      <c r="V34" s="25"/>
      <c r="W34" s="3"/>
      <c r="X34" s="26"/>
      <c r="Y34" s="28">
        <v>0.05</v>
      </c>
      <c r="Z34" s="3">
        <v>0.21</v>
      </c>
      <c r="AA34" s="27">
        <f t="shared" si="10"/>
        <v>0.0105</v>
      </c>
      <c r="AB34" s="3">
        <v>0.02</v>
      </c>
      <c r="AC34" s="3">
        <v>0.29</v>
      </c>
      <c r="AD34" s="27">
        <f t="shared" si="11"/>
        <v>0.0058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0.02</v>
      </c>
      <c r="AO34" s="3">
        <v>0.38</v>
      </c>
      <c r="AP34" s="3">
        <f t="shared" si="13"/>
        <v>0.0076</v>
      </c>
      <c r="AQ34" s="1">
        <f t="shared" si="14"/>
        <v>0.046845440726544</v>
      </c>
      <c r="AR34" s="29">
        <f t="shared" si="15"/>
        <v>108.812583333333</v>
      </c>
      <c r="AS34" s="1">
        <f t="shared" si="16"/>
        <v>0.12</v>
      </c>
      <c r="AT34" s="2">
        <f t="shared" si="20"/>
        <v>21.8274</v>
      </c>
      <c r="AU34" s="1">
        <f t="shared" si="17"/>
        <v>89454.9765544236</v>
      </c>
    </row>
    <row r="35" s="1" customFormat="1" spans="1:47">
      <c r="A35" s="13"/>
      <c r="B35" s="13"/>
      <c r="C35" s="16">
        <v>8</v>
      </c>
      <c r="D35" s="19">
        <v>26.4961079525806</v>
      </c>
      <c r="E35" s="20">
        <f t="shared" si="18"/>
        <v>26.7943849483871</v>
      </c>
      <c r="F35" s="16" t="s">
        <v>73</v>
      </c>
      <c r="G35" s="13">
        <v>9</v>
      </c>
      <c r="H35" s="18">
        <f t="shared" si="0"/>
        <v>26.4961079525806</v>
      </c>
      <c r="I35" s="18">
        <f t="shared" si="1"/>
        <v>299.646107952581</v>
      </c>
      <c r="J35" s="18">
        <f t="shared" si="2"/>
        <v>0.407482452955314</v>
      </c>
      <c r="K35" s="18">
        <f t="shared" si="3"/>
        <v>108.812583333333</v>
      </c>
      <c r="L35" s="18">
        <f t="shared" si="4"/>
        <v>1.08812583333333</v>
      </c>
      <c r="M35" s="13" t="s">
        <v>73</v>
      </c>
      <c r="N35" s="13"/>
      <c r="O35" s="18">
        <f t="shared" si="19"/>
        <v>2.87674854052425</v>
      </c>
      <c r="P35" s="18">
        <f t="shared" si="5"/>
        <v>1.17222455182844</v>
      </c>
      <c r="Q35" s="24">
        <f t="shared" si="6"/>
        <v>0.140666946219413</v>
      </c>
      <c r="R35" s="18">
        <f t="shared" si="7"/>
        <v>0.1305751</v>
      </c>
      <c r="S35" s="25">
        <f t="shared" si="8"/>
        <v>1.07728767750829</v>
      </c>
      <c r="T35" s="3">
        <v>0.01</v>
      </c>
      <c r="U35" s="26">
        <f t="shared" si="9"/>
        <v>0.0107728767750829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0.0402228767750829</v>
      </c>
      <c r="AR35" s="29">
        <f t="shared" si="15"/>
        <v>108.812583333333</v>
      </c>
      <c r="AS35" s="1">
        <f t="shared" si="16"/>
        <v>0.12</v>
      </c>
      <c r="AT35" s="2">
        <f t="shared" si="20"/>
        <v>21.8274</v>
      </c>
      <c r="AU35" s="1">
        <f t="shared" si="17"/>
        <v>76808.6806968112</v>
      </c>
    </row>
    <row r="36" s="1" customFormat="1" spans="1:47">
      <c r="A36" s="13"/>
      <c r="B36" s="13"/>
      <c r="C36" s="16">
        <v>9</v>
      </c>
      <c r="D36" s="19">
        <v>22.302250965</v>
      </c>
      <c r="E36" s="20">
        <f t="shared" si="18"/>
        <v>26.4961079525806</v>
      </c>
      <c r="F36" s="16" t="s">
        <v>73</v>
      </c>
      <c r="G36" s="13">
        <v>10</v>
      </c>
      <c r="H36" s="18">
        <f t="shared" si="0"/>
        <v>22.302250965</v>
      </c>
      <c r="I36" s="18">
        <f t="shared" si="1"/>
        <v>295.452250965</v>
      </c>
      <c r="J36" s="18">
        <f t="shared" si="2"/>
        <v>0.256916465780123</v>
      </c>
      <c r="K36" s="18">
        <f t="shared" si="3"/>
        <v>108.812583333333</v>
      </c>
      <c r="L36" s="18">
        <f t="shared" si="4"/>
        <v>1.08812583333333</v>
      </c>
      <c r="M36" s="13" t="s">
        <v>73</v>
      </c>
      <c r="N36" s="13"/>
      <c r="O36" s="18">
        <f t="shared" si="19"/>
        <v>2.79264982202914</v>
      </c>
      <c r="P36" s="18">
        <f t="shared" si="5"/>
        <v>0.717477722437217</v>
      </c>
      <c r="Q36" s="24">
        <f t="shared" si="6"/>
        <v>0.086097326692466</v>
      </c>
      <c r="R36" s="18">
        <f t="shared" si="7"/>
        <v>0.1305751</v>
      </c>
      <c r="S36" s="25">
        <f t="shared" si="8"/>
        <v>0.659370176185705</v>
      </c>
      <c r="T36" s="3">
        <v>0.01</v>
      </c>
      <c r="U36" s="26">
        <f t="shared" si="9"/>
        <v>0.00659370176185705</v>
      </c>
      <c r="V36" s="25"/>
      <c r="W36" s="3"/>
      <c r="X36" s="26"/>
      <c r="Y36" s="28">
        <v>0.04</v>
      </c>
      <c r="Z36" s="3">
        <v>0.21</v>
      </c>
      <c r="AA36" s="27">
        <f t="shared" si="10"/>
        <v>0.0084</v>
      </c>
      <c r="AB36" s="3">
        <v>0.015</v>
      </c>
      <c r="AC36" s="3">
        <v>0.29</v>
      </c>
      <c r="AD36" s="27">
        <f t="shared" si="11"/>
        <v>0.00435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0.015</v>
      </c>
      <c r="AO36" s="3">
        <v>0.38</v>
      </c>
      <c r="AP36" s="3">
        <f t="shared" si="13"/>
        <v>0.0057</v>
      </c>
      <c r="AQ36" s="1">
        <f t="shared" si="14"/>
        <v>0.036043701761857</v>
      </c>
      <c r="AR36" s="29">
        <f t="shared" si="15"/>
        <v>108.812583333333</v>
      </c>
      <c r="AS36" s="1">
        <f t="shared" si="16"/>
        <v>0.12</v>
      </c>
      <c r="AT36" s="2">
        <f t="shared" si="20"/>
        <v>21.8274</v>
      </c>
      <c r="AU36" s="1">
        <f t="shared" si="17"/>
        <v>68828.2241779526</v>
      </c>
    </row>
    <row r="37" s="1" customFormat="1" spans="1:47">
      <c r="A37" s="13"/>
      <c r="B37" s="13"/>
      <c r="C37" s="16">
        <v>10</v>
      </c>
      <c r="D37" s="19">
        <v>15.9141626659677</v>
      </c>
      <c r="E37" s="20">
        <f t="shared" si="18"/>
        <v>22.302250965</v>
      </c>
      <c r="F37" s="16" t="s">
        <v>73</v>
      </c>
      <c r="G37" s="13">
        <v>11</v>
      </c>
      <c r="H37" s="18">
        <f t="shared" si="0"/>
        <v>15.9141626659677</v>
      </c>
      <c r="I37" s="18">
        <f t="shared" si="1"/>
        <v>289.064162665968</v>
      </c>
      <c r="J37" s="18">
        <f t="shared" si="2"/>
        <v>0.124022090672556</v>
      </c>
      <c r="K37" s="18">
        <f t="shared" si="3"/>
        <v>108.812583333333</v>
      </c>
      <c r="L37" s="18">
        <f t="shared" si="4"/>
        <v>1.08812583333333</v>
      </c>
      <c r="M37" s="13" t="s">
        <v>75</v>
      </c>
      <c r="N37" s="18">
        <f>(O36-P36)*C22/100</f>
        <v>1.97141349461233</v>
      </c>
      <c r="O37" s="18">
        <f t="shared" si="19"/>
        <v>1.19188443831293</v>
      </c>
      <c r="P37" s="18">
        <f t="shared" si="5"/>
        <v>0.147819999879655</v>
      </c>
      <c r="Q37" s="24">
        <f t="shared" si="6"/>
        <v>0.0177383999855586</v>
      </c>
      <c r="R37" s="18">
        <f t="shared" si="7"/>
        <v>0.1305751</v>
      </c>
      <c r="S37" s="25">
        <f t="shared" si="8"/>
        <v>0.135848258860675</v>
      </c>
      <c r="T37" s="3">
        <v>0.01</v>
      </c>
      <c r="U37" s="26">
        <f t="shared" si="9"/>
        <v>0.00135848258860675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0.0232584825886068</v>
      </c>
      <c r="AR37" s="29">
        <f t="shared" si="15"/>
        <v>108.812583333333</v>
      </c>
      <c r="AS37" s="1">
        <f t="shared" si="16"/>
        <v>0.12</v>
      </c>
      <c r="AT37" s="2">
        <f t="shared" si="20"/>
        <v>21.8274</v>
      </c>
      <c r="AU37" s="1">
        <f t="shared" si="17"/>
        <v>44413.8635988191</v>
      </c>
    </row>
    <row r="38" s="1" customFormat="1" spans="1:48">
      <c r="A38" s="13"/>
      <c r="B38" s="13"/>
      <c r="C38" s="16">
        <v>11</v>
      </c>
      <c r="D38" s="19">
        <v>11.7229316068667</v>
      </c>
      <c r="E38" s="20">
        <f t="shared" si="18"/>
        <v>15.9141626659677</v>
      </c>
      <c r="F38" s="16" t="s">
        <v>75</v>
      </c>
      <c r="G38" s="13">
        <v>12</v>
      </c>
      <c r="H38" s="18">
        <f t="shared" si="0"/>
        <v>11.7229316068667</v>
      </c>
      <c r="I38" s="18">
        <f t="shared" si="1"/>
        <v>284.872931606867</v>
      </c>
      <c r="J38" s="18">
        <f t="shared" si="2"/>
        <v>0.0755565815710798</v>
      </c>
      <c r="K38" s="18">
        <f t="shared" si="3"/>
        <v>108.812583333333</v>
      </c>
      <c r="L38" s="18">
        <f t="shared" si="4"/>
        <v>1.08812583333333</v>
      </c>
      <c r="M38" s="13" t="s">
        <v>73</v>
      </c>
      <c r="N38" s="13"/>
      <c r="O38" s="18">
        <f t="shared" si="19"/>
        <v>2.13219027176661</v>
      </c>
      <c r="P38" s="18">
        <f t="shared" si="5"/>
        <v>0.161101008193797</v>
      </c>
      <c r="Q38" s="24">
        <f t="shared" si="6"/>
        <v>0.0193321209832556</v>
      </c>
      <c r="R38" s="18">
        <f t="shared" si="7"/>
        <v>0.1305751</v>
      </c>
      <c r="S38" s="25">
        <f t="shared" si="8"/>
        <v>0.148053656349914</v>
      </c>
      <c r="T38" s="3">
        <v>0.01</v>
      </c>
      <c r="U38" s="26">
        <f t="shared" si="9"/>
        <v>0.00148053656349914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0.0233805365634991</v>
      </c>
      <c r="AR38" s="29">
        <f t="shared" si="15"/>
        <v>108.812583333333</v>
      </c>
      <c r="AS38" s="1">
        <f t="shared" si="16"/>
        <v>0.12</v>
      </c>
      <c r="AT38" s="2">
        <f t="shared" si="20"/>
        <v>21.8274</v>
      </c>
      <c r="AU38" s="1">
        <f t="shared" si="17"/>
        <v>44646.9350630434</v>
      </c>
      <c r="AV38" s="1">
        <f>SUM(AU27:AU38)</f>
        <v>718473.826388458</v>
      </c>
    </row>
    <row r="39" s="1" customFormat="1" spans="1:46">
      <c r="A39" s="13"/>
      <c r="B39" s="13"/>
      <c r="C39" s="16">
        <v>12</v>
      </c>
      <c r="D39" s="19">
        <v>5.95871398558065</v>
      </c>
      <c r="E39" s="20">
        <f t="shared" si="18"/>
        <v>11.7229316068667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3</v>
      </c>
      <c r="E42" s="16"/>
      <c r="F42" s="16"/>
      <c r="G42" s="13">
        <v>1</v>
      </c>
      <c r="H42" s="18">
        <f t="shared" ref="H42:H53" si="21">E43</f>
        <v>3</v>
      </c>
      <c r="I42" s="18">
        <f t="shared" ref="I42:I53" si="22">H42+273.15</f>
        <v>276.15</v>
      </c>
      <c r="J42" s="18">
        <f t="shared" ref="J42:J53" si="23">EXP(($C$16*(I42-$C$14))/($C$17*I42*$C$14))</f>
        <v>0.0256677222920585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0.00197875144870551</v>
      </c>
      <c r="Q42" s="24">
        <f t="shared" ref="Q42:Q53" si="27">P42*$B$44</f>
        <v>0.000306706474549354</v>
      </c>
      <c r="R42" s="18">
        <f t="shared" ref="R42:R53" si="28">L42*$B$44</f>
        <v>0.0119491114583333</v>
      </c>
      <c r="S42" s="25">
        <f t="shared" ref="S42:S53" si="29">Q42/R42</f>
        <v>0.0256677222920585</v>
      </c>
      <c r="T42" s="3">
        <v>0.01</v>
      </c>
      <c r="U42" s="26">
        <f t="shared" ref="U42:U53" si="30">S42*T42</f>
        <v>0.000256677222920585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0.0150566772229206</v>
      </c>
      <c r="AR42" s="29">
        <f t="shared" ref="AR42:AR53" si="34">$B$42/12</f>
        <v>7.70910416666667</v>
      </c>
      <c r="AS42" s="1">
        <f t="shared" ref="AS42:AS53" si="35">$B$44</f>
        <v>0.155</v>
      </c>
      <c r="AT42" s="2">
        <f t="shared" ref="AT42:AT53" si="36">$E$5/12</f>
        <v>64.8039452054794</v>
      </c>
      <c r="AU42" s="1">
        <f t="shared" ref="AU42:AU53" si="37">AT42*10000*AS42*0.67*AR42*AQ42</f>
        <v>7811.61806873197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3.99795037225806</v>
      </c>
      <c r="E43" s="20">
        <f t="shared" ref="E43:E54" si="38">D42</f>
        <v>3</v>
      </c>
      <c r="F43" s="16" t="s">
        <v>73</v>
      </c>
      <c r="G43" s="13">
        <v>2</v>
      </c>
      <c r="H43" s="18">
        <f t="shared" si="21"/>
        <v>3.99795037225806</v>
      </c>
      <c r="I43" s="18">
        <f t="shared" si="22"/>
        <v>277.147950372258</v>
      </c>
      <c r="J43" s="18">
        <f t="shared" si="23"/>
        <v>0.0291424121506135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0.152203331884628</v>
      </c>
      <c r="P43" s="18">
        <f t="shared" si="26"/>
        <v>0.00443557222847844</v>
      </c>
      <c r="Q43" s="24">
        <f t="shared" si="27"/>
        <v>0.000687513695414158</v>
      </c>
      <c r="R43" s="18">
        <f t="shared" si="28"/>
        <v>0.0119491114583333</v>
      </c>
      <c r="S43" s="25">
        <f t="shared" si="29"/>
        <v>0.0575368049592243</v>
      </c>
      <c r="T43" s="3">
        <v>0.01</v>
      </c>
      <c r="U43" s="26">
        <f t="shared" si="30"/>
        <v>0.000575368049592243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0.0153753680495922</v>
      </c>
      <c r="AR43" s="29">
        <f t="shared" si="34"/>
        <v>7.70910416666667</v>
      </c>
      <c r="AS43" s="1">
        <f t="shared" si="35"/>
        <v>0.155</v>
      </c>
      <c r="AT43" s="2">
        <f t="shared" si="36"/>
        <v>64.8039452054794</v>
      </c>
      <c r="AU43" s="1">
        <f t="shared" si="37"/>
        <v>7976.95939757296</v>
      </c>
    </row>
    <row r="44" s="1" customFormat="1" spans="1:47">
      <c r="A44" s="13" t="s">
        <v>38</v>
      </c>
      <c r="B44" s="13">
        <f>I5</f>
        <v>0.155</v>
      </c>
      <c r="C44" s="16">
        <v>2</v>
      </c>
      <c r="D44" s="19">
        <v>5.75748168675</v>
      </c>
      <c r="E44" s="20">
        <f t="shared" si="38"/>
        <v>3.99795037225806</v>
      </c>
      <c r="F44" s="16" t="s">
        <v>73</v>
      </c>
      <c r="G44" s="13">
        <v>3</v>
      </c>
      <c r="H44" s="18">
        <f t="shared" si="21"/>
        <v>5.75748168675</v>
      </c>
      <c r="I44" s="18">
        <f t="shared" si="22"/>
        <v>278.90748168675</v>
      </c>
      <c r="J44" s="18">
        <f t="shared" si="23"/>
        <v>0.036373151078099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0.224858801322816</v>
      </c>
      <c r="P44" s="18">
        <f t="shared" si="26"/>
        <v>0.00817882315175504</v>
      </c>
      <c r="Q44" s="24">
        <f t="shared" si="27"/>
        <v>0.00126771758852203</v>
      </c>
      <c r="R44" s="18">
        <f t="shared" si="28"/>
        <v>0.0119491114583333</v>
      </c>
      <c r="S44" s="25">
        <f t="shared" si="29"/>
        <v>0.106093042394204</v>
      </c>
      <c r="T44" s="3">
        <v>0.01</v>
      </c>
      <c r="U44" s="26">
        <f t="shared" si="30"/>
        <v>0.00106093042394204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0.015860930423942</v>
      </c>
      <c r="AR44" s="29">
        <f t="shared" si="34"/>
        <v>7.70910416666667</v>
      </c>
      <c r="AS44" s="1">
        <f t="shared" si="35"/>
        <v>0.155</v>
      </c>
      <c r="AT44" s="2">
        <f t="shared" si="36"/>
        <v>64.8039452054794</v>
      </c>
      <c r="AU44" s="1">
        <f t="shared" si="37"/>
        <v>8228.87605626264</v>
      </c>
    </row>
    <row r="45" s="1" customFormat="1" spans="1:47">
      <c r="A45" s="13"/>
      <c r="B45" s="13"/>
      <c r="C45" s="16">
        <v>3</v>
      </c>
      <c r="D45" s="19">
        <v>9.65871489683871</v>
      </c>
      <c r="E45" s="20">
        <f t="shared" si="38"/>
        <v>5.75748168675</v>
      </c>
      <c r="F45" s="16" t="s">
        <v>73</v>
      </c>
      <c r="G45" s="13">
        <v>4</v>
      </c>
      <c r="H45" s="18">
        <f t="shared" si="21"/>
        <v>9.65871489683871</v>
      </c>
      <c r="I45" s="18">
        <f t="shared" si="22"/>
        <v>282.808714896839</v>
      </c>
      <c r="J45" s="18">
        <f t="shared" si="23"/>
        <v>0.0588744241844333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0.293771019837728</v>
      </c>
      <c r="P45" s="18">
        <f t="shared" si="26"/>
        <v>0.0172955996350199</v>
      </c>
      <c r="Q45" s="24">
        <f t="shared" si="27"/>
        <v>0.00268081794342809</v>
      </c>
      <c r="R45" s="18">
        <f t="shared" si="28"/>
        <v>0.0119491114583333</v>
      </c>
      <c r="S45" s="25">
        <f t="shared" si="29"/>
        <v>0.224352911325342</v>
      </c>
      <c r="T45" s="3">
        <v>0.01</v>
      </c>
      <c r="U45" s="26">
        <f t="shared" si="30"/>
        <v>0.00224352911325342</v>
      </c>
      <c r="V45" s="25"/>
      <c r="W45" s="3"/>
      <c r="X45" s="26"/>
      <c r="Y45" s="28">
        <v>0.04</v>
      </c>
      <c r="Z45" s="3">
        <v>0.49</v>
      </c>
      <c r="AA45" s="27">
        <f t="shared" si="31"/>
        <v>0.0196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0.015</v>
      </c>
      <c r="AO45" s="3">
        <v>0.5</v>
      </c>
      <c r="AP45" s="3">
        <f t="shared" si="32"/>
        <v>0.0075</v>
      </c>
      <c r="AQ45" s="1">
        <f t="shared" si="33"/>
        <v>0.0293435291132534</v>
      </c>
      <c r="AR45" s="29">
        <f t="shared" si="34"/>
        <v>7.70910416666667</v>
      </c>
      <c r="AS45" s="1">
        <f t="shared" si="35"/>
        <v>0.155</v>
      </c>
      <c r="AT45" s="2">
        <f t="shared" si="36"/>
        <v>64.8039452054794</v>
      </c>
      <c r="AU45" s="1">
        <f t="shared" si="37"/>
        <v>15223.8398172283</v>
      </c>
    </row>
    <row r="46" s="1" customFormat="1" spans="1:47">
      <c r="A46" s="13"/>
      <c r="B46" s="13"/>
      <c r="C46" s="16">
        <v>4</v>
      </c>
      <c r="D46" s="19">
        <v>14.0309819711333</v>
      </c>
      <c r="E46" s="20">
        <f t="shared" si="38"/>
        <v>9.65871489683871</v>
      </c>
      <c r="F46" s="16" t="s">
        <v>73</v>
      </c>
      <c r="G46" s="13">
        <v>5</v>
      </c>
      <c r="H46" s="18">
        <f t="shared" si="21"/>
        <v>14.0309819711333</v>
      </c>
      <c r="I46" s="18">
        <f t="shared" si="22"/>
        <v>287.180981971133</v>
      </c>
      <c r="J46" s="18">
        <f t="shared" si="23"/>
        <v>0.0994424385893951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0.262651649192572</v>
      </c>
      <c r="O46" s="18">
        <f t="shared" si="39"/>
        <v>0.090914812676802</v>
      </c>
      <c r="P46" s="18">
        <f t="shared" si="26"/>
        <v>0.00904079067647924</v>
      </c>
      <c r="Q46" s="24">
        <f t="shared" si="27"/>
        <v>0.00140132255485428</v>
      </c>
      <c r="R46" s="18">
        <f t="shared" si="28"/>
        <v>0.0119491114583333</v>
      </c>
      <c r="S46" s="25">
        <f t="shared" si="29"/>
        <v>0.117274205679703</v>
      </c>
      <c r="T46" s="3">
        <v>0.01</v>
      </c>
      <c r="U46" s="26">
        <f t="shared" si="30"/>
        <v>0.00117274205679703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0.028272742056797</v>
      </c>
      <c r="AR46" s="29">
        <f t="shared" si="34"/>
        <v>7.70910416666667</v>
      </c>
      <c r="AS46" s="1">
        <f t="shared" si="35"/>
        <v>0.155</v>
      </c>
      <c r="AT46" s="2">
        <f t="shared" si="36"/>
        <v>64.8039452054794</v>
      </c>
      <c r="AU46" s="1">
        <f t="shared" si="37"/>
        <v>14668.3002785813</v>
      </c>
    </row>
    <row r="47" s="1" customFormat="1" spans="1:47">
      <c r="A47" s="13"/>
      <c r="B47" s="13"/>
      <c r="C47" s="16">
        <v>5</v>
      </c>
      <c r="D47" s="19">
        <v>20.0719082512903</v>
      </c>
      <c r="E47" s="20">
        <f t="shared" si="38"/>
        <v>14.0309819711333</v>
      </c>
      <c r="F47" s="16" t="s">
        <v>75</v>
      </c>
      <c r="G47" s="13">
        <v>6</v>
      </c>
      <c r="H47" s="18">
        <f t="shared" si="21"/>
        <v>20.0719082512903</v>
      </c>
      <c r="I47" s="18">
        <f t="shared" si="22"/>
        <v>293.22190825129</v>
      </c>
      <c r="J47" s="18">
        <f t="shared" si="23"/>
        <v>0.199952583050438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0.158965063666989</v>
      </c>
      <c r="P47" s="18">
        <f t="shared" si="26"/>
        <v>0.0317854750949919</v>
      </c>
      <c r="Q47" s="24">
        <f t="shared" si="27"/>
        <v>0.00492674863972374</v>
      </c>
      <c r="R47" s="18">
        <f t="shared" si="28"/>
        <v>0.0119491114583333</v>
      </c>
      <c r="S47" s="25">
        <f t="shared" si="29"/>
        <v>0.41231087825261</v>
      </c>
      <c r="T47" s="3">
        <v>0.01</v>
      </c>
      <c r="U47" s="26">
        <f t="shared" si="30"/>
        <v>0.0041231087825261</v>
      </c>
      <c r="V47" s="25"/>
      <c r="W47" s="3"/>
      <c r="X47" s="26"/>
      <c r="Y47" s="28">
        <v>0.04</v>
      </c>
      <c r="Z47" s="3">
        <v>0.49</v>
      </c>
      <c r="AA47" s="27">
        <f t="shared" si="31"/>
        <v>0.0196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0.5</v>
      </c>
      <c r="AP47" s="3">
        <f t="shared" si="32"/>
        <v>0.0075</v>
      </c>
      <c r="AQ47" s="1">
        <f t="shared" si="33"/>
        <v>0.0312231087825261</v>
      </c>
      <c r="AR47" s="29">
        <f t="shared" si="34"/>
        <v>7.70910416666667</v>
      </c>
      <c r="AS47" s="1">
        <f t="shared" si="35"/>
        <v>0.155</v>
      </c>
      <c r="AT47" s="2">
        <f t="shared" si="36"/>
        <v>64.8039452054794</v>
      </c>
      <c r="AU47" s="1">
        <f t="shared" si="37"/>
        <v>16198.9924547412</v>
      </c>
    </row>
    <row r="48" s="1" customFormat="1" spans="1:47">
      <c r="A48" s="13"/>
      <c r="B48" s="13"/>
      <c r="C48" s="16">
        <v>6</v>
      </c>
      <c r="D48" s="19">
        <v>23.8847949156667</v>
      </c>
      <c r="E48" s="20">
        <f t="shared" si="38"/>
        <v>20.0719082512903</v>
      </c>
      <c r="F48" s="16" t="s">
        <v>73</v>
      </c>
      <c r="G48" s="13">
        <v>7</v>
      </c>
      <c r="H48" s="18">
        <f t="shared" si="21"/>
        <v>23.8847949156667</v>
      </c>
      <c r="I48" s="18">
        <f t="shared" si="22"/>
        <v>297.034794915667</v>
      </c>
      <c r="J48" s="18">
        <f t="shared" si="23"/>
        <v>0.306228560416068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0.204270630238664</v>
      </c>
      <c r="P48" s="18">
        <f t="shared" si="26"/>
        <v>0.0625535010332691</v>
      </c>
      <c r="Q48" s="24">
        <f t="shared" si="27"/>
        <v>0.00969579266015671</v>
      </c>
      <c r="R48" s="18">
        <f t="shared" si="28"/>
        <v>0.0119491114583333</v>
      </c>
      <c r="S48" s="25">
        <f t="shared" si="29"/>
        <v>0.811423735895847</v>
      </c>
      <c r="T48" s="3">
        <v>0.01</v>
      </c>
      <c r="U48" s="26">
        <f t="shared" si="30"/>
        <v>0.00811423735895847</v>
      </c>
      <c r="V48" s="25"/>
      <c r="W48" s="3"/>
      <c r="X48" s="26"/>
      <c r="Y48" s="28">
        <v>0.05</v>
      </c>
      <c r="Z48" s="3">
        <v>0.49</v>
      </c>
      <c r="AA48" s="27">
        <f t="shared" si="31"/>
        <v>0.0245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0.02</v>
      </c>
      <c r="AO48" s="3">
        <v>0.5</v>
      </c>
      <c r="AP48" s="3">
        <f t="shared" si="32"/>
        <v>0.01</v>
      </c>
      <c r="AQ48" s="1">
        <f t="shared" si="33"/>
        <v>0.0426142373589585</v>
      </c>
      <c r="AR48" s="29">
        <f t="shared" si="34"/>
        <v>7.70910416666667</v>
      </c>
      <c r="AS48" s="1">
        <f t="shared" si="35"/>
        <v>0.155</v>
      </c>
      <c r="AT48" s="2">
        <f t="shared" si="36"/>
        <v>64.8039452054794</v>
      </c>
      <c r="AU48" s="1">
        <f t="shared" si="37"/>
        <v>22108.8718055086</v>
      </c>
    </row>
    <row r="49" s="1" customFormat="1" spans="1:47">
      <c r="A49" s="13"/>
      <c r="B49" s="13"/>
      <c r="C49" s="16">
        <v>7</v>
      </c>
      <c r="D49" s="19">
        <v>26.7943849483871</v>
      </c>
      <c r="E49" s="20">
        <f t="shared" si="38"/>
        <v>23.8847949156667</v>
      </c>
      <c r="F49" s="16" t="s">
        <v>73</v>
      </c>
      <c r="G49" s="13">
        <v>8</v>
      </c>
      <c r="H49" s="18">
        <f t="shared" si="21"/>
        <v>26.7943849483871</v>
      </c>
      <c r="I49" s="18">
        <f t="shared" si="22"/>
        <v>299.944384948387</v>
      </c>
      <c r="J49" s="18">
        <f t="shared" si="23"/>
        <v>0.420864753407744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0.218808170872062</v>
      </c>
      <c r="P49" s="18">
        <f t="shared" si="26"/>
        <v>0.0920886468776698</v>
      </c>
      <c r="Q49" s="24">
        <f t="shared" si="27"/>
        <v>0.0142737402660388</v>
      </c>
      <c r="R49" s="18">
        <f t="shared" si="28"/>
        <v>0.0119491114583333</v>
      </c>
      <c r="S49" s="25">
        <f t="shared" si="29"/>
        <v>1.1945440726544</v>
      </c>
      <c r="T49" s="3">
        <v>0.01</v>
      </c>
      <c r="U49" s="26">
        <f t="shared" si="30"/>
        <v>0.011945440726544</v>
      </c>
      <c r="V49" s="25"/>
      <c r="W49" s="3"/>
      <c r="X49" s="26"/>
      <c r="Y49" s="28">
        <v>0.05</v>
      </c>
      <c r="Z49" s="3">
        <v>0.49</v>
      </c>
      <c r="AA49" s="27">
        <f t="shared" si="31"/>
        <v>0.0245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0.02</v>
      </c>
      <c r="AO49" s="3">
        <v>0.5</v>
      </c>
      <c r="AP49" s="3">
        <f t="shared" si="32"/>
        <v>0.01</v>
      </c>
      <c r="AQ49" s="1">
        <f t="shared" si="33"/>
        <v>0.046445440726544</v>
      </c>
      <c r="AR49" s="29">
        <f t="shared" si="34"/>
        <v>7.70910416666667</v>
      </c>
      <c r="AS49" s="1">
        <f t="shared" si="35"/>
        <v>0.155</v>
      </c>
      <c r="AT49" s="2">
        <f t="shared" si="36"/>
        <v>64.8039452054794</v>
      </c>
      <c r="AU49" s="1">
        <f t="shared" si="37"/>
        <v>24096.5545464031</v>
      </c>
    </row>
    <row r="50" s="1" customFormat="1" spans="1:47">
      <c r="A50" s="13"/>
      <c r="B50" s="13"/>
      <c r="C50" s="16">
        <v>8</v>
      </c>
      <c r="D50" s="19">
        <v>26.4961079525806</v>
      </c>
      <c r="E50" s="20">
        <f t="shared" si="38"/>
        <v>26.7943849483871</v>
      </c>
      <c r="F50" s="16" t="s">
        <v>73</v>
      </c>
      <c r="G50" s="13">
        <v>9</v>
      </c>
      <c r="H50" s="18">
        <f t="shared" si="21"/>
        <v>26.4961079525806</v>
      </c>
      <c r="I50" s="18">
        <f t="shared" si="22"/>
        <v>299.646107952581</v>
      </c>
      <c r="J50" s="18">
        <f t="shared" si="23"/>
        <v>0.407482452955314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0.203810565661059</v>
      </c>
      <c r="P50" s="18">
        <f t="shared" si="26"/>
        <v>0.0830492292337783</v>
      </c>
      <c r="Q50" s="24">
        <f t="shared" si="27"/>
        <v>0.0128726305312356</v>
      </c>
      <c r="R50" s="18">
        <f t="shared" si="28"/>
        <v>0.0119491114583333</v>
      </c>
      <c r="S50" s="25">
        <f t="shared" si="29"/>
        <v>1.07728767750829</v>
      </c>
      <c r="T50" s="3">
        <v>0.01</v>
      </c>
      <c r="U50" s="26">
        <f t="shared" si="30"/>
        <v>0.0107728767750829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0.0378728767750829</v>
      </c>
      <c r="AR50" s="29">
        <f t="shared" si="34"/>
        <v>7.70910416666667</v>
      </c>
      <c r="AS50" s="1">
        <f t="shared" si="35"/>
        <v>0.155</v>
      </c>
      <c r="AT50" s="2">
        <f t="shared" si="36"/>
        <v>64.8039452054794</v>
      </c>
      <c r="AU50" s="1">
        <f t="shared" si="37"/>
        <v>19648.9865692765</v>
      </c>
    </row>
    <row r="51" s="1" customFormat="1" spans="1:47">
      <c r="A51" s="13"/>
      <c r="B51" s="13"/>
      <c r="C51" s="16">
        <v>9</v>
      </c>
      <c r="D51" s="19">
        <v>22.302250965</v>
      </c>
      <c r="E51" s="20">
        <f t="shared" si="38"/>
        <v>26.4961079525806</v>
      </c>
      <c r="F51" s="16" t="s">
        <v>73</v>
      </c>
      <c r="G51" s="13">
        <v>10</v>
      </c>
      <c r="H51" s="18">
        <f t="shared" si="21"/>
        <v>22.302250965</v>
      </c>
      <c r="I51" s="18">
        <f t="shared" si="22"/>
        <v>295.452250965</v>
      </c>
      <c r="J51" s="18">
        <f t="shared" si="23"/>
        <v>0.256916465780123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0.197852378093947</v>
      </c>
      <c r="P51" s="18">
        <f t="shared" si="26"/>
        <v>0.0508315337260895</v>
      </c>
      <c r="Q51" s="24">
        <f t="shared" si="27"/>
        <v>0.00787888772754388</v>
      </c>
      <c r="R51" s="18">
        <f t="shared" si="28"/>
        <v>0.0119491114583333</v>
      </c>
      <c r="S51" s="25">
        <f t="shared" si="29"/>
        <v>0.659370176185705</v>
      </c>
      <c r="T51" s="3">
        <v>0.01</v>
      </c>
      <c r="U51" s="26">
        <f t="shared" si="30"/>
        <v>0.00659370176185705</v>
      </c>
      <c r="V51" s="25"/>
      <c r="W51" s="3"/>
      <c r="X51" s="26"/>
      <c r="Y51" s="28">
        <v>0.04</v>
      </c>
      <c r="Z51" s="3">
        <v>0.49</v>
      </c>
      <c r="AA51" s="27">
        <f t="shared" si="31"/>
        <v>0.0196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0.015</v>
      </c>
      <c r="AO51" s="3">
        <v>0.5</v>
      </c>
      <c r="AP51" s="3">
        <f t="shared" si="32"/>
        <v>0.0075</v>
      </c>
      <c r="AQ51" s="1">
        <f t="shared" si="33"/>
        <v>0.033693701761857</v>
      </c>
      <c r="AR51" s="29">
        <f t="shared" si="34"/>
        <v>7.70910416666667</v>
      </c>
      <c r="AS51" s="1">
        <f t="shared" si="35"/>
        <v>0.155</v>
      </c>
      <c r="AT51" s="2">
        <f t="shared" si="36"/>
        <v>64.8039452054794</v>
      </c>
      <c r="AU51" s="1">
        <f t="shared" si="37"/>
        <v>17480.7711946378</v>
      </c>
    </row>
    <row r="52" s="1" customFormat="1" spans="1:47">
      <c r="A52" s="13"/>
      <c r="B52" s="13"/>
      <c r="C52" s="16">
        <v>10</v>
      </c>
      <c r="D52" s="19">
        <v>15.9141626659677</v>
      </c>
      <c r="E52" s="20">
        <f t="shared" si="38"/>
        <v>22.302250965</v>
      </c>
      <c r="F52" s="16" t="s">
        <v>73</v>
      </c>
      <c r="G52" s="13">
        <v>11</v>
      </c>
      <c r="H52" s="18">
        <f t="shared" si="21"/>
        <v>15.9141626659677</v>
      </c>
      <c r="I52" s="18">
        <f t="shared" si="22"/>
        <v>289.064162665968</v>
      </c>
      <c r="J52" s="18">
        <f t="shared" si="23"/>
        <v>0.124022090672556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0.139669802149465</v>
      </c>
      <c r="O52" s="18">
        <f t="shared" si="39"/>
        <v>0.0844420838850595</v>
      </c>
      <c r="P52" s="18">
        <f t="shared" si="26"/>
        <v>0.0104726837841724</v>
      </c>
      <c r="Q52" s="24">
        <f t="shared" si="27"/>
        <v>0.00162326598654673</v>
      </c>
      <c r="R52" s="18">
        <f t="shared" si="28"/>
        <v>0.0119491114583333</v>
      </c>
      <c r="S52" s="25">
        <f t="shared" si="29"/>
        <v>0.135848258860675</v>
      </c>
      <c r="T52" s="3">
        <v>0.01</v>
      </c>
      <c r="U52" s="26">
        <f t="shared" si="30"/>
        <v>0.00135848258860675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0.0161584825886068</v>
      </c>
      <c r="AR52" s="29">
        <f t="shared" si="34"/>
        <v>7.70910416666667</v>
      </c>
      <c r="AS52" s="1">
        <f t="shared" si="35"/>
        <v>0.155</v>
      </c>
      <c r="AT52" s="2">
        <f t="shared" si="36"/>
        <v>64.8039452054794</v>
      </c>
      <c r="AU52" s="1">
        <f t="shared" si="37"/>
        <v>8383.25034691602</v>
      </c>
    </row>
    <row r="53" s="1" customFormat="1" spans="1:48">
      <c r="A53" s="13"/>
      <c r="B53" s="13"/>
      <c r="C53" s="16">
        <v>11</v>
      </c>
      <c r="D53" s="19">
        <v>11.7229316068667</v>
      </c>
      <c r="E53" s="20">
        <f t="shared" si="38"/>
        <v>15.9141626659677</v>
      </c>
      <c r="F53" s="16" t="s">
        <v>75</v>
      </c>
      <c r="G53" s="13">
        <v>12</v>
      </c>
      <c r="H53" s="18">
        <f t="shared" si="21"/>
        <v>11.7229316068667</v>
      </c>
      <c r="I53" s="18">
        <f t="shared" si="22"/>
        <v>284.872931606867</v>
      </c>
      <c r="J53" s="18">
        <f t="shared" si="23"/>
        <v>0.0755565815710798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0.151060441767554</v>
      </c>
      <c r="P53" s="18">
        <f t="shared" si="26"/>
        <v>0.0114136105905735</v>
      </c>
      <c r="Q53" s="24">
        <f t="shared" si="27"/>
        <v>0.0017691096415389</v>
      </c>
      <c r="R53" s="18">
        <f t="shared" si="28"/>
        <v>0.0119491114583333</v>
      </c>
      <c r="S53" s="25">
        <f t="shared" si="29"/>
        <v>0.148053656349913</v>
      </c>
      <c r="T53" s="3">
        <v>0.01</v>
      </c>
      <c r="U53" s="26">
        <f t="shared" si="30"/>
        <v>0.00148053656349913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0.0162805365634991</v>
      </c>
      <c r="AR53" s="29">
        <f t="shared" si="34"/>
        <v>7.70910416666667</v>
      </c>
      <c r="AS53" s="1">
        <f t="shared" si="35"/>
        <v>0.155</v>
      </c>
      <c r="AT53" s="2">
        <f t="shared" si="36"/>
        <v>64.8039452054794</v>
      </c>
      <c r="AU53" s="1">
        <f t="shared" si="37"/>
        <v>8446.57368323477</v>
      </c>
      <c r="AV53" s="1">
        <f>SUM(AU42:AU53)</f>
        <v>170273.594219095</v>
      </c>
    </row>
    <row r="54" s="1" customFormat="1" spans="1:46">
      <c r="A54" s="13"/>
      <c r="B54" s="13"/>
      <c r="C54" s="16">
        <v>12</v>
      </c>
      <c r="D54" s="19">
        <v>5.95871398558065</v>
      </c>
      <c r="E54" s="20">
        <f t="shared" si="38"/>
        <v>11.7229316068667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7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="1" customFormat="1" spans="1:77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8">
      <c r="A58" s="13" t="s">
        <v>71</v>
      </c>
      <c r="B58" s="13">
        <f>F7</f>
        <v>108.2955</v>
      </c>
      <c r="C58" s="16" t="s">
        <v>72</v>
      </c>
      <c r="D58" s="17">
        <v>3</v>
      </c>
      <c r="E58" s="16"/>
      <c r="F58" s="16"/>
      <c r="G58" s="13">
        <v>1</v>
      </c>
      <c r="H58" s="18">
        <f t="shared" ref="H58:H69" si="40">E59</f>
        <v>3</v>
      </c>
      <c r="I58" s="18">
        <f t="shared" ref="I58:I69" si="41">H58+273.15</f>
        <v>276.15</v>
      </c>
      <c r="J58" s="18">
        <f t="shared" ref="J58:J69" si="42">EXP(($C$16*(I58-$C$14))/($C$17*I58*$C$14))</f>
        <v>0.0256677222920585</v>
      </c>
      <c r="K58" s="18">
        <f t="shared" ref="K58:K69" si="43">$B$58/12</f>
        <v>9.024625</v>
      </c>
      <c r="L58" s="18">
        <f t="shared" ref="L58:L69" si="44">K58*$B$59/100</f>
        <v>2.43664875</v>
      </c>
      <c r="M58" s="13" t="s">
        <v>73</v>
      </c>
      <c r="N58" s="13"/>
      <c r="O58" s="18">
        <f>L58</f>
        <v>2.43664875</v>
      </c>
      <c r="P58" s="18">
        <f t="shared" ref="P58:P69" si="45">O58*J58</f>
        <v>0.0625432234382915</v>
      </c>
      <c r="Q58" s="24">
        <f t="shared" ref="Q58:Q69" si="46">P58*$B$60</f>
        <v>0.0281444505472312</v>
      </c>
      <c r="R58" s="18">
        <f t="shared" ref="R58:R69" si="47">L58*$B$60</f>
        <v>1.0964919375</v>
      </c>
      <c r="S58" s="25">
        <f t="shared" ref="S58:S69" si="48">Q58/R58</f>
        <v>0.0256677222920585</v>
      </c>
      <c r="T58" s="3">
        <v>0.27</v>
      </c>
      <c r="U58" s="26">
        <f t="shared" ref="U58:U69" si="49">S58*T58</f>
        <v>0.0069302850188558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0.228489480933185</v>
      </c>
      <c r="AC58" s="29">
        <f t="shared" ref="AC58:AC69" si="51">$B$58/12</f>
        <v>9.024625</v>
      </c>
      <c r="AD58" s="1">
        <f t="shared" ref="AD58:AD69" si="52">$B$60</f>
        <v>0.45</v>
      </c>
      <c r="AE58" s="30">
        <f t="shared" ref="AE58:AE69" si="53">$E$7/12</f>
        <v>575.786337181462</v>
      </c>
      <c r="AF58" s="1">
        <f t="shared" ref="AF58:AF69" si="54">AE58*10000*AC58*AB58</f>
        <v>11872897.8441139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s="3"/>
    </row>
    <row r="59" s="1" customFormat="1" spans="1:78">
      <c r="A59" s="13" t="s">
        <v>74</v>
      </c>
      <c r="B59" s="13">
        <v>27</v>
      </c>
      <c r="C59" s="16">
        <v>1</v>
      </c>
      <c r="D59" s="19">
        <v>3.99795037225806</v>
      </c>
      <c r="E59" s="20">
        <f t="shared" ref="E59:E70" si="55">D58</f>
        <v>3</v>
      </c>
      <c r="F59" s="16" t="s">
        <v>73</v>
      </c>
      <c r="G59" s="13">
        <v>2</v>
      </c>
      <c r="H59" s="18">
        <f t="shared" si="40"/>
        <v>3.99795037225806</v>
      </c>
      <c r="I59" s="18">
        <f t="shared" si="41"/>
        <v>277.147950372258</v>
      </c>
      <c r="J59" s="18">
        <f t="shared" si="42"/>
        <v>0.0291424121506135</v>
      </c>
      <c r="K59" s="18">
        <f t="shared" si="43"/>
        <v>9.024625</v>
      </c>
      <c r="L59" s="18">
        <f t="shared" si="44"/>
        <v>2.43664875</v>
      </c>
      <c r="M59" s="13" t="s">
        <v>73</v>
      </c>
      <c r="N59" s="13"/>
      <c r="O59" s="18">
        <f t="shared" ref="O59:O69" si="56">L59+O58-P58-N59</f>
        <v>4.81075427656171</v>
      </c>
      <c r="P59" s="18">
        <f t="shared" si="45"/>
        <v>0.140196983882888</v>
      </c>
      <c r="Q59" s="24">
        <f t="shared" si="46"/>
        <v>0.0630886427472996</v>
      </c>
      <c r="R59" s="18">
        <f t="shared" si="47"/>
        <v>1.0964919375</v>
      </c>
      <c r="S59" s="25">
        <f t="shared" si="48"/>
        <v>0.0575368049592244</v>
      </c>
      <c r="T59" s="3">
        <v>0.27</v>
      </c>
      <c r="U59" s="26">
        <f t="shared" si="49"/>
        <v>0.0155349373389906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0.231083783607706</v>
      </c>
      <c r="AC59" s="29">
        <f t="shared" si="51"/>
        <v>9.024625</v>
      </c>
      <c r="AD59" s="1">
        <f t="shared" si="52"/>
        <v>0.45</v>
      </c>
      <c r="AE59" s="30">
        <f t="shared" si="53"/>
        <v>575.786337181462</v>
      </c>
      <c r="AF59" s="1">
        <f t="shared" si="54"/>
        <v>12007704.4466126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38</v>
      </c>
      <c r="B60" s="13">
        <f>H7</f>
        <v>0.45</v>
      </c>
      <c r="C60" s="16">
        <v>2</v>
      </c>
      <c r="D60" s="19">
        <v>5.75748168675</v>
      </c>
      <c r="E60" s="20">
        <f t="shared" si="55"/>
        <v>3.99795037225806</v>
      </c>
      <c r="F60" s="16" t="s">
        <v>73</v>
      </c>
      <c r="G60" s="13">
        <v>3</v>
      </c>
      <c r="H60" s="18">
        <f t="shared" si="40"/>
        <v>5.75748168675</v>
      </c>
      <c r="I60" s="18">
        <f t="shared" si="41"/>
        <v>278.90748168675</v>
      </c>
      <c r="J60" s="18">
        <f t="shared" si="42"/>
        <v>0.036373151078099</v>
      </c>
      <c r="K60" s="18">
        <f t="shared" si="43"/>
        <v>9.024625</v>
      </c>
      <c r="L60" s="18">
        <f t="shared" si="44"/>
        <v>2.43664875</v>
      </c>
      <c r="M60" s="13" t="s">
        <v>73</v>
      </c>
      <c r="N60" s="13"/>
      <c r="O60" s="18">
        <f t="shared" si="56"/>
        <v>7.10720604267882</v>
      </c>
      <c r="P60" s="18">
        <f t="shared" si="45"/>
        <v>0.258511479133535</v>
      </c>
      <c r="Q60" s="24">
        <f t="shared" si="46"/>
        <v>0.116330165610091</v>
      </c>
      <c r="R60" s="18">
        <f t="shared" si="47"/>
        <v>1.0964919375</v>
      </c>
      <c r="S60" s="25">
        <f t="shared" si="48"/>
        <v>0.106093042394204</v>
      </c>
      <c r="T60" s="3">
        <v>0.27</v>
      </c>
      <c r="U60" s="26">
        <f t="shared" si="49"/>
        <v>0.0286451214464352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0.2350365041161</v>
      </c>
      <c r="AC60" s="29">
        <f t="shared" si="51"/>
        <v>9.024625</v>
      </c>
      <c r="AD60" s="1">
        <f t="shared" si="52"/>
        <v>0.45</v>
      </c>
      <c r="AE60" s="30">
        <f t="shared" si="53"/>
        <v>575.786337181462</v>
      </c>
      <c r="AF60" s="1">
        <f t="shared" si="54"/>
        <v>12213097.914228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/>
      <c r="B61" s="13"/>
      <c r="C61" s="16">
        <v>3</v>
      </c>
      <c r="D61" s="19">
        <v>9.65871489683871</v>
      </c>
      <c r="E61" s="20">
        <f t="shared" si="55"/>
        <v>5.75748168675</v>
      </c>
      <c r="F61" s="16" t="s">
        <v>73</v>
      </c>
      <c r="G61" s="13">
        <v>4</v>
      </c>
      <c r="H61" s="18">
        <f t="shared" si="40"/>
        <v>9.65871489683871</v>
      </c>
      <c r="I61" s="18">
        <f t="shared" si="41"/>
        <v>282.808714896839</v>
      </c>
      <c r="J61" s="18">
        <f t="shared" si="42"/>
        <v>0.0588744241844333</v>
      </c>
      <c r="K61" s="18">
        <f t="shared" si="43"/>
        <v>9.024625</v>
      </c>
      <c r="L61" s="18">
        <f t="shared" si="44"/>
        <v>2.43664875</v>
      </c>
      <c r="M61" s="13" t="s">
        <v>73</v>
      </c>
      <c r="N61" s="13"/>
      <c r="O61" s="18">
        <f t="shared" si="56"/>
        <v>9.28534331354528</v>
      </c>
      <c r="P61" s="18">
        <f t="shared" si="45"/>
        <v>0.546669240939757</v>
      </c>
      <c r="Q61" s="24">
        <f t="shared" si="46"/>
        <v>0.246001158422891</v>
      </c>
      <c r="R61" s="18">
        <f t="shared" si="47"/>
        <v>1.0964919375</v>
      </c>
      <c r="S61" s="25">
        <f t="shared" si="48"/>
        <v>0.224352911325343</v>
      </c>
      <c r="T61" s="3">
        <v>0.27</v>
      </c>
      <c r="U61" s="26">
        <f t="shared" si="49"/>
        <v>0.0605752860578425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0"/>
        <v>0.29346344874644</v>
      </c>
      <c r="AC61" s="29">
        <f t="shared" si="51"/>
        <v>9.024625</v>
      </c>
      <c r="AD61" s="1">
        <f t="shared" si="52"/>
        <v>0.45</v>
      </c>
      <c r="AE61" s="30">
        <f t="shared" si="53"/>
        <v>575.786337181462</v>
      </c>
      <c r="AF61" s="1">
        <f t="shared" si="54"/>
        <v>15249111.3976784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4</v>
      </c>
      <c r="D62" s="19">
        <v>14.0309819711333</v>
      </c>
      <c r="E62" s="20">
        <f t="shared" si="55"/>
        <v>9.65871489683871</v>
      </c>
      <c r="F62" s="16" t="s">
        <v>73</v>
      </c>
      <c r="G62" s="13">
        <v>5</v>
      </c>
      <c r="H62" s="18">
        <f t="shared" si="40"/>
        <v>14.0309819711333</v>
      </c>
      <c r="I62" s="18">
        <f t="shared" si="41"/>
        <v>287.180981971133</v>
      </c>
      <c r="J62" s="18">
        <f t="shared" si="42"/>
        <v>0.0994424385893951</v>
      </c>
      <c r="K62" s="18">
        <f t="shared" si="43"/>
        <v>9.024625</v>
      </c>
      <c r="L62" s="18">
        <f t="shared" si="44"/>
        <v>2.43664875</v>
      </c>
      <c r="M62" s="13" t="s">
        <v>75</v>
      </c>
      <c r="N62" s="18">
        <f>(O61-P61)*$C$22/100</f>
        <v>8.30174036897525</v>
      </c>
      <c r="O62" s="18">
        <f t="shared" si="56"/>
        <v>2.87358245363028</v>
      </c>
      <c r="P62" s="18">
        <f t="shared" si="45"/>
        <v>0.285756046676692</v>
      </c>
      <c r="Q62" s="24">
        <f t="shared" si="46"/>
        <v>0.128590221004511</v>
      </c>
      <c r="R62" s="18">
        <f t="shared" si="47"/>
        <v>1.0964919375</v>
      </c>
      <c r="S62" s="25">
        <f t="shared" si="48"/>
        <v>0.117274205679703</v>
      </c>
      <c r="T62" s="3">
        <v>0.27</v>
      </c>
      <c r="U62" s="26">
        <f t="shared" si="49"/>
        <v>0.0316640355335199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0.284746706713356</v>
      </c>
      <c r="AC62" s="29">
        <f t="shared" si="51"/>
        <v>9.024625</v>
      </c>
      <c r="AD62" s="1">
        <f t="shared" si="52"/>
        <v>0.45</v>
      </c>
      <c r="AE62" s="30">
        <f t="shared" si="53"/>
        <v>575.786337181462</v>
      </c>
      <c r="AF62" s="1">
        <f t="shared" si="54"/>
        <v>14796167.1865505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5</v>
      </c>
      <c r="D63" s="19">
        <v>20.0719082512903</v>
      </c>
      <c r="E63" s="20">
        <f t="shared" si="55"/>
        <v>14.0309819711333</v>
      </c>
      <c r="F63" s="16" t="s">
        <v>75</v>
      </c>
      <c r="G63" s="13">
        <v>6</v>
      </c>
      <c r="H63" s="18">
        <f t="shared" si="40"/>
        <v>20.0719082512903</v>
      </c>
      <c r="I63" s="18">
        <f t="shared" si="41"/>
        <v>293.22190825129</v>
      </c>
      <c r="J63" s="18">
        <f t="shared" si="42"/>
        <v>0.199952583050438</v>
      </c>
      <c r="K63" s="18">
        <f t="shared" si="43"/>
        <v>9.024625</v>
      </c>
      <c r="L63" s="18">
        <f t="shared" si="44"/>
        <v>2.43664875</v>
      </c>
      <c r="M63" s="13" t="s">
        <v>73</v>
      </c>
      <c r="N63" s="13"/>
      <c r="O63" s="18">
        <f t="shared" si="56"/>
        <v>5.02447515695358</v>
      </c>
      <c r="P63" s="18">
        <f t="shared" si="45"/>
        <v>1.00465678610562</v>
      </c>
      <c r="Q63" s="24">
        <f t="shared" si="46"/>
        <v>0.452095553747531</v>
      </c>
      <c r="R63" s="18">
        <f t="shared" si="47"/>
        <v>1.0964919375</v>
      </c>
      <c r="S63" s="25">
        <f t="shared" si="48"/>
        <v>0.41231087825261</v>
      </c>
      <c r="T63" s="3">
        <v>0.27</v>
      </c>
      <c r="U63" s="26">
        <f t="shared" si="49"/>
        <v>0.111323937128205</v>
      </c>
      <c r="V63" s="3">
        <v>229.1</v>
      </c>
      <c r="W63" s="27">
        <v>15.1</v>
      </c>
      <c r="X63" s="27">
        <v>6</v>
      </c>
      <c r="Y63" s="27">
        <v>3</v>
      </c>
      <c r="Z63" s="27">
        <v>7</v>
      </c>
      <c r="AA63" s="3">
        <v>30.2</v>
      </c>
      <c r="AB63" s="2">
        <f t="shared" si="50"/>
        <v>0.323964167044154</v>
      </c>
      <c r="AC63" s="29">
        <f t="shared" si="51"/>
        <v>9.024625</v>
      </c>
      <c r="AD63" s="1">
        <f t="shared" si="52"/>
        <v>0.45</v>
      </c>
      <c r="AE63" s="30">
        <f t="shared" si="53"/>
        <v>575.786337181462</v>
      </c>
      <c r="AF63" s="1">
        <f t="shared" si="54"/>
        <v>16834006.7330866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6</v>
      </c>
      <c r="D64" s="19">
        <v>23.8847949156667</v>
      </c>
      <c r="E64" s="20">
        <f t="shared" si="55"/>
        <v>20.0719082512903</v>
      </c>
      <c r="F64" s="16" t="s">
        <v>73</v>
      </c>
      <c r="G64" s="13">
        <v>7</v>
      </c>
      <c r="H64" s="18">
        <f t="shared" si="40"/>
        <v>23.8847949156667</v>
      </c>
      <c r="I64" s="18">
        <f t="shared" si="41"/>
        <v>297.034794915667</v>
      </c>
      <c r="J64" s="18">
        <f t="shared" si="42"/>
        <v>0.306228560416068</v>
      </c>
      <c r="K64" s="18">
        <f t="shared" si="43"/>
        <v>9.024625</v>
      </c>
      <c r="L64" s="18">
        <f t="shared" si="44"/>
        <v>2.43664875</v>
      </c>
      <c r="M64" s="13" t="s">
        <v>73</v>
      </c>
      <c r="N64" s="13"/>
      <c r="O64" s="18">
        <f t="shared" si="56"/>
        <v>6.45646712084796</v>
      </c>
      <c r="P64" s="18">
        <f t="shared" si="45"/>
        <v>1.97715463179095</v>
      </c>
      <c r="Q64" s="24">
        <f t="shared" si="46"/>
        <v>0.889719584305925</v>
      </c>
      <c r="R64" s="18">
        <f t="shared" si="47"/>
        <v>1.0964919375</v>
      </c>
      <c r="S64" s="25">
        <f t="shared" si="48"/>
        <v>0.811423735895847</v>
      </c>
      <c r="T64" s="3">
        <v>0.27</v>
      </c>
      <c r="U64" s="26">
        <f t="shared" si="49"/>
        <v>0.219084408691879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0.356453949220601</v>
      </c>
      <c r="AC64" s="29">
        <f t="shared" si="51"/>
        <v>9.024625</v>
      </c>
      <c r="AD64" s="1">
        <f t="shared" si="52"/>
        <v>0.45</v>
      </c>
      <c r="AE64" s="30">
        <f t="shared" si="53"/>
        <v>575.786337181462</v>
      </c>
      <c r="AF64" s="1">
        <f t="shared" si="54"/>
        <v>18522258.9151259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7</v>
      </c>
      <c r="D65" s="19">
        <v>26.7943849483871</v>
      </c>
      <c r="E65" s="20">
        <f t="shared" si="55"/>
        <v>23.8847949156667</v>
      </c>
      <c r="F65" s="16" t="s">
        <v>73</v>
      </c>
      <c r="G65" s="13">
        <v>8</v>
      </c>
      <c r="H65" s="18">
        <f t="shared" si="40"/>
        <v>26.7943849483871</v>
      </c>
      <c r="I65" s="18">
        <f t="shared" si="41"/>
        <v>299.944384948387</v>
      </c>
      <c r="J65" s="18">
        <f t="shared" si="42"/>
        <v>0.420864753407744</v>
      </c>
      <c r="K65" s="18">
        <f t="shared" si="43"/>
        <v>9.024625</v>
      </c>
      <c r="L65" s="18">
        <f t="shared" si="44"/>
        <v>2.43664875</v>
      </c>
      <c r="M65" s="13" t="s">
        <v>73</v>
      </c>
      <c r="N65" s="13"/>
      <c r="O65" s="18">
        <f t="shared" si="56"/>
        <v>6.91596123905701</v>
      </c>
      <c r="P65" s="18">
        <f t="shared" si="45"/>
        <v>2.91068432145325</v>
      </c>
      <c r="Q65" s="24">
        <f t="shared" si="46"/>
        <v>1.30980794465396</v>
      </c>
      <c r="R65" s="18">
        <f t="shared" si="47"/>
        <v>1.0964919375</v>
      </c>
      <c r="S65" s="25">
        <f t="shared" si="48"/>
        <v>1.1945440726544</v>
      </c>
      <c r="T65" s="3">
        <v>0.27</v>
      </c>
      <c r="U65" s="26">
        <f t="shared" si="49"/>
        <v>0.322526899616687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0.387641860234431</v>
      </c>
      <c r="AC65" s="29">
        <f t="shared" si="51"/>
        <v>9.024625</v>
      </c>
      <c r="AD65" s="1">
        <f t="shared" si="52"/>
        <v>0.45</v>
      </c>
      <c r="AE65" s="30">
        <f t="shared" si="53"/>
        <v>575.786337181462</v>
      </c>
      <c r="AF65" s="1">
        <f t="shared" si="54"/>
        <v>20142862.5417182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8</v>
      </c>
      <c r="D66" s="19">
        <v>26.4961079525806</v>
      </c>
      <c r="E66" s="20">
        <f t="shared" si="55"/>
        <v>26.7943849483871</v>
      </c>
      <c r="F66" s="16" t="s">
        <v>73</v>
      </c>
      <c r="G66" s="13">
        <v>9</v>
      </c>
      <c r="H66" s="18">
        <f t="shared" si="40"/>
        <v>26.4961079525806</v>
      </c>
      <c r="I66" s="18">
        <f t="shared" si="41"/>
        <v>299.646107952581</v>
      </c>
      <c r="J66" s="18">
        <f t="shared" si="42"/>
        <v>0.407482452955314</v>
      </c>
      <c r="K66" s="18">
        <f t="shared" si="43"/>
        <v>9.024625</v>
      </c>
      <c r="L66" s="18">
        <f t="shared" si="44"/>
        <v>2.43664875</v>
      </c>
      <c r="M66" s="13" t="s">
        <v>73</v>
      </c>
      <c r="N66" s="13"/>
      <c r="O66" s="18">
        <f t="shared" si="56"/>
        <v>6.44192566760377</v>
      </c>
      <c r="P66" s="18">
        <f t="shared" si="45"/>
        <v>2.62497167279098</v>
      </c>
      <c r="Q66" s="24">
        <f t="shared" si="46"/>
        <v>1.18123725275594</v>
      </c>
      <c r="R66" s="18">
        <f t="shared" si="47"/>
        <v>1.0964919375</v>
      </c>
      <c r="S66" s="25">
        <f t="shared" si="48"/>
        <v>1.07728767750829</v>
      </c>
      <c r="T66" s="3">
        <v>0.27</v>
      </c>
      <c r="U66" s="26">
        <f t="shared" si="49"/>
        <v>0.290867672927239</v>
      </c>
      <c r="V66" s="3">
        <v>220.1</v>
      </c>
      <c r="W66" s="27">
        <v>12.1</v>
      </c>
      <c r="X66" s="27">
        <v>4.5</v>
      </c>
      <c r="Y66" s="27">
        <v>1.5</v>
      </c>
      <c r="Z66" s="27">
        <v>6.8</v>
      </c>
      <c r="AA66" s="3">
        <v>30.2</v>
      </c>
      <c r="AB66" s="2">
        <f t="shared" si="50"/>
        <v>0.362896603387562</v>
      </c>
      <c r="AC66" s="29">
        <f t="shared" si="51"/>
        <v>9.024625</v>
      </c>
      <c r="AD66" s="1">
        <f t="shared" si="52"/>
        <v>0.45</v>
      </c>
      <c r="AE66" s="30">
        <f t="shared" si="53"/>
        <v>575.786337181462</v>
      </c>
      <c r="AF66" s="1">
        <f t="shared" si="54"/>
        <v>18857035.704223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9</v>
      </c>
      <c r="D67" s="19">
        <v>22.302250965</v>
      </c>
      <c r="E67" s="20">
        <f t="shared" si="55"/>
        <v>26.4961079525806</v>
      </c>
      <c r="F67" s="16" t="s">
        <v>73</v>
      </c>
      <c r="G67" s="13">
        <v>10</v>
      </c>
      <c r="H67" s="18">
        <f t="shared" si="40"/>
        <v>22.302250965</v>
      </c>
      <c r="I67" s="18">
        <f t="shared" si="41"/>
        <v>295.452250965</v>
      </c>
      <c r="J67" s="18">
        <f t="shared" si="42"/>
        <v>0.256916465780123</v>
      </c>
      <c r="K67" s="18">
        <f t="shared" si="43"/>
        <v>9.024625</v>
      </c>
      <c r="L67" s="18">
        <f t="shared" si="44"/>
        <v>2.43664875</v>
      </c>
      <c r="M67" s="13" t="s">
        <v>73</v>
      </c>
      <c r="N67" s="13"/>
      <c r="O67" s="18">
        <f t="shared" si="56"/>
        <v>6.25360274481279</v>
      </c>
      <c r="P67" s="18">
        <f t="shared" si="45"/>
        <v>1.60665351559018</v>
      </c>
      <c r="Q67" s="24">
        <f t="shared" si="46"/>
        <v>0.722994082015581</v>
      </c>
      <c r="R67" s="18">
        <f t="shared" si="47"/>
        <v>1.0964919375</v>
      </c>
      <c r="S67" s="25">
        <f t="shared" si="48"/>
        <v>0.659370176185706</v>
      </c>
      <c r="T67" s="3">
        <v>0.27</v>
      </c>
      <c r="U67" s="26">
        <f t="shared" si="49"/>
        <v>0.178029947570141</v>
      </c>
      <c r="V67" s="3">
        <v>220.1</v>
      </c>
      <c r="W67" s="27">
        <v>12.1</v>
      </c>
      <c r="X67" s="27">
        <v>4.5</v>
      </c>
      <c r="Y67" s="27">
        <v>1.5</v>
      </c>
      <c r="Z67" s="27">
        <v>6.8</v>
      </c>
      <c r="AA67" s="3">
        <v>30.2</v>
      </c>
      <c r="AB67" s="2">
        <f t="shared" si="50"/>
        <v>0.328876029192397</v>
      </c>
      <c r="AC67" s="29">
        <f t="shared" si="51"/>
        <v>9.024625</v>
      </c>
      <c r="AD67" s="1">
        <f t="shared" si="52"/>
        <v>0.45</v>
      </c>
      <c r="AE67" s="30">
        <f t="shared" si="53"/>
        <v>575.786337181462</v>
      </c>
      <c r="AF67" s="1">
        <f t="shared" si="54"/>
        <v>17089239.6535356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10</v>
      </c>
      <c r="D68" s="19">
        <v>15.9141626659677</v>
      </c>
      <c r="E68" s="20">
        <f t="shared" si="55"/>
        <v>22.302250965</v>
      </c>
      <c r="F68" s="16" t="s">
        <v>73</v>
      </c>
      <c r="G68" s="13">
        <v>11</v>
      </c>
      <c r="H68" s="18">
        <f t="shared" si="40"/>
        <v>15.9141626659677</v>
      </c>
      <c r="I68" s="18">
        <f t="shared" si="41"/>
        <v>289.064162665968</v>
      </c>
      <c r="J68" s="18">
        <f t="shared" si="42"/>
        <v>0.124022090672556</v>
      </c>
      <c r="K68" s="18">
        <f t="shared" si="43"/>
        <v>9.024625</v>
      </c>
      <c r="L68" s="18">
        <f t="shared" si="44"/>
        <v>2.43664875</v>
      </c>
      <c r="M68" s="13" t="s">
        <v>75</v>
      </c>
      <c r="N68" s="18">
        <f>(O67-P67)*$C$22/100</f>
        <v>4.41460176776148</v>
      </c>
      <c r="O68" s="18">
        <f t="shared" si="56"/>
        <v>2.66899621146113</v>
      </c>
      <c r="P68" s="18">
        <f t="shared" si="45"/>
        <v>0.33101449014254</v>
      </c>
      <c r="Q68" s="24">
        <f t="shared" si="46"/>
        <v>0.148956520564143</v>
      </c>
      <c r="R68" s="18">
        <f t="shared" si="47"/>
        <v>1.0964919375</v>
      </c>
      <c r="S68" s="25">
        <f t="shared" si="48"/>
        <v>0.135848258860675</v>
      </c>
      <c r="T68" s="3">
        <v>0.27</v>
      </c>
      <c r="U68" s="26">
        <f t="shared" si="49"/>
        <v>0.0366790298923822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0.237458727512553</v>
      </c>
      <c r="AC68" s="29">
        <f t="shared" si="51"/>
        <v>9.024625</v>
      </c>
      <c r="AD68" s="1">
        <f t="shared" si="52"/>
        <v>0.45</v>
      </c>
      <c r="AE68" s="30">
        <f t="shared" si="53"/>
        <v>575.786337181462</v>
      </c>
      <c r="AF68" s="1">
        <f t="shared" si="54"/>
        <v>12338962.8373056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11</v>
      </c>
      <c r="D69" s="19">
        <v>11.7229316068667</v>
      </c>
      <c r="E69" s="20">
        <f t="shared" si="55"/>
        <v>15.9141626659677</v>
      </c>
      <c r="F69" s="16" t="s">
        <v>75</v>
      </c>
      <c r="G69" s="13">
        <v>12</v>
      </c>
      <c r="H69" s="18">
        <f t="shared" si="40"/>
        <v>11.7229316068667</v>
      </c>
      <c r="I69" s="18">
        <f t="shared" si="41"/>
        <v>284.872931606867</v>
      </c>
      <c r="J69" s="18">
        <f t="shared" si="42"/>
        <v>0.0755565815710798</v>
      </c>
      <c r="K69" s="18">
        <f t="shared" si="43"/>
        <v>9.024625</v>
      </c>
      <c r="L69" s="18">
        <f t="shared" si="44"/>
        <v>2.43664875</v>
      </c>
      <c r="M69" s="13" t="s">
        <v>73</v>
      </c>
      <c r="N69" s="13"/>
      <c r="O69" s="18">
        <f t="shared" si="56"/>
        <v>4.77463047131859</v>
      </c>
      <c r="P69" s="18">
        <f t="shared" si="45"/>
        <v>0.360754756677946</v>
      </c>
      <c r="Q69" s="24">
        <f t="shared" si="46"/>
        <v>0.162339640505076</v>
      </c>
      <c r="R69" s="18">
        <f t="shared" si="47"/>
        <v>1.0964919375</v>
      </c>
      <c r="S69" s="25">
        <f t="shared" si="48"/>
        <v>0.148053656349913</v>
      </c>
      <c r="T69" s="3">
        <v>0.27</v>
      </c>
      <c r="U69" s="26">
        <f t="shared" si="49"/>
        <v>0.0399744872144766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0.238452307895165</v>
      </c>
      <c r="AC69" s="29">
        <f t="shared" si="51"/>
        <v>9.024625</v>
      </c>
      <c r="AD69" s="1">
        <f t="shared" si="52"/>
        <v>0.45</v>
      </c>
      <c r="AE69" s="30">
        <f t="shared" si="53"/>
        <v>575.786337181462</v>
      </c>
      <c r="AF69" s="1">
        <f t="shared" si="54"/>
        <v>12390591.8152984</v>
      </c>
      <c r="AG69" s="1">
        <f>SUM(AF58:AF69)</f>
        <v>182313936.989477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46">
      <c r="A70" s="13"/>
      <c r="B70" s="13"/>
      <c r="C70" s="16">
        <v>12</v>
      </c>
      <c r="D70" s="19">
        <v>5.95871398558065</v>
      </c>
      <c r="E70" s="20">
        <f t="shared" si="55"/>
        <v>11.7229316068667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AT70" s="2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3</v>
      </c>
      <c r="E74" s="16"/>
      <c r="F74" s="16"/>
      <c r="G74" s="13">
        <v>1</v>
      </c>
      <c r="H74" s="18">
        <f t="shared" ref="H74:H85" si="57">E75</f>
        <v>3</v>
      </c>
      <c r="I74" s="18">
        <f t="shared" ref="I74:I85" si="58">H74+273.15</f>
        <v>276.15</v>
      </c>
      <c r="J74" s="18">
        <f t="shared" ref="J74:J85" si="59">EXP(($C$16*(I74-$C$14))/($C$17*I74*$C$14))</f>
        <v>0.0256677222920585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0.0133785302130667</v>
      </c>
      <c r="Q74" s="24">
        <f t="shared" ref="Q74:Q85" si="63">P74*$B$76</f>
        <v>0.00347841785539735</v>
      </c>
      <c r="R74" s="18">
        <f t="shared" ref="R74:R85" si="64">L74*$B$76</f>
        <v>0.1355172</v>
      </c>
      <c r="S74" s="25">
        <f t="shared" ref="S74:S85" si="65">Q74/R74</f>
        <v>0.0256677222920585</v>
      </c>
      <c r="T74" s="3">
        <v>0.01</v>
      </c>
      <c r="U74" s="26">
        <f t="shared" ref="U74:U85" si="66">S74*T74</f>
        <v>0.000256677222920585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0.00574667722292059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 t="shared" ref="AW74:AW85" si="72">$E$8</f>
        <v>0.794</v>
      </c>
      <c r="AX74" s="1">
        <f t="shared" ref="AX74:AX85" si="73">AW74*10000*AV74*0.67*AU74*AT74</f>
        <v>414.291983214583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3.99795037225806</v>
      </c>
      <c r="E75" s="20">
        <f t="shared" ref="E75:E86" si="74">D74</f>
        <v>3</v>
      </c>
      <c r="F75" s="16" t="s">
        <v>73</v>
      </c>
      <c r="G75" s="13">
        <v>2</v>
      </c>
      <c r="H75" s="18">
        <f t="shared" si="57"/>
        <v>3.99795037225806</v>
      </c>
      <c r="I75" s="18">
        <f t="shared" si="58"/>
        <v>277.147950372258</v>
      </c>
      <c r="J75" s="18">
        <f t="shared" si="59"/>
        <v>0.0291424121506135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5">L75+O74-P74-N75</f>
        <v>1.02906146978693</v>
      </c>
      <c r="P75" s="18">
        <f t="shared" si="62"/>
        <v>0.0299893334808469</v>
      </c>
      <c r="Q75" s="24">
        <f t="shared" si="63"/>
        <v>0.00779722670502021</v>
      </c>
      <c r="R75" s="18">
        <f t="shared" si="64"/>
        <v>0.1355172</v>
      </c>
      <c r="S75" s="25">
        <f t="shared" si="65"/>
        <v>0.0575368049592244</v>
      </c>
      <c r="T75" s="3">
        <v>0.01</v>
      </c>
      <c r="U75" s="26">
        <f t="shared" si="66"/>
        <v>0.000575368049592244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0.00606536804959224</v>
      </c>
      <c r="AU75" s="29">
        <f t="shared" si="70"/>
        <v>52.122</v>
      </c>
      <c r="AV75" s="1">
        <f t="shared" si="71"/>
        <v>0.26</v>
      </c>
      <c r="AW75" s="2">
        <f t="shared" si="72"/>
        <v>0.794</v>
      </c>
      <c r="AX75" s="1">
        <f t="shared" si="73"/>
        <v>437.267182532806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5.75748168675</v>
      </c>
      <c r="E76" s="20">
        <f t="shared" si="74"/>
        <v>3.99795037225806</v>
      </c>
      <c r="F76" s="16" t="s">
        <v>73</v>
      </c>
      <c r="G76" s="13">
        <v>3</v>
      </c>
      <c r="H76" s="18">
        <f t="shared" si="57"/>
        <v>5.75748168675</v>
      </c>
      <c r="I76" s="18">
        <f t="shared" si="58"/>
        <v>278.90748168675</v>
      </c>
      <c r="J76" s="18">
        <f t="shared" si="59"/>
        <v>0.036373151078099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5"/>
        <v>1.52029213630609</v>
      </c>
      <c r="P76" s="18">
        <f t="shared" si="62"/>
        <v>0.0552978155567072</v>
      </c>
      <c r="Q76" s="24">
        <f t="shared" si="63"/>
        <v>0.0143774320447439</v>
      </c>
      <c r="R76" s="18">
        <f t="shared" si="64"/>
        <v>0.1355172</v>
      </c>
      <c r="S76" s="25">
        <f t="shared" si="65"/>
        <v>0.106093042394204</v>
      </c>
      <c r="T76" s="3">
        <v>0.01</v>
      </c>
      <c r="U76" s="26">
        <f t="shared" si="66"/>
        <v>0.00106093042394204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0.00655093042394204</v>
      </c>
      <c r="AU76" s="29">
        <f t="shared" si="70"/>
        <v>52.122</v>
      </c>
      <c r="AV76" s="1">
        <f t="shared" si="71"/>
        <v>0.26</v>
      </c>
      <c r="AW76" s="2">
        <f t="shared" si="72"/>
        <v>0.794</v>
      </c>
      <c r="AX76" s="1">
        <f t="shared" si="73"/>
        <v>472.272558899068</v>
      </c>
    </row>
    <row r="77" s="1" customFormat="1" spans="1:50">
      <c r="A77" s="13"/>
      <c r="B77" s="13"/>
      <c r="C77" s="16">
        <v>3</v>
      </c>
      <c r="D77" s="19">
        <v>9.65871489683871</v>
      </c>
      <c r="E77" s="20">
        <f t="shared" si="74"/>
        <v>5.75748168675</v>
      </c>
      <c r="F77" s="16" t="s">
        <v>73</v>
      </c>
      <c r="G77" s="13">
        <v>4</v>
      </c>
      <c r="H77" s="18">
        <f t="shared" si="57"/>
        <v>9.65871489683871</v>
      </c>
      <c r="I77" s="18">
        <f t="shared" si="58"/>
        <v>282.808714896839</v>
      </c>
      <c r="J77" s="18">
        <f t="shared" si="59"/>
        <v>0.0588744241844333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1.98621432074938</v>
      </c>
      <c r="P77" s="18">
        <f t="shared" si="62"/>
        <v>0.116937224440995</v>
      </c>
      <c r="Q77" s="24">
        <f t="shared" si="63"/>
        <v>0.0304036783546587</v>
      </c>
      <c r="R77" s="18">
        <f t="shared" si="64"/>
        <v>0.1355172</v>
      </c>
      <c r="S77" s="25">
        <f t="shared" si="65"/>
        <v>0.224352911325343</v>
      </c>
      <c r="T77" s="3">
        <v>0.01</v>
      </c>
      <c r="U77" s="26">
        <f t="shared" si="66"/>
        <v>0.00224352911325343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0.015</v>
      </c>
      <c r="AR77" s="3">
        <v>0.5</v>
      </c>
      <c r="AS77" s="3">
        <f t="shared" si="68"/>
        <v>0.0075</v>
      </c>
      <c r="AT77" s="2">
        <f t="shared" si="69"/>
        <v>0.0102335291132534</v>
      </c>
      <c r="AU77" s="29">
        <f t="shared" si="70"/>
        <v>52.122</v>
      </c>
      <c r="AV77" s="1">
        <f t="shared" si="71"/>
        <v>0.26</v>
      </c>
      <c r="AW77" s="2">
        <f t="shared" si="72"/>
        <v>0.794</v>
      </c>
      <c r="AX77" s="1">
        <f t="shared" si="73"/>
        <v>737.760084158552</v>
      </c>
    </row>
    <row r="78" s="1" customFormat="1" spans="1:50">
      <c r="A78" s="13"/>
      <c r="B78" s="13"/>
      <c r="C78" s="16">
        <v>4</v>
      </c>
      <c r="D78" s="19">
        <v>14.0309819711333</v>
      </c>
      <c r="E78" s="20">
        <f t="shared" si="74"/>
        <v>9.65871489683871</v>
      </c>
      <c r="F78" s="16" t="s">
        <v>73</v>
      </c>
      <c r="G78" s="13">
        <v>5</v>
      </c>
      <c r="H78" s="18">
        <f t="shared" si="57"/>
        <v>14.0309819711333</v>
      </c>
      <c r="I78" s="18">
        <f t="shared" si="58"/>
        <v>287.180981971133</v>
      </c>
      <c r="J78" s="18">
        <f t="shared" si="59"/>
        <v>0.0994424385893951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1.77581324149297</v>
      </c>
      <c r="O78" s="18">
        <f t="shared" si="75"/>
        <v>0.614683854815419</v>
      </c>
      <c r="P78" s="18">
        <f t="shared" si="62"/>
        <v>0.061125661484375</v>
      </c>
      <c r="Q78" s="24">
        <f t="shared" si="63"/>
        <v>0.0158926719859375</v>
      </c>
      <c r="R78" s="18">
        <f t="shared" si="64"/>
        <v>0.1355172</v>
      </c>
      <c r="S78" s="25">
        <f t="shared" si="65"/>
        <v>0.117274205679703</v>
      </c>
      <c r="T78" s="3">
        <v>0.01</v>
      </c>
      <c r="U78" s="26">
        <f t="shared" si="66"/>
        <v>0.00117274205679703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7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0.011122742056797</v>
      </c>
      <c r="AU78" s="29">
        <f t="shared" si="70"/>
        <v>52.122</v>
      </c>
      <c r="AV78" s="1">
        <f t="shared" si="71"/>
        <v>0.26</v>
      </c>
      <c r="AW78" s="2">
        <f t="shared" si="72"/>
        <v>0.794</v>
      </c>
      <c r="AX78" s="1">
        <f t="shared" si="73"/>
        <v>801.865614987988</v>
      </c>
    </row>
    <row r="79" s="1" customFormat="1" spans="1:50">
      <c r="A79" s="13"/>
      <c r="B79" s="13"/>
      <c r="C79" s="16">
        <v>5</v>
      </c>
      <c r="D79" s="19">
        <v>20.0719082512903</v>
      </c>
      <c r="E79" s="20">
        <f t="shared" si="74"/>
        <v>14.0309819711333</v>
      </c>
      <c r="F79" s="16" t="s">
        <v>75</v>
      </c>
      <c r="G79" s="13">
        <v>6</v>
      </c>
      <c r="H79" s="18">
        <f t="shared" si="57"/>
        <v>20.0719082512903</v>
      </c>
      <c r="I79" s="18">
        <f t="shared" si="58"/>
        <v>293.22190825129</v>
      </c>
      <c r="J79" s="18">
        <f t="shared" si="59"/>
        <v>0.199952583050438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5"/>
        <v>1.07477819333104</v>
      </c>
      <c r="P79" s="18">
        <f t="shared" si="62"/>
        <v>0.214904675962825</v>
      </c>
      <c r="Q79" s="24">
        <f t="shared" si="63"/>
        <v>0.0558752157503346</v>
      </c>
      <c r="R79" s="18">
        <f t="shared" si="64"/>
        <v>0.1355172</v>
      </c>
      <c r="S79" s="25">
        <f t="shared" si="65"/>
        <v>0.41231087825261</v>
      </c>
      <c r="T79" s="3">
        <v>0.01</v>
      </c>
      <c r="U79" s="26">
        <f t="shared" si="66"/>
        <v>0.0041231087825261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7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8"/>
        <v>0.0075</v>
      </c>
      <c r="AT79" s="2">
        <f t="shared" si="69"/>
        <v>0.0140731087825261</v>
      </c>
      <c r="AU79" s="29">
        <f t="shared" si="70"/>
        <v>52.122</v>
      </c>
      <c r="AV79" s="1">
        <f t="shared" si="71"/>
        <v>0.26</v>
      </c>
      <c r="AW79" s="2">
        <f t="shared" si="72"/>
        <v>0.794</v>
      </c>
      <c r="AX79" s="1">
        <f t="shared" si="73"/>
        <v>1014.56475130583</v>
      </c>
    </row>
    <row r="80" s="1" customFormat="1" spans="1:50">
      <c r="A80" s="13"/>
      <c r="B80" s="13"/>
      <c r="C80" s="16">
        <v>6</v>
      </c>
      <c r="D80" s="19">
        <v>23.8847949156667</v>
      </c>
      <c r="E80" s="20">
        <f t="shared" si="74"/>
        <v>20.0719082512903</v>
      </c>
      <c r="F80" s="16" t="s">
        <v>73</v>
      </c>
      <c r="G80" s="13">
        <v>7</v>
      </c>
      <c r="H80" s="18">
        <f t="shared" si="57"/>
        <v>23.8847949156667</v>
      </c>
      <c r="I80" s="18">
        <f t="shared" si="58"/>
        <v>297.034794915667</v>
      </c>
      <c r="J80" s="18">
        <f t="shared" si="59"/>
        <v>0.306228560416068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1.38109351736822</v>
      </c>
      <c r="P80" s="18">
        <f t="shared" si="62"/>
        <v>0.422930279623633</v>
      </c>
      <c r="Q80" s="24">
        <f t="shared" si="63"/>
        <v>0.109961872702145</v>
      </c>
      <c r="R80" s="18">
        <f t="shared" si="64"/>
        <v>0.1355172</v>
      </c>
      <c r="S80" s="25">
        <f t="shared" si="65"/>
        <v>0.811423735895847</v>
      </c>
      <c r="T80" s="3">
        <v>0.01</v>
      </c>
      <c r="U80" s="26">
        <f t="shared" si="66"/>
        <v>0.00811423735895847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0.02</v>
      </c>
      <c r="AR80" s="3">
        <v>0.5</v>
      </c>
      <c r="AS80" s="3">
        <f t="shared" si="68"/>
        <v>0.01</v>
      </c>
      <c r="AT80" s="2">
        <f t="shared" si="69"/>
        <v>0.0205642373589585</v>
      </c>
      <c r="AU80" s="29">
        <f t="shared" si="70"/>
        <v>52.122</v>
      </c>
      <c r="AV80" s="1">
        <f t="shared" si="71"/>
        <v>0.26</v>
      </c>
      <c r="AW80" s="2">
        <f t="shared" si="72"/>
        <v>0.794</v>
      </c>
      <c r="AX80" s="1">
        <f t="shared" si="73"/>
        <v>1482.52604909807</v>
      </c>
    </row>
    <row r="81" s="1" customFormat="1" spans="1:50">
      <c r="A81" s="13"/>
      <c r="B81" s="13"/>
      <c r="C81" s="16">
        <v>7</v>
      </c>
      <c r="D81" s="19">
        <v>26.7943849483871</v>
      </c>
      <c r="E81" s="20">
        <f t="shared" si="74"/>
        <v>23.8847949156667</v>
      </c>
      <c r="F81" s="16" t="s">
        <v>73</v>
      </c>
      <c r="G81" s="13">
        <v>8</v>
      </c>
      <c r="H81" s="18">
        <f t="shared" si="57"/>
        <v>26.7943849483871</v>
      </c>
      <c r="I81" s="18">
        <f t="shared" si="58"/>
        <v>299.944384948387</v>
      </c>
      <c r="J81" s="18">
        <f t="shared" si="59"/>
        <v>0.420864753407744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1.47938323774459</v>
      </c>
      <c r="P81" s="18">
        <f t="shared" si="62"/>
        <v>0.622620261548925</v>
      </c>
      <c r="Q81" s="24">
        <f t="shared" si="63"/>
        <v>0.16188126800272</v>
      </c>
      <c r="R81" s="18">
        <f t="shared" si="64"/>
        <v>0.1355172</v>
      </c>
      <c r="S81" s="25">
        <f t="shared" si="65"/>
        <v>1.1945440726544</v>
      </c>
      <c r="T81" s="3">
        <v>0.01</v>
      </c>
      <c r="U81" s="26">
        <f t="shared" si="66"/>
        <v>0.011945440726544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0.02</v>
      </c>
      <c r="AR81" s="3">
        <v>0.5</v>
      </c>
      <c r="AS81" s="3">
        <f t="shared" si="68"/>
        <v>0.01</v>
      </c>
      <c r="AT81" s="2">
        <f t="shared" si="69"/>
        <v>0.024395440726544</v>
      </c>
      <c r="AU81" s="29">
        <f t="shared" si="70"/>
        <v>52.122</v>
      </c>
      <c r="AV81" s="1">
        <f t="shared" si="71"/>
        <v>0.26</v>
      </c>
      <c r="AW81" s="2">
        <f t="shared" si="72"/>
        <v>0.794</v>
      </c>
      <c r="AX81" s="1">
        <f t="shared" si="73"/>
        <v>1758.72684821807</v>
      </c>
    </row>
    <row r="82" s="1" customFormat="1" spans="1:50">
      <c r="A82" s="13"/>
      <c r="B82" s="13"/>
      <c r="C82" s="16">
        <v>8</v>
      </c>
      <c r="D82" s="19">
        <v>26.4961079525806</v>
      </c>
      <c r="E82" s="20">
        <f t="shared" si="74"/>
        <v>26.7943849483871</v>
      </c>
      <c r="F82" s="16" t="s">
        <v>73</v>
      </c>
      <c r="G82" s="13">
        <v>9</v>
      </c>
      <c r="H82" s="18">
        <f t="shared" si="57"/>
        <v>26.4961079525806</v>
      </c>
      <c r="I82" s="18">
        <f t="shared" si="58"/>
        <v>299.646107952581</v>
      </c>
      <c r="J82" s="18">
        <f t="shared" si="59"/>
        <v>0.407482452955314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1.37798297619566</v>
      </c>
      <c r="P82" s="18">
        <f t="shared" si="62"/>
        <v>0.561503883270872</v>
      </c>
      <c r="Q82" s="24">
        <f t="shared" si="63"/>
        <v>0.145991009650427</v>
      </c>
      <c r="R82" s="18">
        <f t="shared" si="64"/>
        <v>0.1355172</v>
      </c>
      <c r="S82" s="25">
        <f t="shared" si="65"/>
        <v>1.07728767750829</v>
      </c>
      <c r="T82" s="3">
        <v>0.01</v>
      </c>
      <c r="U82" s="26">
        <f t="shared" si="66"/>
        <v>0.0107728767750829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0.0207228767750829</v>
      </c>
      <c r="AU82" s="29">
        <f t="shared" si="70"/>
        <v>52.122</v>
      </c>
      <c r="AV82" s="1">
        <f t="shared" si="71"/>
        <v>0.26</v>
      </c>
      <c r="AW82" s="2">
        <f t="shared" si="72"/>
        <v>0.794</v>
      </c>
      <c r="AX82" s="1">
        <f t="shared" si="73"/>
        <v>1493.96275169554</v>
      </c>
    </row>
    <row r="83" s="1" customFormat="1" spans="1:50">
      <c r="A83" s="13"/>
      <c r="B83" s="13"/>
      <c r="C83" s="16">
        <v>9</v>
      </c>
      <c r="D83" s="19">
        <v>22.302250965</v>
      </c>
      <c r="E83" s="20">
        <f t="shared" si="74"/>
        <v>26.4961079525806</v>
      </c>
      <c r="F83" s="16" t="s">
        <v>73</v>
      </c>
      <c r="G83" s="13">
        <v>10</v>
      </c>
      <c r="H83" s="18">
        <f t="shared" si="57"/>
        <v>22.302250965</v>
      </c>
      <c r="I83" s="18">
        <f t="shared" si="58"/>
        <v>295.452250965</v>
      </c>
      <c r="J83" s="18">
        <f t="shared" si="59"/>
        <v>0.256916465780123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1.33769909292479</v>
      </c>
      <c r="P83" s="18">
        <f t="shared" si="62"/>
        <v>0.343676923231514</v>
      </c>
      <c r="Q83" s="24">
        <f t="shared" si="63"/>
        <v>0.0893560000401936</v>
      </c>
      <c r="R83" s="18">
        <f t="shared" si="64"/>
        <v>0.1355172</v>
      </c>
      <c r="S83" s="25">
        <f t="shared" si="65"/>
        <v>0.659370176185706</v>
      </c>
      <c r="T83" s="3">
        <v>0.01</v>
      </c>
      <c r="U83" s="26">
        <f t="shared" si="66"/>
        <v>0.00659370176185706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0.005</v>
      </c>
      <c r="AF83" s="3">
        <v>0.49</v>
      </c>
      <c r="AG83" s="26">
        <f t="shared" si="67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8"/>
        <v>0.0075</v>
      </c>
      <c r="AT83" s="2">
        <f t="shared" si="69"/>
        <v>0.0165437017618571</v>
      </c>
      <c r="AU83" s="29">
        <f t="shared" si="70"/>
        <v>52.122</v>
      </c>
      <c r="AV83" s="1">
        <f t="shared" si="71"/>
        <v>0.26</v>
      </c>
      <c r="AW83" s="2">
        <f t="shared" si="72"/>
        <v>0.794</v>
      </c>
      <c r="AX83" s="1">
        <f t="shared" si="73"/>
        <v>1192.67582757102</v>
      </c>
    </row>
    <row r="84" s="1" customFormat="1" spans="1:50">
      <c r="A84" s="13"/>
      <c r="B84" s="13"/>
      <c r="C84" s="16">
        <v>10</v>
      </c>
      <c r="D84" s="19">
        <v>15.9141626659677</v>
      </c>
      <c r="E84" s="20">
        <f t="shared" si="74"/>
        <v>22.302250965</v>
      </c>
      <c r="F84" s="16" t="s">
        <v>73</v>
      </c>
      <c r="G84" s="13">
        <v>11</v>
      </c>
      <c r="H84" s="18">
        <f t="shared" si="57"/>
        <v>15.9141626659677</v>
      </c>
      <c r="I84" s="18">
        <f t="shared" si="58"/>
        <v>289.064162665968</v>
      </c>
      <c r="J84" s="18">
        <f t="shared" si="59"/>
        <v>0.124022090672556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0.944321061208611</v>
      </c>
      <c r="O84" s="18">
        <f t="shared" si="75"/>
        <v>0.570921108484664</v>
      </c>
      <c r="P84" s="18">
        <f t="shared" si="62"/>
        <v>0.070806829483361</v>
      </c>
      <c r="Q84" s="24">
        <f t="shared" si="63"/>
        <v>0.0184097756656739</v>
      </c>
      <c r="R84" s="18">
        <f t="shared" si="64"/>
        <v>0.1355172</v>
      </c>
      <c r="S84" s="25">
        <f t="shared" si="65"/>
        <v>0.135848258860675</v>
      </c>
      <c r="T84" s="3">
        <v>0.01</v>
      </c>
      <c r="U84" s="26">
        <f t="shared" si="66"/>
        <v>0.00135848258860675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0.005</v>
      </c>
      <c r="AF84" s="3">
        <v>0.49</v>
      </c>
      <c r="AG84" s="26">
        <f t="shared" si="67"/>
        <v>0.00245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0.00880848258860675</v>
      </c>
      <c r="AU84" s="29">
        <f t="shared" si="70"/>
        <v>52.122</v>
      </c>
      <c r="AV84" s="1">
        <f t="shared" si="71"/>
        <v>0.26</v>
      </c>
      <c r="AW84" s="2">
        <f t="shared" si="72"/>
        <v>0.794</v>
      </c>
      <c r="AX84" s="1">
        <f t="shared" si="73"/>
        <v>635.025003003452</v>
      </c>
    </row>
    <row r="85" s="1" customFormat="1" spans="1:51">
      <c r="A85" s="13"/>
      <c r="B85" s="13"/>
      <c r="C85" s="16">
        <v>11</v>
      </c>
      <c r="D85" s="19">
        <v>11.7229316068667</v>
      </c>
      <c r="E85" s="20">
        <f t="shared" si="74"/>
        <v>15.9141626659677</v>
      </c>
      <c r="F85" s="16" t="s">
        <v>75</v>
      </c>
      <c r="G85" s="13">
        <v>12</v>
      </c>
      <c r="H85" s="18">
        <f t="shared" si="57"/>
        <v>11.7229316068667</v>
      </c>
      <c r="I85" s="18">
        <f t="shared" si="58"/>
        <v>284.872931606867</v>
      </c>
      <c r="J85" s="18">
        <f t="shared" si="59"/>
        <v>0.0755565815710798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5"/>
        <v>1.0213342790013</v>
      </c>
      <c r="P85" s="18">
        <f t="shared" si="62"/>
        <v>0.0771685267627019</v>
      </c>
      <c r="Q85" s="24">
        <f t="shared" si="63"/>
        <v>0.0200638169583025</v>
      </c>
      <c r="R85" s="18">
        <f t="shared" si="64"/>
        <v>0.1355172</v>
      </c>
      <c r="S85" s="25">
        <f t="shared" si="65"/>
        <v>0.148053656349913</v>
      </c>
      <c r="T85" s="3">
        <v>0.01</v>
      </c>
      <c r="U85" s="26">
        <f t="shared" si="66"/>
        <v>0.00148053656349913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0.005</v>
      </c>
      <c r="AF85" s="3">
        <v>0.49</v>
      </c>
      <c r="AG85" s="26">
        <f t="shared" si="67"/>
        <v>0.00245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0.00893053656349914</v>
      </c>
      <c r="AU85" s="29">
        <f t="shared" si="70"/>
        <v>52.122</v>
      </c>
      <c r="AV85" s="1">
        <f t="shared" si="71"/>
        <v>0.26</v>
      </c>
      <c r="AW85" s="2">
        <f t="shared" si="72"/>
        <v>0.794</v>
      </c>
      <c r="AX85" s="1">
        <f t="shared" si="73"/>
        <v>643.824171871978</v>
      </c>
      <c r="AY85" s="1">
        <f>SUM(AX74:AX85)</f>
        <v>11084.762826557</v>
      </c>
    </row>
    <row r="86" s="1" customFormat="1" spans="1:46">
      <c r="A86" s="13"/>
      <c r="B86" s="13"/>
      <c r="C86" s="16">
        <v>12</v>
      </c>
      <c r="D86" s="19">
        <v>5.95871398558065</v>
      </c>
      <c r="E86" s="20">
        <f t="shared" si="74"/>
        <v>11.7229316068667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3</v>
      </c>
      <c r="E90" s="16"/>
      <c r="F90" s="16"/>
      <c r="G90" s="13">
        <v>1</v>
      </c>
      <c r="H90" s="18">
        <f t="shared" ref="H90:H101" si="76">E91</f>
        <v>3</v>
      </c>
      <c r="I90" s="18">
        <f t="shared" ref="I90:I101" si="77">H90+273.15</f>
        <v>276.15</v>
      </c>
      <c r="J90" s="18">
        <f t="shared" ref="J90:J101" si="78">EXP(($C$16*(I90-$C$14))/($C$17*I90*$C$14))</f>
        <v>0.0256677222920585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0.00730760053654906</v>
      </c>
      <c r="Q90" s="24">
        <f t="shared" ref="Q90:Q101" si="82">P90*$B$76</f>
        <v>0.00189997613950276</v>
      </c>
      <c r="R90" s="18">
        <f t="shared" ref="R90:R101" si="83">L90*$B$76</f>
        <v>0.074022</v>
      </c>
      <c r="S90" s="25">
        <f t="shared" ref="S90:S101" si="84">Q90/R90</f>
        <v>0.0256677222920585</v>
      </c>
      <c r="T90" s="3">
        <v>0.01</v>
      </c>
      <c r="U90" s="26">
        <f t="shared" ref="U90:U101" si="85">S90*T90</f>
        <v>0.000256677222920585</v>
      </c>
      <c r="V90" s="25"/>
      <c r="W90" s="3"/>
      <c r="X90" s="3"/>
      <c r="Y90" s="28"/>
      <c r="Z90" s="3"/>
      <c r="AA90" s="27"/>
      <c r="AB90" s="3"/>
      <c r="AC90" s="3"/>
      <c r="AD90" s="3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0.00574667722292059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 t="shared" ref="AW90:AW101" si="91">$E$9</f>
        <v>1.1676</v>
      </c>
      <c r="AX90" s="1">
        <f t="shared" ref="AX90:AX101" si="92">AW90*10000*AV90*0.67*AU90*AT90</f>
        <v>332.771794488999</v>
      </c>
      <c r="AZ90" s="2">
        <f t="shared" ref="AZ90:AZ101" si="93">$E$10</f>
        <v>0.16</v>
      </c>
      <c r="BA90" s="1">
        <f t="shared" ref="BA90:BA101" si="94">AZ90*10000*AV90*0.67*AU90*AT90</f>
        <v>45.600794037547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3.99795037225806</v>
      </c>
      <c r="E91" s="20">
        <f t="shared" ref="E91:E102" si="95">D90</f>
        <v>3</v>
      </c>
      <c r="F91" s="16" t="s">
        <v>73</v>
      </c>
      <c r="G91" s="13">
        <v>2</v>
      </c>
      <c r="H91" s="18">
        <f t="shared" si="76"/>
        <v>3.99795037225806</v>
      </c>
      <c r="I91" s="18">
        <f t="shared" si="77"/>
        <v>277.147950372258</v>
      </c>
      <c r="J91" s="18">
        <f t="shared" si="78"/>
        <v>0.0291424121506135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6">L91+O90-P90-N91</f>
        <v>0.562092399463451</v>
      </c>
      <c r="P91" s="18">
        <f t="shared" si="81"/>
        <v>0.0163807283718912</v>
      </c>
      <c r="Q91" s="24">
        <f t="shared" si="82"/>
        <v>0.00425898937669171</v>
      </c>
      <c r="R91" s="18">
        <f t="shared" si="83"/>
        <v>0.074022</v>
      </c>
      <c r="S91" s="25">
        <f t="shared" si="84"/>
        <v>0.0575368049592244</v>
      </c>
      <c r="T91" s="3">
        <v>0.01</v>
      </c>
      <c r="U91" s="26">
        <f t="shared" si="85"/>
        <v>0.000575368049592244</v>
      </c>
      <c r="V91" s="25"/>
      <c r="W91" s="3"/>
      <c r="X91" s="3"/>
      <c r="Y91" s="28"/>
      <c r="Z91" s="3"/>
      <c r="AA91" s="27"/>
      <c r="AB91" s="3"/>
      <c r="AC91" s="3"/>
      <c r="AD91" s="3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0.00606536804959224</v>
      </c>
      <c r="AU91" s="29">
        <f t="shared" si="89"/>
        <v>28.47</v>
      </c>
      <c r="AV91" s="1">
        <f t="shared" si="90"/>
        <v>0.26</v>
      </c>
      <c r="AW91" s="2">
        <f t="shared" si="91"/>
        <v>1.1676</v>
      </c>
      <c r="AX91" s="1">
        <f t="shared" si="92"/>
        <v>351.226166322469</v>
      </c>
      <c r="AZ91" s="2">
        <f t="shared" si="93"/>
        <v>0.16</v>
      </c>
      <c r="BA91" s="1">
        <f t="shared" si="94"/>
        <v>48.1296562278135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5.75748168675</v>
      </c>
      <c r="E92" s="20">
        <f t="shared" si="95"/>
        <v>3.99795037225806</v>
      </c>
      <c r="F92" s="16" t="s">
        <v>73</v>
      </c>
      <c r="G92" s="13">
        <v>3</v>
      </c>
      <c r="H92" s="18">
        <f t="shared" si="76"/>
        <v>5.75748168675</v>
      </c>
      <c r="I92" s="18">
        <f t="shared" si="77"/>
        <v>278.90748168675</v>
      </c>
      <c r="J92" s="18">
        <f t="shared" si="78"/>
        <v>0.036373151078099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6"/>
        <v>0.83041167109156</v>
      </c>
      <c r="P92" s="18">
        <f t="shared" si="81"/>
        <v>0.03020468916963</v>
      </c>
      <c r="Q92" s="24">
        <f t="shared" si="82"/>
        <v>0.00785321918410379</v>
      </c>
      <c r="R92" s="18">
        <f t="shared" si="83"/>
        <v>0.074022</v>
      </c>
      <c r="S92" s="25">
        <f t="shared" si="84"/>
        <v>0.106093042394204</v>
      </c>
      <c r="T92" s="3">
        <v>0.01</v>
      </c>
      <c r="U92" s="26">
        <f t="shared" si="85"/>
        <v>0.00106093042394204</v>
      </c>
      <c r="V92" s="25"/>
      <c r="W92" s="3"/>
      <c r="X92" s="3"/>
      <c r="Y92" s="28"/>
      <c r="Z92" s="3"/>
      <c r="AA92" s="27"/>
      <c r="AB92" s="3"/>
      <c r="AC92" s="3"/>
      <c r="AD92" s="3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0.00655093042394204</v>
      </c>
      <c r="AU92" s="29">
        <f t="shared" si="89"/>
        <v>28.47</v>
      </c>
      <c r="AV92" s="1">
        <f t="shared" si="90"/>
        <v>0.26</v>
      </c>
      <c r="AW92" s="2">
        <f t="shared" si="91"/>
        <v>1.1676</v>
      </c>
      <c r="AX92" s="1">
        <f t="shared" si="92"/>
        <v>379.343538567469</v>
      </c>
      <c r="AZ92" s="2">
        <f t="shared" si="93"/>
        <v>0.16</v>
      </c>
      <c r="BA92" s="1">
        <f t="shared" si="94"/>
        <v>51.9826705813592</v>
      </c>
    </row>
    <row r="93" s="1" customFormat="1" spans="1:53">
      <c r="A93" s="13"/>
      <c r="B93" s="13"/>
      <c r="C93" s="16">
        <v>3</v>
      </c>
      <c r="D93" s="19">
        <v>9.65871489683871</v>
      </c>
      <c r="E93" s="20">
        <f t="shared" si="95"/>
        <v>5.75748168675</v>
      </c>
      <c r="F93" s="16" t="s">
        <v>73</v>
      </c>
      <c r="G93" s="13">
        <v>4</v>
      </c>
      <c r="H93" s="18">
        <f t="shared" si="76"/>
        <v>9.65871489683871</v>
      </c>
      <c r="I93" s="18">
        <f t="shared" si="77"/>
        <v>282.808714896839</v>
      </c>
      <c r="J93" s="18">
        <f t="shared" si="78"/>
        <v>0.0588744241844333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1.08490698192193</v>
      </c>
      <c r="P93" s="18">
        <f t="shared" si="81"/>
        <v>0.063873273854325</v>
      </c>
      <c r="Q93" s="24">
        <f t="shared" si="82"/>
        <v>0.0166070512021245</v>
      </c>
      <c r="R93" s="18">
        <f t="shared" si="83"/>
        <v>0.074022</v>
      </c>
      <c r="S93" s="25">
        <f t="shared" si="84"/>
        <v>0.224352911325343</v>
      </c>
      <c r="T93" s="3">
        <v>0.01</v>
      </c>
      <c r="U93" s="26">
        <f t="shared" si="85"/>
        <v>0.00224352911325343</v>
      </c>
      <c r="V93" s="25"/>
      <c r="W93" s="3"/>
      <c r="X93" s="3"/>
      <c r="Y93" s="28"/>
      <c r="Z93" s="3"/>
      <c r="AA93" s="27"/>
      <c r="AB93" s="3"/>
      <c r="AC93" s="3"/>
      <c r="AD93" s="3"/>
      <c r="AE93" s="25">
        <v>0.005</v>
      </c>
      <c r="AF93" s="3">
        <v>0.49</v>
      </c>
      <c r="AG93" s="26">
        <f t="shared" si="86"/>
        <v>0.00245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0.015</v>
      </c>
      <c r="AR93" s="3">
        <v>0.5</v>
      </c>
      <c r="AS93" s="3">
        <f t="shared" si="87"/>
        <v>0.0075</v>
      </c>
      <c r="AT93" s="2">
        <f t="shared" si="88"/>
        <v>0.0121935291132534</v>
      </c>
      <c r="AU93" s="29">
        <f t="shared" si="89"/>
        <v>28.47</v>
      </c>
      <c r="AV93" s="1">
        <f t="shared" si="90"/>
        <v>0.26</v>
      </c>
      <c r="AW93" s="2">
        <f t="shared" si="91"/>
        <v>1.1676</v>
      </c>
      <c r="AX93" s="1">
        <f t="shared" si="92"/>
        <v>706.088476308922</v>
      </c>
      <c r="AZ93" s="2">
        <f t="shared" si="93"/>
        <v>0.16</v>
      </c>
      <c r="BA93" s="1">
        <f t="shared" si="94"/>
        <v>96.7575849686773</v>
      </c>
    </row>
    <row r="94" s="1" customFormat="1" spans="1:53">
      <c r="A94" s="13"/>
      <c r="B94" s="13"/>
      <c r="C94" s="16">
        <v>4</v>
      </c>
      <c r="D94" s="19">
        <v>14.0309819711333</v>
      </c>
      <c r="E94" s="20">
        <f t="shared" si="95"/>
        <v>9.65871489683871</v>
      </c>
      <c r="F94" s="16" t="s">
        <v>73</v>
      </c>
      <c r="G94" s="13">
        <v>5</v>
      </c>
      <c r="H94" s="18">
        <f t="shared" si="76"/>
        <v>14.0309819711333</v>
      </c>
      <c r="I94" s="18">
        <f t="shared" si="77"/>
        <v>287.180981971133</v>
      </c>
      <c r="J94" s="18">
        <f t="shared" si="78"/>
        <v>0.0994424385893951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0.969982022664225</v>
      </c>
      <c r="O94" s="18">
        <f t="shared" si="96"/>
        <v>0.33575168540338</v>
      </c>
      <c r="P94" s="18">
        <f t="shared" si="81"/>
        <v>0.0333879663570116</v>
      </c>
      <c r="Q94" s="24">
        <f t="shared" si="82"/>
        <v>0.008680871252823</v>
      </c>
      <c r="R94" s="18">
        <f t="shared" si="83"/>
        <v>0.074022</v>
      </c>
      <c r="S94" s="25">
        <f t="shared" si="84"/>
        <v>0.117274205679703</v>
      </c>
      <c r="T94" s="3">
        <v>0.01</v>
      </c>
      <c r="U94" s="26">
        <f t="shared" si="85"/>
        <v>0.00117274205679703</v>
      </c>
      <c r="V94" s="25"/>
      <c r="W94" s="3"/>
      <c r="X94" s="3"/>
      <c r="Y94" s="28"/>
      <c r="Z94" s="3"/>
      <c r="AA94" s="27"/>
      <c r="AB94" s="3"/>
      <c r="AC94" s="3"/>
      <c r="AD94" s="3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0.011122742056797</v>
      </c>
      <c r="AU94" s="29">
        <f t="shared" si="89"/>
        <v>28.47</v>
      </c>
      <c r="AV94" s="1">
        <f t="shared" si="90"/>
        <v>0.26</v>
      </c>
      <c r="AW94" s="2">
        <f t="shared" si="91"/>
        <v>1.1676</v>
      </c>
      <c r="AX94" s="1">
        <f t="shared" si="92"/>
        <v>644.082604659932</v>
      </c>
      <c r="AZ94" s="2">
        <f t="shared" si="93"/>
        <v>0.16</v>
      </c>
      <c r="BA94" s="1">
        <f t="shared" si="94"/>
        <v>88.260720063026</v>
      </c>
    </row>
    <row r="95" s="1" customFormat="1" spans="1:53">
      <c r="A95" s="13"/>
      <c r="B95" s="13"/>
      <c r="C95" s="16">
        <v>5</v>
      </c>
      <c r="D95" s="19">
        <v>20.0719082512903</v>
      </c>
      <c r="E95" s="20">
        <f t="shared" si="95"/>
        <v>14.0309819711333</v>
      </c>
      <c r="F95" s="16" t="s">
        <v>75</v>
      </c>
      <c r="G95" s="13">
        <v>6</v>
      </c>
      <c r="H95" s="18">
        <f t="shared" si="76"/>
        <v>20.0719082512903</v>
      </c>
      <c r="I95" s="18">
        <f t="shared" si="77"/>
        <v>293.22190825129</v>
      </c>
      <c r="J95" s="18">
        <f t="shared" si="78"/>
        <v>0.199952583050438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6"/>
        <v>0.587063719046369</v>
      </c>
      <c r="P95" s="18">
        <f t="shared" si="81"/>
        <v>0.117384907038518</v>
      </c>
      <c r="Q95" s="24">
        <f t="shared" si="82"/>
        <v>0.0305200758300147</v>
      </c>
      <c r="R95" s="18">
        <f t="shared" si="83"/>
        <v>0.074022</v>
      </c>
      <c r="S95" s="25">
        <f t="shared" si="84"/>
        <v>0.41231087825261</v>
      </c>
      <c r="T95" s="3">
        <v>0.01</v>
      </c>
      <c r="U95" s="26">
        <f t="shared" si="85"/>
        <v>0.0041231087825261</v>
      </c>
      <c r="V95" s="25"/>
      <c r="W95" s="3"/>
      <c r="X95" s="3"/>
      <c r="Y95" s="28"/>
      <c r="Z95" s="3"/>
      <c r="AA95" s="27"/>
      <c r="AB95" s="3"/>
      <c r="AC95" s="3"/>
      <c r="AD95" s="3"/>
      <c r="AE95" s="25">
        <v>0.005</v>
      </c>
      <c r="AF95" s="3">
        <v>0.49</v>
      </c>
      <c r="AG95" s="26">
        <f t="shared" si="86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7"/>
        <v>0.0075</v>
      </c>
      <c r="AT95" s="2">
        <f t="shared" si="88"/>
        <v>0.0140731087825261</v>
      </c>
      <c r="AU95" s="29">
        <f t="shared" si="89"/>
        <v>28.47</v>
      </c>
      <c r="AV95" s="1">
        <f t="shared" si="90"/>
        <v>0.26</v>
      </c>
      <c r="AW95" s="2">
        <f t="shared" si="91"/>
        <v>1.1676</v>
      </c>
      <c r="AX95" s="1">
        <f t="shared" si="92"/>
        <v>814.928954930939</v>
      </c>
      <c r="AZ95" s="2">
        <f t="shared" si="93"/>
        <v>0.16</v>
      </c>
      <c r="BA95" s="1">
        <f t="shared" si="94"/>
        <v>111.672347369776</v>
      </c>
    </row>
    <row r="96" s="1" customFormat="1" spans="1:53">
      <c r="A96" s="13"/>
      <c r="B96" s="13"/>
      <c r="C96" s="16">
        <v>6</v>
      </c>
      <c r="D96" s="19">
        <v>23.8847949156667</v>
      </c>
      <c r="E96" s="20">
        <f t="shared" si="95"/>
        <v>20.0719082512903</v>
      </c>
      <c r="F96" s="16" t="s">
        <v>73</v>
      </c>
      <c r="G96" s="13">
        <v>7</v>
      </c>
      <c r="H96" s="18">
        <f t="shared" si="76"/>
        <v>23.8847949156667</v>
      </c>
      <c r="I96" s="18">
        <f t="shared" si="77"/>
        <v>297.034794915667</v>
      </c>
      <c r="J96" s="18">
        <f t="shared" si="78"/>
        <v>0.306228560416068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0.754378812007851</v>
      </c>
      <c r="P96" s="18">
        <f t="shared" si="81"/>
        <v>0.231012337609548</v>
      </c>
      <c r="Q96" s="24">
        <f t="shared" si="82"/>
        <v>0.0600632077784824</v>
      </c>
      <c r="R96" s="18">
        <f t="shared" si="83"/>
        <v>0.074022</v>
      </c>
      <c r="S96" s="25">
        <f t="shared" si="84"/>
        <v>0.811423735895847</v>
      </c>
      <c r="T96" s="3">
        <v>0.01</v>
      </c>
      <c r="U96" s="26">
        <f t="shared" si="85"/>
        <v>0.00811423735895847</v>
      </c>
      <c r="V96" s="25"/>
      <c r="W96" s="3"/>
      <c r="X96" s="3"/>
      <c r="Y96" s="28"/>
      <c r="Z96" s="3"/>
      <c r="AA96" s="27"/>
      <c r="AB96" s="3"/>
      <c r="AC96" s="3"/>
      <c r="AD96" s="3"/>
      <c r="AE96" s="25">
        <v>0.01</v>
      </c>
      <c r="AF96" s="3">
        <v>0.49</v>
      </c>
      <c r="AG96" s="26">
        <f t="shared" si="86"/>
        <v>0.0049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0.02</v>
      </c>
      <c r="AR96" s="3">
        <v>0.5</v>
      </c>
      <c r="AS96" s="3">
        <f t="shared" si="87"/>
        <v>0.01</v>
      </c>
      <c r="AT96" s="2">
        <f t="shared" si="88"/>
        <v>0.0230142373589585</v>
      </c>
      <c r="AU96" s="29">
        <f t="shared" si="89"/>
        <v>28.47</v>
      </c>
      <c r="AV96" s="1">
        <f t="shared" si="90"/>
        <v>0.26</v>
      </c>
      <c r="AW96" s="2">
        <f t="shared" si="91"/>
        <v>1.1676</v>
      </c>
      <c r="AX96" s="1">
        <f t="shared" si="92"/>
        <v>1332.68126391205</v>
      </c>
      <c r="AZ96" s="2">
        <f t="shared" si="93"/>
        <v>0.16</v>
      </c>
      <c r="BA96" s="1">
        <f t="shared" si="94"/>
        <v>182.621618898533</v>
      </c>
    </row>
    <row r="97" s="1" customFormat="1" spans="1:53">
      <c r="A97" s="13"/>
      <c r="B97" s="13"/>
      <c r="C97" s="16">
        <v>7</v>
      </c>
      <c r="D97" s="19">
        <v>26.7943849483871</v>
      </c>
      <c r="E97" s="20">
        <f t="shared" si="95"/>
        <v>23.8847949156667</v>
      </c>
      <c r="F97" s="16" t="s">
        <v>73</v>
      </c>
      <c r="G97" s="13">
        <v>8</v>
      </c>
      <c r="H97" s="18">
        <f t="shared" si="76"/>
        <v>26.7943849483871</v>
      </c>
      <c r="I97" s="18">
        <f t="shared" si="77"/>
        <v>299.944384948387</v>
      </c>
      <c r="J97" s="18">
        <f t="shared" si="78"/>
        <v>0.420864753407744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0.808066474398303</v>
      </c>
      <c r="P97" s="18">
        <f t="shared" si="81"/>
        <v>0.340086697484707</v>
      </c>
      <c r="Q97" s="24">
        <f t="shared" si="82"/>
        <v>0.0884225413460237</v>
      </c>
      <c r="R97" s="18">
        <f t="shared" si="83"/>
        <v>0.074022</v>
      </c>
      <c r="S97" s="25">
        <f t="shared" si="84"/>
        <v>1.1945440726544</v>
      </c>
      <c r="T97" s="3">
        <v>0.01</v>
      </c>
      <c r="U97" s="26">
        <f t="shared" si="85"/>
        <v>0.011945440726544</v>
      </c>
      <c r="V97" s="25"/>
      <c r="W97" s="3"/>
      <c r="X97" s="3"/>
      <c r="Y97" s="28"/>
      <c r="Z97" s="3"/>
      <c r="AA97" s="27"/>
      <c r="AB97" s="3"/>
      <c r="AC97" s="3"/>
      <c r="AD97" s="3"/>
      <c r="AE97" s="25">
        <v>0.01</v>
      </c>
      <c r="AF97" s="3">
        <v>0.49</v>
      </c>
      <c r="AG97" s="26">
        <f t="shared" si="86"/>
        <v>0.0049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0.02</v>
      </c>
      <c r="AR97" s="3">
        <v>0.5</v>
      </c>
      <c r="AS97" s="3">
        <f t="shared" si="87"/>
        <v>0.01</v>
      </c>
      <c r="AT97" s="2">
        <f t="shared" si="88"/>
        <v>0.026845440726544</v>
      </c>
      <c r="AU97" s="29">
        <f t="shared" si="89"/>
        <v>28.47</v>
      </c>
      <c r="AV97" s="1">
        <f t="shared" si="90"/>
        <v>0.26</v>
      </c>
      <c r="AW97" s="2">
        <f t="shared" si="91"/>
        <v>1.1676</v>
      </c>
      <c r="AX97" s="1">
        <f t="shared" si="92"/>
        <v>1554.53406166424</v>
      </c>
      <c r="AZ97" s="2">
        <f t="shared" si="93"/>
        <v>0.16</v>
      </c>
      <c r="BA97" s="1">
        <f t="shared" si="94"/>
        <v>213.022824482938</v>
      </c>
    </row>
    <row r="98" s="1" customFormat="1" spans="1:53">
      <c r="A98" s="13"/>
      <c r="B98" s="13"/>
      <c r="C98" s="16">
        <v>8</v>
      </c>
      <c r="D98" s="19">
        <v>26.4961079525806</v>
      </c>
      <c r="E98" s="20">
        <f t="shared" si="95"/>
        <v>26.7943849483871</v>
      </c>
      <c r="F98" s="16" t="s">
        <v>73</v>
      </c>
      <c r="G98" s="13">
        <v>9</v>
      </c>
      <c r="H98" s="18">
        <f t="shared" si="76"/>
        <v>26.4961079525806</v>
      </c>
      <c r="I98" s="18">
        <f t="shared" si="77"/>
        <v>299.646107952581</v>
      </c>
      <c r="J98" s="18">
        <f t="shared" si="78"/>
        <v>0.407482452955314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0.752679776913596</v>
      </c>
      <c r="P98" s="18">
        <f t="shared" si="81"/>
        <v>0.306703801786611</v>
      </c>
      <c r="Q98" s="24">
        <f t="shared" si="82"/>
        <v>0.0797429884645187</v>
      </c>
      <c r="R98" s="18">
        <f t="shared" si="83"/>
        <v>0.074022</v>
      </c>
      <c r="S98" s="25">
        <f t="shared" si="84"/>
        <v>1.07728767750829</v>
      </c>
      <c r="T98" s="3">
        <v>0.01</v>
      </c>
      <c r="U98" s="26">
        <f t="shared" si="85"/>
        <v>0.0107728767750829</v>
      </c>
      <c r="V98" s="25"/>
      <c r="W98" s="3"/>
      <c r="X98" s="3"/>
      <c r="Y98" s="28"/>
      <c r="Z98" s="3"/>
      <c r="AA98" s="27"/>
      <c r="AB98" s="3"/>
      <c r="AC98" s="3"/>
      <c r="AD98" s="3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0.0207228767750829</v>
      </c>
      <c r="AU98" s="29">
        <f t="shared" si="89"/>
        <v>28.47</v>
      </c>
      <c r="AV98" s="1">
        <f t="shared" si="90"/>
        <v>0.26</v>
      </c>
      <c r="AW98" s="2">
        <f t="shared" si="91"/>
        <v>1.1676</v>
      </c>
      <c r="AX98" s="1">
        <f t="shared" si="92"/>
        <v>1199.99586263765</v>
      </c>
      <c r="AZ98" s="2">
        <f t="shared" si="93"/>
        <v>0.16</v>
      </c>
      <c r="BA98" s="1">
        <f t="shared" si="94"/>
        <v>164.439309713964</v>
      </c>
    </row>
    <row r="99" s="1" customFormat="1" spans="1:53">
      <c r="A99" s="13"/>
      <c r="B99" s="13"/>
      <c r="C99" s="16">
        <v>9</v>
      </c>
      <c r="D99" s="19">
        <v>22.302250965</v>
      </c>
      <c r="E99" s="20">
        <f t="shared" si="95"/>
        <v>26.4961079525806</v>
      </c>
      <c r="F99" s="16" t="s">
        <v>73</v>
      </c>
      <c r="G99" s="13">
        <v>10</v>
      </c>
      <c r="H99" s="18">
        <f t="shared" si="76"/>
        <v>22.302250965</v>
      </c>
      <c r="I99" s="18">
        <f t="shared" si="77"/>
        <v>295.452250965</v>
      </c>
      <c r="J99" s="18">
        <f t="shared" si="78"/>
        <v>0.256916465780123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0.730675975126985</v>
      </c>
      <c r="P99" s="18">
        <f t="shared" si="81"/>
        <v>0.18772268916007</v>
      </c>
      <c r="Q99" s="24">
        <f t="shared" si="82"/>
        <v>0.0488078991816183</v>
      </c>
      <c r="R99" s="18">
        <f t="shared" si="83"/>
        <v>0.074022</v>
      </c>
      <c r="S99" s="25">
        <f t="shared" si="84"/>
        <v>0.659370176185706</v>
      </c>
      <c r="T99" s="3">
        <v>0.01</v>
      </c>
      <c r="U99" s="26">
        <f t="shared" si="85"/>
        <v>0.00659370176185706</v>
      </c>
      <c r="V99" s="25"/>
      <c r="W99" s="3"/>
      <c r="X99" s="3"/>
      <c r="Y99" s="28"/>
      <c r="Z99" s="3"/>
      <c r="AA99" s="27"/>
      <c r="AB99" s="3"/>
      <c r="AC99" s="3"/>
      <c r="AD99" s="3"/>
      <c r="AE99" s="25">
        <v>0.005</v>
      </c>
      <c r="AF99" s="3">
        <v>0.49</v>
      </c>
      <c r="AG99" s="26">
        <f t="shared" si="86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7"/>
        <v>0.0075</v>
      </c>
      <c r="AT99" s="2">
        <f t="shared" si="88"/>
        <v>0.0165437017618571</v>
      </c>
      <c r="AU99" s="29">
        <f t="shared" si="89"/>
        <v>28.47</v>
      </c>
      <c r="AV99" s="1">
        <f t="shared" si="90"/>
        <v>0.26</v>
      </c>
      <c r="AW99" s="2">
        <f t="shared" si="91"/>
        <v>1.1676</v>
      </c>
      <c r="AX99" s="1">
        <f t="shared" si="92"/>
        <v>957.993133984668</v>
      </c>
      <c r="AZ99" s="2">
        <f t="shared" si="93"/>
        <v>0.16</v>
      </c>
      <c r="BA99" s="1">
        <f t="shared" si="94"/>
        <v>131.276894002695</v>
      </c>
    </row>
    <row r="100" s="1" customFormat="1" spans="1:53">
      <c r="A100" s="13"/>
      <c r="B100" s="13"/>
      <c r="C100" s="16">
        <v>10</v>
      </c>
      <c r="D100" s="19">
        <v>15.9141626659677</v>
      </c>
      <c r="E100" s="20">
        <f t="shared" si="95"/>
        <v>22.302250965</v>
      </c>
      <c r="F100" s="16" t="s">
        <v>73</v>
      </c>
      <c r="G100" s="13">
        <v>11</v>
      </c>
      <c r="H100" s="18">
        <f t="shared" si="76"/>
        <v>15.9141626659677</v>
      </c>
      <c r="I100" s="18">
        <f t="shared" si="77"/>
        <v>289.064162665968</v>
      </c>
      <c r="J100" s="18">
        <f t="shared" si="78"/>
        <v>0.124022090672556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0.515805621668569</v>
      </c>
      <c r="O100" s="18">
        <f t="shared" si="96"/>
        <v>0.311847664298346</v>
      </c>
      <c r="P100" s="18">
        <f t="shared" si="81"/>
        <v>0.0386759992976341</v>
      </c>
      <c r="Q100" s="24">
        <f t="shared" si="82"/>
        <v>0.0100557598173849</v>
      </c>
      <c r="R100" s="18">
        <f t="shared" si="83"/>
        <v>0.074022</v>
      </c>
      <c r="S100" s="25">
        <f t="shared" si="84"/>
        <v>0.135848258860675</v>
      </c>
      <c r="T100" s="3">
        <v>0.01</v>
      </c>
      <c r="U100" s="26">
        <f t="shared" si="85"/>
        <v>0.00135848258860675</v>
      </c>
      <c r="V100" s="25"/>
      <c r="W100" s="3"/>
      <c r="X100" s="3"/>
      <c r="Y100" s="28"/>
      <c r="Z100" s="3"/>
      <c r="AA100" s="27"/>
      <c r="AB100" s="3"/>
      <c r="AC100" s="3"/>
      <c r="AD100" s="3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0.00684848258860675</v>
      </c>
      <c r="AU100" s="29">
        <f t="shared" si="89"/>
        <v>28.47</v>
      </c>
      <c r="AV100" s="1">
        <f t="shared" si="90"/>
        <v>0.26</v>
      </c>
      <c r="AW100" s="2">
        <f t="shared" si="91"/>
        <v>1.1676</v>
      </c>
      <c r="AX100" s="1">
        <f t="shared" si="92"/>
        <v>396.573837738377</v>
      </c>
      <c r="AZ100" s="2">
        <f t="shared" si="93"/>
        <v>0.16</v>
      </c>
      <c r="BA100" s="1">
        <f t="shared" si="94"/>
        <v>54.3437941402366</v>
      </c>
    </row>
    <row r="101" s="1" customFormat="1" spans="1:54">
      <c r="A101" s="13"/>
      <c r="B101" s="13"/>
      <c r="C101" s="16">
        <v>11</v>
      </c>
      <c r="D101" s="19">
        <v>11.7229316068667</v>
      </c>
      <c r="E101" s="20">
        <f t="shared" si="95"/>
        <v>15.9141626659677</v>
      </c>
      <c r="F101" s="16" t="s">
        <v>75</v>
      </c>
      <c r="G101" s="13">
        <v>12</v>
      </c>
      <c r="H101" s="18">
        <f t="shared" si="76"/>
        <v>11.7229316068667</v>
      </c>
      <c r="I101" s="18">
        <f t="shared" si="77"/>
        <v>284.872931606867</v>
      </c>
      <c r="J101" s="18">
        <f t="shared" si="78"/>
        <v>0.0755565815710798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6"/>
        <v>0.557871665000712</v>
      </c>
      <c r="P101" s="18">
        <f t="shared" si="81"/>
        <v>0.0421508759628204</v>
      </c>
      <c r="Q101" s="24">
        <f t="shared" si="82"/>
        <v>0.0109592277503333</v>
      </c>
      <c r="R101" s="18">
        <f t="shared" si="83"/>
        <v>0.074022</v>
      </c>
      <c r="S101" s="25">
        <f t="shared" si="84"/>
        <v>0.148053656349913</v>
      </c>
      <c r="T101" s="3">
        <v>0.01</v>
      </c>
      <c r="U101" s="26">
        <f t="shared" si="85"/>
        <v>0.00148053656349913</v>
      </c>
      <c r="V101" s="25"/>
      <c r="W101" s="3"/>
      <c r="X101" s="3"/>
      <c r="Y101" s="28"/>
      <c r="Z101" s="3"/>
      <c r="AA101" s="27"/>
      <c r="AB101" s="3"/>
      <c r="AC101" s="3"/>
      <c r="AD101" s="3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0.00697053656349913</v>
      </c>
      <c r="AU101" s="29">
        <f t="shared" si="89"/>
        <v>28.47</v>
      </c>
      <c r="AV101" s="1">
        <f t="shared" si="90"/>
        <v>0.26</v>
      </c>
      <c r="AW101" s="2">
        <f t="shared" si="91"/>
        <v>1.1676</v>
      </c>
      <c r="AX101" s="1">
        <f t="shared" si="92"/>
        <v>403.641595100397</v>
      </c>
      <c r="AY101" s="1">
        <f>SUM(AX90:AX101)</f>
        <v>9073.86129031611</v>
      </c>
      <c r="AZ101" s="2">
        <f t="shared" si="93"/>
        <v>0.16</v>
      </c>
      <c r="BA101" s="1">
        <f t="shared" si="94"/>
        <v>55.3123117643573</v>
      </c>
      <c r="BB101" s="1">
        <f>SUM(BA90:BA101)</f>
        <v>1243.42052625092</v>
      </c>
    </row>
    <row r="102" s="1" customFormat="1" spans="1:46">
      <c r="A102" s="13"/>
      <c r="B102" s="13"/>
      <c r="C102" s="16">
        <v>12</v>
      </c>
      <c r="D102" s="19">
        <v>5.95871398558065</v>
      </c>
      <c r="E102" s="20">
        <f t="shared" si="95"/>
        <v>11.7229316068667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02"/>
  <sheetViews>
    <sheetView workbookViewId="0">
      <selection activeCell="E17" sqref="E17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8.88888888888889" style="1"/>
    <col min="32" max="32" width="23.1111111111111" style="1" customWidth="1"/>
    <col min="33" max="33" width="15.6666666666667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6">
        <v>419.642844813271</v>
      </c>
      <c r="F2" s="3">
        <v>1069.523</v>
      </c>
      <c r="G2" s="7">
        <f>(F2+F3+F4)/3</f>
        <v>1305.751</v>
      </c>
      <c r="H2" s="3">
        <v>0.18</v>
      </c>
      <c r="I2" s="21">
        <f>(H2+H3+H4)/3</f>
        <v>0.136666666666667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738.943561643836</v>
      </c>
      <c r="F5" s="3">
        <v>91.104</v>
      </c>
      <c r="G5" s="7">
        <f>(F5+F6)/2</f>
        <v>92.50925</v>
      </c>
      <c r="H5" s="3">
        <v>0.18</v>
      </c>
      <c r="I5" s="21">
        <f>(H5+H6)/2</f>
        <v>0.155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8545.57918474427</v>
      </c>
      <c r="F7" s="3">
        <v>108.2955</v>
      </c>
      <c r="G7" s="3"/>
      <c r="H7" s="3">
        <v>0.45</v>
      </c>
      <c r="M7" s="2"/>
    </row>
    <row r="8" s="1" customFormat="1" spans="1:13">
      <c r="A8" s="4" t="s">
        <v>6</v>
      </c>
      <c r="B8" s="5"/>
      <c r="C8" s="3"/>
      <c r="D8" s="3"/>
      <c r="E8" s="12">
        <v>1.376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12">
        <v>0.0363711200652774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12">
        <v>0.148674316219325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AV38+AV53+AG69+AY85+AY101+BB101</f>
        <v>230206109.246673</v>
      </c>
      <c r="J14" s="14" t="s">
        <v>22</v>
      </c>
      <c r="K14" s="14">
        <f>I14/(10000*1000)</f>
        <v>23.0206109246673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129551443.245794</v>
      </c>
      <c r="J15" s="14" t="s">
        <v>22</v>
      </c>
      <c r="K15" s="14">
        <f>I15/(10000*1000)</f>
        <v>12.9551443245794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14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1305.751</v>
      </c>
      <c r="C27" s="16" t="s">
        <v>72</v>
      </c>
      <c r="D27" s="17">
        <v>5</v>
      </c>
      <c r="E27" s="16"/>
      <c r="F27" s="16"/>
      <c r="G27" s="13">
        <v>1</v>
      </c>
      <c r="H27" s="18">
        <f t="shared" ref="H27:H38" si="0">E28</f>
        <v>5</v>
      </c>
      <c r="I27" s="18">
        <f t="shared" ref="I27:I38" si="1">H27+273.15</f>
        <v>278.15</v>
      </c>
      <c r="J27" s="18">
        <f t="shared" ref="J27:J38" si="2">EXP(($C$16*(I27-$C$14))/($C$17*I27*$C$14))</f>
        <v>0.0330744063381255</v>
      </c>
      <c r="K27" s="18">
        <f t="shared" ref="K27:K38" si="3">$B$27/12</f>
        <v>108.812583333333</v>
      </c>
      <c r="L27" s="18">
        <f t="shared" ref="L27:L38" si="4">K27*$B$28/100</f>
        <v>1.08812583333333</v>
      </c>
      <c r="M27" s="13" t="s">
        <v>73</v>
      </c>
      <c r="N27" s="13"/>
      <c r="O27" s="18">
        <f>L27</f>
        <v>1.08812583333333</v>
      </c>
      <c r="P27" s="18">
        <f t="shared" ref="P27:P38" si="5">O27*J27</f>
        <v>0.0359891159586781</v>
      </c>
      <c r="Q27" s="24">
        <f t="shared" ref="Q27:Q38" si="6">P27*$B$29</f>
        <v>0.00491851251435267</v>
      </c>
      <c r="R27" s="18">
        <f t="shared" ref="R27:R38" si="7">L27*$B$29</f>
        <v>0.148710530555556</v>
      </c>
      <c r="S27" s="25">
        <f t="shared" ref="S27:S38" si="8">Q27/R27</f>
        <v>0.0330744063381255</v>
      </c>
      <c r="T27" s="3">
        <v>0.01</v>
      </c>
      <c r="U27" s="26">
        <f t="shared" ref="U27:U38" si="9">S27*T27</f>
        <v>0.000330744063381255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0.0222307440633813</v>
      </c>
      <c r="AR27" s="29">
        <f t="shared" ref="AR27:AR38" si="15">$B$27/12</f>
        <v>108.812583333333</v>
      </c>
      <c r="AS27" s="1">
        <f t="shared" ref="AS27:AS38" si="16">$B$29</f>
        <v>0.136666666666667</v>
      </c>
      <c r="AT27" s="2">
        <f>$E$2/12</f>
        <v>34.9702370677726</v>
      </c>
      <c r="AU27" s="1">
        <f t="shared" ref="AU27:AU38" si="17">AT27*10000*AS27*0.67*AR27*AQ27</f>
        <v>77458.5032958533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6.54650966183871</v>
      </c>
      <c r="E28" s="20">
        <f t="shared" ref="E28:E39" si="18">D27</f>
        <v>5</v>
      </c>
      <c r="F28" s="16" t="s">
        <v>73</v>
      </c>
      <c r="G28" s="13">
        <v>2</v>
      </c>
      <c r="H28" s="18">
        <f t="shared" si="0"/>
        <v>6.54650966183871</v>
      </c>
      <c r="I28" s="18">
        <f t="shared" si="1"/>
        <v>279.696509661839</v>
      </c>
      <c r="J28" s="18">
        <f t="shared" si="2"/>
        <v>0.0401376109369298</v>
      </c>
      <c r="K28" s="18">
        <f t="shared" si="3"/>
        <v>108.812583333333</v>
      </c>
      <c r="L28" s="18">
        <f t="shared" si="4"/>
        <v>1.08812583333333</v>
      </c>
      <c r="M28" s="13" t="s">
        <v>73</v>
      </c>
      <c r="N28" s="13"/>
      <c r="O28" s="18">
        <f t="shared" ref="O28:O38" si="19">L28+O27-P27-N28</f>
        <v>2.14026255070799</v>
      </c>
      <c r="P28" s="18">
        <f t="shared" si="5"/>
        <v>0.0859050255631982</v>
      </c>
      <c r="Q28" s="24">
        <f t="shared" si="6"/>
        <v>0.0117403534936371</v>
      </c>
      <c r="R28" s="18">
        <f t="shared" si="7"/>
        <v>0.148710530555556</v>
      </c>
      <c r="S28" s="25">
        <f t="shared" si="8"/>
        <v>0.07894769422029</v>
      </c>
      <c r="T28" s="3">
        <v>0.01</v>
      </c>
      <c r="U28" s="26">
        <f t="shared" si="9"/>
        <v>0.0007894769422029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0.0226894769422029</v>
      </c>
      <c r="AR28" s="29">
        <f t="shared" si="15"/>
        <v>108.812583333333</v>
      </c>
      <c r="AS28" s="1">
        <f t="shared" si="16"/>
        <v>0.136666666666667</v>
      </c>
      <c r="AT28" s="2">
        <f t="shared" ref="AT28:AT38" si="20">$E$2/12</f>
        <v>34.9702370677726</v>
      </c>
      <c r="AU28" s="1">
        <f t="shared" si="17"/>
        <v>79056.8646509576</v>
      </c>
    </row>
    <row r="29" s="1" customFormat="1" spans="1:47">
      <c r="A29" s="13" t="s">
        <v>38</v>
      </c>
      <c r="B29" s="13">
        <f>I2</f>
        <v>0.136666666666667</v>
      </c>
      <c r="C29" s="16">
        <v>2</v>
      </c>
      <c r="D29" s="19">
        <v>8.54176401021429</v>
      </c>
      <c r="E29" s="20">
        <f t="shared" si="18"/>
        <v>6.54650966183871</v>
      </c>
      <c r="F29" s="16" t="s">
        <v>73</v>
      </c>
      <c r="G29" s="13">
        <v>3</v>
      </c>
      <c r="H29" s="18">
        <f t="shared" si="0"/>
        <v>8.54176401021429</v>
      </c>
      <c r="I29" s="18">
        <f t="shared" si="1"/>
        <v>281.691764010214</v>
      </c>
      <c r="J29" s="18">
        <f t="shared" si="2"/>
        <v>0.0513616084742484</v>
      </c>
      <c r="K29" s="18">
        <f t="shared" si="3"/>
        <v>108.812583333333</v>
      </c>
      <c r="L29" s="18">
        <f t="shared" si="4"/>
        <v>1.08812583333333</v>
      </c>
      <c r="M29" s="13" t="s">
        <v>73</v>
      </c>
      <c r="N29" s="13"/>
      <c r="O29" s="18">
        <f t="shared" si="19"/>
        <v>3.14248335847812</v>
      </c>
      <c r="P29" s="18">
        <f t="shared" si="5"/>
        <v>0.161402999894995</v>
      </c>
      <c r="Q29" s="24">
        <f t="shared" si="6"/>
        <v>0.0220584099856493</v>
      </c>
      <c r="R29" s="18">
        <f t="shared" si="7"/>
        <v>0.148710530555556</v>
      </c>
      <c r="S29" s="25">
        <f t="shared" si="8"/>
        <v>0.148331190153401</v>
      </c>
      <c r="T29" s="3">
        <v>0.01</v>
      </c>
      <c r="U29" s="26">
        <f t="shared" si="9"/>
        <v>0.00148331190153401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0.023383311901534</v>
      </c>
      <c r="AR29" s="29">
        <f t="shared" si="15"/>
        <v>108.812583333333</v>
      </c>
      <c r="AS29" s="1">
        <f t="shared" si="16"/>
        <v>0.136666666666667</v>
      </c>
      <c r="AT29" s="2">
        <f t="shared" si="20"/>
        <v>34.9702370677726</v>
      </c>
      <c r="AU29" s="1">
        <f t="shared" si="17"/>
        <v>81474.3913577067</v>
      </c>
    </row>
    <row r="30" s="1" customFormat="1" spans="1:47">
      <c r="A30" s="13"/>
      <c r="B30" s="13"/>
      <c r="C30" s="16">
        <v>3</v>
      </c>
      <c r="D30" s="19">
        <v>11.7573536240645</v>
      </c>
      <c r="E30" s="20">
        <f t="shared" si="18"/>
        <v>8.54176401021429</v>
      </c>
      <c r="F30" s="16" t="s">
        <v>73</v>
      </c>
      <c r="G30" s="13">
        <v>4</v>
      </c>
      <c r="H30" s="18">
        <f t="shared" si="0"/>
        <v>11.7573536240645</v>
      </c>
      <c r="I30" s="18">
        <f t="shared" si="1"/>
        <v>284.907353624065</v>
      </c>
      <c r="J30" s="18">
        <f t="shared" si="2"/>
        <v>0.0758692374192824</v>
      </c>
      <c r="K30" s="18">
        <f t="shared" si="3"/>
        <v>108.812583333333</v>
      </c>
      <c r="L30" s="18">
        <f t="shared" si="4"/>
        <v>1.08812583333333</v>
      </c>
      <c r="M30" s="13" t="s">
        <v>73</v>
      </c>
      <c r="N30" s="13"/>
      <c r="O30" s="18">
        <f t="shared" si="19"/>
        <v>4.06920619191646</v>
      </c>
      <c r="P30" s="18">
        <f t="shared" si="5"/>
        <v>0.308727570682524</v>
      </c>
      <c r="Q30" s="24">
        <f t="shared" si="6"/>
        <v>0.0421927679932783</v>
      </c>
      <c r="R30" s="18">
        <f t="shared" si="7"/>
        <v>0.148710530555556</v>
      </c>
      <c r="S30" s="25">
        <f t="shared" si="8"/>
        <v>0.283724144051223</v>
      </c>
      <c r="T30" s="3">
        <v>0.01</v>
      </c>
      <c r="U30" s="26">
        <f t="shared" si="9"/>
        <v>0.00283724144051223</v>
      </c>
      <c r="V30" s="25"/>
      <c r="W30" s="3"/>
      <c r="X30" s="26"/>
      <c r="Y30" s="28">
        <v>0.04</v>
      </c>
      <c r="Z30" s="3">
        <v>0.21</v>
      </c>
      <c r="AA30" s="27">
        <f t="shared" si="10"/>
        <v>0.0084</v>
      </c>
      <c r="AB30" s="3">
        <v>0.015</v>
      </c>
      <c r="AC30" s="3">
        <v>0.29</v>
      </c>
      <c r="AD30" s="27">
        <f t="shared" si="11"/>
        <v>0.00435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0.015</v>
      </c>
      <c r="AO30" s="3">
        <v>0.38</v>
      </c>
      <c r="AP30" s="3">
        <f t="shared" si="13"/>
        <v>0.0057</v>
      </c>
      <c r="AQ30" s="1">
        <f t="shared" si="14"/>
        <v>0.0322872414405122</v>
      </c>
      <c r="AR30" s="29">
        <f t="shared" si="15"/>
        <v>108.812583333333</v>
      </c>
      <c r="AS30" s="1">
        <f t="shared" si="16"/>
        <v>0.136666666666667</v>
      </c>
      <c r="AT30" s="2">
        <f t="shared" si="20"/>
        <v>34.9702370677726</v>
      </c>
      <c r="AU30" s="1">
        <f t="shared" si="17"/>
        <v>112498.321711754</v>
      </c>
    </row>
    <row r="31" s="1" customFormat="1" spans="1:47">
      <c r="A31" s="13"/>
      <c r="B31" s="13"/>
      <c r="C31" s="16">
        <v>4</v>
      </c>
      <c r="D31" s="19">
        <v>15.1882186457333</v>
      </c>
      <c r="E31" s="20">
        <f t="shared" si="18"/>
        <v>11.7573536240645</v>
      </c>
      <c r="F31" s="16" t="s">
        <v>73</v>
      </c>
      <c r="G31" s="13">
        <v>5</v>
      </c>
      <c r="H31" s="18">
        <f t="shared" si="0"/>
        <v>15.1882186457333</v>
      </c>
      <c r="I31" s="18">
        <f t="shared" si="1"/>
        <v>288.338218645733</v>
      </c>
      <c r="J31" s="18">
        <f t="shared" si="2"/>
        <v>0.113938007881961</v>
      </c>
      <c r="K31" s="18">
        <f t="shared" si="3"/>
        <v>108.812583333333</v>
      </c>
      <c r="L31" s="18">
        <f t="shared" si="4"/>
        <v>1.08812583333333</v>
      </c>
      <c r="M31" s="13" t="s">
        <v>75</v>
      </c>
      <c r="N31" s="18">
        <f>(O30-P30)*C22/100</f>
        <v>3.57245469017224</v>
      </c>
      <c r="O31" s="18">
        <f t="shared" si="19"/>
        <v>1.27614976439503</v>
      </c>
      <c r="P31" s="18">
        <f t="shared" si="5"/>
        <v>0.145401961914204</v>
      </c>
      <c r="Q31" s="24">
        <f t="shared" si="6"/>
        <v>0.0198716014616078</v>
      </c>
      <c r="R31" s="18">
        <f t="shared" si="7"/>
        <v>0.148710530555556</v>
      </c>
      <c r="S31" s="25">
        <f t="shared" si="8"/>
        <v>0.133626054505832</v>
      </c>
      <c r="T31" s="3">
        <v>0.01</v>
      </c>
      <c r="U31" s="26">
        <f t="shared" si="9"/>
        <v>0.00133626054505832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0.0307862605450583</v>
      </c>
      <c r="AR31" s="29">
        <f t="shared" si="15"/>
        <v>108.812583333333</v>
      </c>
      <c r="AS31" s="1">
        <f t="shared" si="16"/>
        <v>0.136666666666667</v>
      </c>
      <c r="AT31" s="2">
        <f t="shared" si="20"/>
        <v>34.9702370677726</v>
      </c>
      <c r="AU31" s="1">
        <f t="shared" si="17"/>
        <v>107268.459260634</v>
      </c>
    </row>
    <row r="32" s="1" customFormat="1" spans="1:47">
      <c r="A32" s="13"/>
      <c r="B32" s="13"/>
      <c r="C32" s="16">
        <v>5</v>
      </c>
      <c r="D32" s="19">
        <v>21.350832606129</v>
      </c>
      <c r="E32" s="20">
        <f t="shared" si="18"/>
        <v>15.1882186457333</v>
      </c>
      <c r="F32" s="16" t="s">
        <v>75</v>
      </c>
      <c r="G32" s="13">
        <v>6</v>
      </c>
      <c r="H32" s="18">
        <f t="shared" si="0"/>
        <v>21.350832606129</v>
      </c>
      <c r="I32" s="18">
        <f t="shared" si="1"/>
        <v>294.500832606129</v>
      </c>
      <c r="J32" s="18">
        <f t="shared" si="2"/>
        <v>0.230969202091478</v>
      </c>
      <c r="K32" s="18">
        <f t="shared" si="3"/>
        <v>108.812583333333</v>
      </c>
      <c r="L32" s="18">
        <f t="shared" si="4"/>
        <v>1.08812583333333</v>
      </c>
      <c r="M32" s="13" t="s">
        <v>73</v>
      </c>
      <c r="N32" s="13"/>
      <c r="O32" s="18">
        <f t="shared" si="19"/>
        <v>2.21887363581416</v>
      </c>
      <c r="P32" s="18">
        <f t="shared" si="5"/>
        <v>0.512491473205813</v>
      </c>
      <c r="Q32" s="24">
        <f t="shared" si="6"/>
        <v>0.0700405013381278</v>
      </c>
      <c r="R32" s="18">
        <f t="shared" si="7"/>
        <v>0.148710530555556</v>
      </c>
      <c r="S32" s="25">
        <f t="shared" si="8"/>
        <v>0.470985484864247</v>
      </c>
      <c r="T32" s="3">
        <v>0.01</v>
      </c>
      <c r="U32" s="26">
        <f t="shared" si="9"/>
        <v>0.00470985484864247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0.0341598548486425</v>
      </c>
      <c r="AR32" s="29">
        <f t="shared" si="15"/>
        <v>108.812583333333</v>
      </c>
      <c r="AS32" s="1">
        <f t="shared" si="16"/>
        <v>0.136666666666667</v>
      </c>
      <c r="AT32" s="2">
        <f t="shared" si="20"/>
        <v>34.9702370677726</v>
      </c>
      <c r="AU32" s="1">
        <f t="shared" si="17"/>
        <v>119023.06201878</v>
      </c>
    </row>
    <row r="33" s="1" customFormat="1" spans="1:47">
      <c r="A33" s="13"/>
      <c r="B33" s="13"/>
      <c r="C33" s="16">
        <v>6</v>
      </c>
      <c r="D33" s="19">
        <v>23.9888982406667</v>
      </c>
      <c r="E33" s="20">
        <f t="shared" si="18"/>
        <v>21.350832606129</v>
      </c>
      <c r="F33" s="16" t="s">
        <v>73</v>
      </c>
      <c r="G33" s="13">
        <v>7</v>
      </c>
      <c r="H33" s="18">
        <f t="shared" si="0"/>
        <v>23.9888982406667</v>
      </c>
      <c r="I33" s="18">
        <f t="shared" si="1"/>
        <v>297.138898240667</v>
      </c>
      <c r="J33" s="18">
        <f t="shared" si="2"/>
        <v>0.309765726449657</v>
      </c>
      <c r="K33" s="18">
        <f t="shared" si="3"/>
        <v>108.812583333333</v>
      </c>
      <c r="L33" s="18">
        <f t="shared" si="4"/>
        <v>1.08812583333333</v>
      </c>
      <c r="M33" s="13" t="s">
        <v>73</v>
      </c>
      <c r="N33" s="13"/>
      <c r="O33" s="18">
        <f t="shared" si="19"/>
        <v>2.79450799594168</v>
      </c>
      <c r="P33" s="18">
        <f t="shared" si="5"/>
        <v>0.86564279943225</v>
      </c>
      <c r="Q33" s="24">
        <f t="shared" si="6"/>
        <v>0.118304515922407</v>
      </c>
      <c r="R33" s="18">
        <f t="shared" si="7"/>
        <v>0.148710530555556</v>
      </c>
      <c r="S33" s="25">
        <f t="shared" si="8"/>
        <v>0.795535564834872</v>
      </c>
      <c r="T33" s="3">
        <v>0.01</v>
      </c>
      <c r="U33" s="26">
        <f t="shared" si="9"/>
        <v>0.00795535564834872</v>
      </c>
      <c r="V33" s="25"/>
      <c r="W33" s="3"/>
      <c r="X33" s="26"/>
      <c r="Y33" s="28">
        <v>0.05</v>
      </c>
      <c r="Z33" s="3">
        <v>0.21</v>
      </c>
      <c r="AA33" s="27">
        <f t="shared" si="10"/>
        <v>0.0105</v>
      </c>
      <c r="AB33" s="3">
        <v>0.02</v>
      </c>
      <c r="AC33" s="3">
        <v>0.29</v>
      </c>
      <c r="AD33" s="27">
        <f t="shared" si="11"/>
        <v>0.0058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0.02</v>
      </c>
      <c r="AO33" s="3">
        <v>0.38</v>
      </c>
      <c r="AP33" s="3">
        <f t="shared" si="13"/>
        <v>0.0076</v>
      </c>
      <c r="AQ33" s="1">
        <f t="shared" si="14"/>
        <v>0.0428553556483487</v>
      </c>
      <c r="AR33" s="29">
        <f t="shared" si="15"/>
        <v>108.812583333333</v>
      </c>
      <c r="AS33" s="1">
        <f t="shared" si="16"/>
        <v>0.136666666666667</v>
      </c>
      <c r="AT33" s="2">
        <f t="shared" si="20"/>
        <v>34.9702370677726</v>
      </c>
      <c r="AU33" s="1">
        <f t="shared" si="17"/>
        <v>149320.764850175</v>
      </c>
    </row>
    <row r="34" s="1" customFormat="1" spans="1:47">
      <c r="A34" s="13"/>
      <c r="B34" s="13"/>
      <c r="C34" s="16">
        <v>7</v>
      </c>
      <c r="D34" s="19">
        <v>29.0183664167742</v>
      </c>
      <c r="E34" s="20">
        <f t="shared" si="18"/>
        <v>23.9888982406667</v>
      </c>
      <c r="F34" s="16" t="s">
        <v>73</v>
      </c>
      <c r="G34" s="13">
        <v>8</v>
      </c>
      <c r="H34" s="18">
        <f t="shared" si="0"/>
        <v>29.0183664167742</v>
      </c>
      <c r="I34" s="18">
        <f t="shared" si="1"/>
        <v>302.168366416774</v>
      </c>
      <c r="J34" s="18">
        <f t="shared" si="2"/>
        <v>0.534447825054837</v>
      </c>
      <c r="K34" s="18">
        <f t="shared" si="3"/>
        <v>108.812583333333</v>
      </c>
      <c r="L34" s="18">
        <f t="shared" si="4"/>
        <v>1.08812583333333</v>
      </c>
      <c r="M34" s="13" t="s">
        <v>73</v>
      </c>
      <c r="N34" s="13"/>
      <c r="O34" s="18">
        <f t="shared" si="19"/>
        <v>3.01699102984276</v>
      </c>
      <c r="P34" s="18">
        <f t="shared" si="5"/>
        <v>1.61242429410942</v>
      </c>
      <c r="Q34" s="24">
        <f t="shared" si="6"/>
        <v>0.220364653528287</v>
      </c>
      <c r="R34" s="18">
        <f t="shared" si="7"/>
        <v>0.148710530555556</v>
      </c>
      <c r="S34" s="25">
        <f t="shared" si="8"/>
        <v>1.48183624054762</v>
      </c>
      <c r="T34" s="3">
        <v>0.01</v>
      </c>
      <c r="U34" s="26">
        <f t="shared" si="9"/>
        <v>0.0148183624054762</v>
      </c>
      <c r="V34" s="25"/>
      <c r="W34" s="3"/>
      <c r="X34" s="26"/>
      <c r="Y34" s="28">
        <v>0.05</v>
      </c>
      <c r="Z34" s="3">
        <v>0.21</v>
      </c>
      <c r="AA34" s="27">
        <f t="shared" si="10"/>
        <v>0.0105</v>
      </c>
      <c r="AB34" s="3">
        <v>0.02</v>
      </c>
      <c r="AC34" s="3">
        <v>0.29</v>
      </c>
      <c r="AD34" s="27">
        <f t="shared" si="11"/>
        <v>0.0058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0.02</v>
      </c>
      <c r="AO34" s="3">
        <v>0.38</v>
      </c>
      <c r="AP34" s="3">
        <f t="shared" si="13"/>
        <v>0.0076</v>
      </c>
      <c r="AQ34" s="1">
        <f t="shared" si="14"/>
        <v>0.0497183624054762</v>
      </c>
      <c r="AR34" s="29">
        <f t="shared" si="15"/>
        <v>108.812583333333</v>
      </c>
      <c r="AS34" s="1">
        <f t="shared" si="16"/>
        <v>0.136666666666667</v>
      </c>
      <c r="AT34" s="2">
        <f t="shared" si="20"/>
        <v>34.9702370677726</v>
      </c>
      <c r="AU34" s="1">
        <f t="shared" si="17"/>
        <v>173233.515138731</v>
      </c>
    </row>
    <row r="35" s="1" customFormat="1" spans="1:47">
      <c r="A35" s="13"/>
      <c r="B35" s="13"/>
      <c r="C35" s="16">
        <v>8</v>
      </c>
      <c r="D35" s="19">
        <v>28.4251681409677</v>
      </c>
      <c r="E35" s="20">
        <f t="shared" si="18"/>
        <v>29.0183664167742</v>
      </c>
      <c r="F35" s="16" t="s">
        <v>73</v>
      </c>
      <c r="G35" s="13">
        <v>9</v>
      </c>
      <c r="H35" s="18">
        <f t="shared" si="0"/>
        <v>28.4251681409677</v>
      </c>
      <c r="I35" s="18">
        <f t="shared" si="1"/>
        <v>301.575168140968</v>
      </c>
      <c r="J35" s="18">
        <f t="shared" si="2"/>
        <v>0.501624264574357</v>
      </c>
      <c r="K35" s="18">
        <f t="shared" si="3"/>
        <v>108.812583333333</v>
      </c>
      <c r="L35" s="18">
        <f t="shared" si="4"/>
        <v>1.08812583333333</v>
      </c>
      <c r="M35" s="13" t="s">
        <v>73</v>
      </c>
      <c r="N35" s="13"/>
      <c r="O35" s="18">
        <f t="shared" si="19"/>
        <v>2.49269256906668</v>
      </c>
      <c r="P35" s="18">
        <f t="shared" si="5"/>
        <v>1.25039507676804</v>
      </c>
      <c r="Q35" s="24">
        <f t="shared" si="6"/>
        <v>0.170887327158299</v>
      </c>
      <c r="R35" s="18">
        <f t="shared" si="7"/>
        <v>0.148710530555556</v>
      </c>
      <c r="S35" s="25">
        <f t="shared" si="8"/>
        <v>1.14912727780537</v>
      </c>
      <c r="T35" s="3">
        <v>0.01</v>
      </c>
      <c r="U35" s="26">
        <f t="shared" si="9"/>
        <v>0.0114912727780537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0.0409412727780537</v>
      </c>
      <c r="AR35" s="29">
        <f t="shared" si="15"/>
        <v>108.812583333333</v>
      </c>
      <c r="AS35" s="1">
        <f t="shared" si="16"/>
        <v>0.136666666666667</v>
      </c>
      <c r="AT35" s="2">
        <f t="shared" si="20"/>
        <v>34.9702370677726</v>
      </c>
      <c r="AU35" s="1">
        <f t="shared" si="17"/>
        <v>142651.532642087</v>
      </c>
    </row>
    <row r="36" s="1" customFormat="1" spans="1:47">
      <c r="A36" s="13"/>
      <c r="B36" s="13"/>
      <c r="C36" s="16">
        <v>9</v>
      </c>
      <c r="D36" s="19">
        <v>24.1075984453333</v>
      </c>
      <c r="E36" s="20">
        <f t="shared" si="18"/>
        <v>28.4251681409677</v>
      </c>
      <c r="F36" s="16" t="s">
        <v>73</v>
      </c>
      <c r="G36" s="13">
        <v>10</v>
      </c>
      <c r="H36" s="18">
        <f t="shared" si="0"/>
        <v>24.1075984453333</v>
      </c>
      <c r="I36" s="18">
        <f t="shared" si="1"/>
        <v>297.257598445333</v>
      </c>
      <c r="J36" s="18">
        <f t="shared" si="2"/>
        <v>0.313845655396202</v>
      </c>
      <c r="K36" s="18">
        <f t="shared" si="3"/>
        <v>108.812583333333</v>
      </c>
      <c r="L36" s="18">
        <f t="shared" si="4"/>
        <v>1.08812583333333</v>
      </c>
      <c r="M36" s="13" t="s">
        <v>73</v>
      </c>
      <c r="N36" s="13"/>
      <c r="O36" s="18">
        <f t="shared" si="19"/>
        <v>2.33042332563197</v>
      </c>
      <c r="P36" s="18">
        <f t="shared" si="5"/>
        <v>0.731393235983564</v>
      </c>
      <c r="Q36" s="24">
        <f t="shared" si="6"/>
        <v>0.0999570755844204</v>
      </c>
      <c r="R36" s="18">
        <f t="shared" si="7"/>
        <v>0.148710530555556</v>
      </c>
      <c r="S36" s="25">
        <f t="shared" si="8"/>
        <v>0.672158691190186</v>
      </c>
      <c r="T36" s="3">
        <v>0.01</v>
      </c>
      <c r="U36" s="26">
        <f t="shared" si="9"/>
        <v>0.00672158691190186</v>
      </c>
      <c r="V36" s="25"/>
      <c r="W36" s="3"/>
      <c r="X36" s="26"/>
      <c r="Y36" s="28">
        <v>0.04</v>
      </c>
      <c r="Z36" s="3">
        <v>0.21</v>
      </c>
      <c r="AA36" s="27">
        <f t="shared" si="10"/>
        <v>0.0084</v>
      </c>
      <c r="AB36" s="3">
        <v>0.015</v>
      </c>
      <c r="AC36" s="3">
        <v>0.29</v>
      </c>
      <c r="AD36" s="27">
        <f t="shared" si="11"/>
        <v>0.00435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0.015</v>
      </c>
      <c r="AO36" s="3">
        <v>0.38</v>
      </c>
      <c r="AP36" s="3">
        <f t="shared" si="13"/>
        <v>0.0057</v>
      </c>
      <c r="AQ36" s="1">
        <f t="shared" si="14"/>
        <v>0.0361715869119019</v>
      </c>
      <c r="AR36" s="29">
        <f t="shared" si="15"/>
        <v>108.812583333333</v>
      </c>
      <c r="AS36" s="1">
        <f t="shared" si="16"/>
        <v>0.136666666666667</v>
      </c>
      <c r="AT36" s="2">
        <f t="shared" si="20"/>
        <v>34.9702370677726</v>
      </c>
      <c r="AU36" s="1">
        <f t="shared" si="17"/>
        <v>126032.532966224</v>
      </c>
    </row>
    <row r="37" s="1" customFormat="1" spans="1:47">
      <c r="A37" s="13"/>
      <c r="B37" s="13"/>
      <c r="C37" s="16">
        <v>10</v>
      </c>
      <c r="D37" s="19">
        <v>17.2885973033548</v>
      </c>
      <c r="E37" s="20">
        <f t="shared" si="18"/>
        <v>24.1075984453333</v>
      </c>
      <c r="F37" s="16" t="s">
        <v>73</v>
      </c>
      <c r="G37" s="13">
        <v>11</v>
      </c>
      <c r="H37" s="18">
        <f t="shared" si="0"/>
        <v>17.2885973033548</v>
      </c>
      <c r="I37" s="18">
        <f t="shared" si="1"/>
        <v>290.438597303355</v>
      </c>
      <c r="J37" s="18">
        <f t="shared" si="2"/>
        <v>0.145454130875172</v>
      </c>
      <c r="K37" s="18">
        <f t="shared" si="3"/>
        <v>108.812583333333</v>
      </c>
      <c r="L37" s="18">
        <f t="shared" si="4"/>
        <v>1.08812583333333</v>
      </c>
      <c r="M37" s="13" t="s">
        <v>75</v>
      </c>
      <c r="N37" s="18">
        <f>(O36-P36)*C22/100</f>
        <v>1.51907858516599</v>
      </c>
      <c r="O37" s="18">
        <f t="shared" si="19"/>
        <v>1.16807733781575</v>
      </c>
      <c r="P37" s="18">
        <f t="shared" si="5"/>
        <v>0.169901673966975</v>
      </c>
      <c r="Q37" s="24">
        <f t="shared" si="6"/>
        <v>0.0232198954421533</v>
      </c>
      <c r="R37" s="18">
        <f t="shared" si="7"/>
        <v>0.148710530555556</v>
      </c>
      <c r="S37" s="25">
        <f t="shared" si="8"/>
        <v>0.156141568155315</v>
      </c>
      <c r="T37" s="3">
        <v>0.01</v>
      </c>
      <c r="U37" s="26">
        <f t="shared" si="9"/>
        <v>0.00156141568155315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0.0234614156815531</v>
      </c>
      <c r="AR37" s="29">
        <f t="shared" si="15"/>
        <v>108.812583333333</v>
      </c>
      <c r="AS37" s="1">
        <f t="shared" si="16"/>
        <v>0.136666666666667</v>
      </c>
      <c r="AT37" s="2">
        <f t="shared" si="20"/>
        <v>34.9702370677726</v>
      </c>
      <c r="AU37" s="1">
        <f t="shared" si="17"/>
        <v>81746.5280835303</v>
      </c>
    </row>
    <row r="38" s="1" customFormat="1" spans="1:48">
      <c r="A38" s="13"/>
      <c r="B38" s="13"/>
      <c r="C38" s="16">
        <v>11</v>
      </c>
      <c r="D38" s="19">
        <v>13.4690153507</v>
      </c>
      <c r="E38" s="20">
        <f t="shared" si="18"/>
        <v>17.2885973033548</v>
      </c>
      <c r="F38" s="16" t="s">
        <v>75</v>
      </c>
      <c r="G38" s="13">
        <v>12</v>
      </c>
      <c r="H38" s="18">
        <f t="shared" si="0"/>
        <v>13.4690153507</v>
      </c>
      <c r="I38" s="18">
        <f t="shared" si="1"/>
        <v>286.6190153507</v>
      </c>
      <c r="J38" s="18">
        <f t="shared" si="2"/>
        <v>0.093046824754564</v>
      </c>
      <c r="K38" s="18">
        <f t="shared" si="3"/>
        <v>108.812583333333</v>
      </c>
      <c r="L38" s="18">
        <f t="shared" si="4"/>
        <v>1.08812583333333</v>
      </c>
      <c r="M38" s="13" t="s">
        <v>73</v>
      </c>
      <c r="N38" s="13"/>
      <c r="O38" s="18">
        <f t="shared" si="19"/>
        <v>2.08630149718211</v>
      </c>
      <c r="P38" s="18">
        <f t="shared" si="5"/>
        <v>0.194123729793488</v>
      </c>
      <c r="Q38" s="24">
        <f t="shared" si="6"/>
        <v>0.0265302430717768</v>
      </c>
      <c r="R38" s="18">
        <f t="shared" si="7"/>
        <v>0.148710530555556</v>
      </c>
      <c r="S38" s="25">
        <f t="shared" si="8"/>
        <v>0.178401912579187</v>
      </c>
      <c r="T38" s="3">
        <v>0.01</v>
      </c>
      <c r="U38" s="26">
        <f t="shared" si="9"/>
        <v>0.00178401912579187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0.0236840191257919</v>
      </c>
      <c r="AR38" s="29">
        <f t="shared" si="15"/>
        <v>108.812583333333</v>
      </c>
      <c r="AS38" s="1">
        <f t="shared" si="16"/>
        <v>0.136666666666667</v>
      </c>
      <c r="AT38" s="2">
        <f t="shared" si="20"/>
        <v>34.9702370677726</v>
      </c>
      <c r="AU38" s="1">
        <f t="shared" si="17"/>
        <v>82522.1444808075</v>
      </c>
      <c r="AV38" s="1">
        <f>SUM(AU27:AU38)</f>
        <v>1332286.62045724</v>
      </c>
    </row>
    <row r="39" s="1" customFormat="1" spans="1:46">
      <c r="A39" s="13"/>
      <c r="B39" s="13"/>
      <c r="C39" s="16">
        <v>12</v>
      </c>
      <c r="D39" s="19">
        <v>8.31911419990323</v>
      </c>
      <c r="E39" s="20">
        <f t="shared" si="18"/>
        <v>13.4690153507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5</v>
      </c>
      <c r="E42" s="16"/>
      <c r="F42" s="16"/>
      <c r="G42" s="13">
        <v>1</v>
      </c>
      <c r="H42" s="18">
        <f t="shared" ref="H42:H53" si="21">E43</f>
        <v>5</v>
      </c>
      <c r="I42" s="18">
        <f t="shared" ref="I42:I53" si="22">H42+273.15</f>
        <v>278.15</v>
      </c>
      <c r="J42" s="18">
        <f t="shared" ref="J42:J53" si="23">EXP(($C$16*(I42-$C$14))/($C$17*I42*$C$14))</f>
        <v>0.0330744063381255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0.0025497404371127</v>
      </c>
      <c r="Q42" s="24">
        <f t="shared" ref="Q42:Q53" si="27">P42*$B$44</f>
        <v>0.000395209767752468</v>
      </c>
      <c r="R42" s="18">
        <f t="shared" ref="R42:R53" si="28">L42*$B$44</f>
        <v>0.0119491114583333</v>
      </c>
      <c r="S42" s="25">
        <f t="shared" ref="S42:S53" si="29">Q42/R42</f>
        <v>0.0330744063381255</v>
      </c>
      <c r="T42" s="3">
        <v>0.01</v>
      </c>
      <c r="U42" s="26">
        <f t="shared" ref="U42:U53" si="30">S42*T42</f>
        <v>0.000330744063381255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0.0151307440633813</v>
      </c>
      <c r="AR42" s="29">
        <f t="shared" ref="AR42:AR53" si="34">$B$42/12</f>
        <v>7.70910416666667</v>
      </c>
      <c r="AS42" s="1">
        <f t="shared" ref="AS42:AS53" si="35">$B$44</f>
        <v>0.155</v>
      </c>
      <c r="AT42" s="2">
        <f t="shared" ref="AT42:AT53" si="36">$E$5/12</f>
        <v>61.5786301369863</v>
      </c>
      <c r="AU42" s="1">
        <f t="shared" ref="AU42:AU53" si="37">AT42*10000*AS42*0.67*AR42*AQ42</f>
        <v>7459.34550669703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6.54650966183871</v>
      </c>
      <c r="E43" s="20">
        <f t="shared" ref="E43:E54" si="38">D42</f>
        <v>5</v>
      </c>
      <c r="F43" s="16" t="s">
        <v>73</v>
      </c>
      <c r="G43" s="13">
        <v>2</v>
      </c>
      <c r="H43" s="18">
        <f t="shared" si="21"/>
        <v>6.54650966183871</v>
      </c>
      <c r="I43" s="18">
        <f t="shared" si="22"/>
        <v>279.696509661839</v>
      </c>
      <c r="J43" s="18">
        <f t="shared" si="23"/>
        <v>0.0401376109369298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0.151632342896221</v>
      </c>
      <c r="P43" s="18">
        <f t="shared" si="26"/>
        <v>0.00608615998462364</v>
      </c>
      <c r="Q43" s="24">
        <f t="shared" si="27"/>
        <v>0.000943354797616663</v>
      </c>
      <c r="R43" s="18">
        <f t="shared" si="28"/>
        <v>0.0119491114583333</v>
      </c>
      <c r="S43" s="25">
        <f t="shared" si="29"/>
        <v>0.07894769422029</v>
      </c>
      <c r="T43" s="3">
        <v>0.01</v>
      </c>
      <c r="U43" s="26">
        <f t="shared" si="30"/>
        <v>0.0007894769422029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0.0155894769422029</v>
      </c>
      <c r="AR43" s="29">
        <f t="shared" si="34"/>
        <v>7.70910416666667</v>
      </c>
      <c r="AS43" s="1">
        <f t="shared" si="35"/>
        <v>0.155</v>
      </c>
      <c r="AT43" s="2">
        <f t="shared" si="36"/>
        <v>61.5786301369863</v>
      </c>
      <c r="AU43" s="1">
        <f t="shared" si="37"/>
        <v>7685.49744106844</v>
      </c>
    </row>
    <row r="44" s="1" customFormat="1" spans="1:47">
      <c r="A44" s="13" t="s">
        <v>38</v>
      </c>
      <c r="B44" s="13">
        <f>I5</f>
        <v>0.155</v>
      </c>
      <c r="C44" s="16">
        <v>2</v>
      </c>
      <c r="D44" s="19">
        <v>8.54176401021429</v>
      </c>
      <c r="E44" s="20">
        <f t="shared" si="38"/>
        <v>6.54650966183871</v>
      </c>
      <c r="F44" s="16" t="s">
        <v>73</v>
      </c>
      <c r="G44" s="13">
        <v>3</v>
      </c>
      <c r="H44" s="18">
        <f t="shared" si="21"/>
        <v>8.54176401021429</v>
      </c>
      <c r="I44" s="18">
        <f t="shared" si="22"/>
        <v>281.691764010214</v>
      </c>
      <c r="J44" s="18">
        <f t="shared" si="23"/>
        <v>0.0513616084742484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0.222637224578264</v>
      </c>
      <c r="P44" s="18">
        <f t="shared" si="26"/>
        <v>0.0114350059605821</v>
      </c>
      <c r="Q44" s="24">
        <f t="shared" si="27"/>
        <v>0.00177242592389022</v>
      </c>
      <c r="R44" s="18">
        <f t="shared" si="28"/>
        <v>0.0119491114583333</v>
      </c>
      <c r="S44" s="25">
        <f t="shared" si="29"/>
        <v>0.148331190153401</v>
      </c>
      <c r="T44" s="3">
        <v>0.01</v>
      </c>
      <c r="U44" s="26">
        <f t="shared" si="30"/>
        <v>0.00148331190153401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0.016283311901534</v>
      </c>
      <c r="AR44" s="29">
        <f t="shared" si="34"/>
        <v>7.70910416666667</v>
      </c>
      <c r="AS44" s="1">
        <f t="shared" si="35"/>
        <v>0.155</v>
      </c>
      <c r="AT44" s="2">
        <f t="shared" si="36"/>
        <v>61.5786301369863</v>
      </c>
      <c r="AU44" s="1">
        <f t="shared" si="37"/>
        <v>8027.5529714902</v>
      </c>
    </row>
    <row r="45" s="1" customFormat="1" spans="1:47">
      <c r="A45" s="13"/>
      <c r="B45" s="13"/>
      <c r="C45" s="16">
        <v>3</v>
      </c>
      <c r="D45" s="19">
        <v>11.7573536240645</v>
      </c>
      <c r="E45" s="20">
        <f t="shared" si="38"/>
        <v>8.54176401021429</v>
      </c>
      <c r="F45" s="16" t="s">
        <v>73</v>
      </c>
      <c r="G45" s="13">
        <v>4</v>
      </c>
      <c r="H45" s="18">
        <f t="shared" si="21"/>
        <v>11.7573536240645</v>
      </c>
      <c r="I45" s="18">
        <f t="shared" si="22"/>
        <v>284.907353624065</v>
      </c>
      <c r="J45" s="18">
        <f t="shared" si="23"/>
        <v>0.0758692374192824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0.288293260284348</v>
      </c>
      <c r="P45" s="18">
        <f t="shared" si="26"/>
        <v>0.0218725898108922</v>
      </c>
      <c r="Q45" s="24">
        <f t="shared" si="27"/>
        <v>0.00339025142068829</v>
      </c>
      <c r="R45" s="18">
        <f t="shared" si="28"/>
        <v>0.0119491114583333</v>
      </c>
      <c r="S45" s="25">
        <f t="shared" si="29"/>
        <v>0.283724144051223</v>
      </c>
      <c r="T45" s="3">
        <v>0.01</v>
      </c>
      <c r="U45" s="26">
        <f t="shared" si="30"/>
        <v>0.00283724144051223</v>
      </c>
      <c r="V45" s="25"/>
      <c r="W45" s="3"/>
      <c r="X45" s="26"/>
      <c r="Y45" s="28">
        <v>0.04</v>
      </c>
      <c r="Z45" s="3">
        <v>0.49</v>
      </c>
      <c r="AA45" s="27">
        <f t="shared" si="31"/>
        <v>0.0196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0.015</v>
      </c>
      <c r="AO45" s="3">
        <v>0.5</v>
      </c>
      <c r="AP45" s="3">
        <f t="shared" si="32"/>
        <v>0.0075</v>
      </c>
      <c r="AQ45" s="1">
        <f t="shared" si="33"/>
        <v>0.0299372414405122</v>
      </c>
      <c r="AR45" s="29">
        <f t="shared" si="34"/>
        <v>7.70910416666667</v>
      </c>
      <c r="AS45" s="1">
        <f t="shared" si="35"/>
        <v>0.155</v>
      </c>
      <c r="AT45" s="2">
        <f t="shared" si="36"/>
        <v>61.5786301369863</v>
      </c>
      <c r="AU45" s="1">
        <f t="shared" si="37"/>
        <v>14758.8397825484</v>
      </c>
    </row>
    <row r="46" s="1" customFormat="1" spans="1:47">
      <c r="A46" s="13"/>
      <c r="B46" s="13"/>
      <c r="C46" s="16">
        <v>4</v>
      </c>
      <c r="D46" s="19">
        <v>15.1882186457333</v>
      </c>
      <c r="E46" s="20">
        <f t="shared" si="38"/>
        <v>11.7573536240645</v>
      </c>
      <c r="F46" s="16" t="s">
        <v>73</v>
      </c>
      <c r="G46" s="13">
        <v>5</v>
      </c>
      <c r="H46" s="18">
        <f t="shared" si="21"/>
        <v>15.1882186457333</v>
      </c>
      <c r="I46" s="18">
        <f t="shared" si="22"/>
        <v>288.338218645733</v>
      </c>
      <c r="J46" s="18">
        <f t="shared" si="23"/>
        <v>0.113938007881961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0.253099636949783</v>
      </c>
      <c r="O46" s="18">
        <f t="shared" si="39"/>
        <v>0.0904120751903395</v>
      </c>
      <c r="P46" s="18">
        <f t="shared" si="26"/>
        <v>0.0103013717356614</v>
      </c>
      <c r="Q46" s="24">
        <f t="shared" si="27"/>
        <v>0.00159671261902751</v>
      </c>
      <c r="R46" s="18">
        <f t="shared" si="28"/>
        <v>0.0119491114583333</v>
      </c>
      <c r="S46" s="25">
        <f t="shared" si="29"/>
        <v>0.133626054505832</v>
      </c>
      <c r="T46" s="3">
        <v>0.01</v>
      </c>
      <c r="U46" s="26">
        <f t="shared" si="30"/>
        <v>0.00133626054505832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0.0284362605450583</v>
      </c>
      <c r="AR46" s="29">
        <f t="shared" si="34"/>
        <v>7.70910416666667</v>
      </c>
      <c r="AS46" s="1">
        <f t="shared" si="35"/>
        <v>0.155</v>
      </c>
      <c r="AT46" s="2">
        <f t="shared" si="36"/>
        <v>61.5786301369863</v>
      </c>
      <c r="AU46" s="1">
        <f t="shared" si="37"/>
        <v>14018.8672437729</v>
      </c>
    </row>
    <row r="47" s="1" customFormat="1" spans="1:47">
      <c r="A47" s="13"/>
      <c r="B47" s="13"/>
      <c r="C47" s="16">
        <v>5</v>
      </c>
      <c r="D47" s="19">
        <v>21.350832606129</v>
      </c>
      <c r="E47" s="20">
        <f t="shared" si="38"/>
        <v>15.1882186457333</v>
      </c>
      <c r="F47" s="16" t="s">
        <v>75</v>
      </c>
      <c r="G47" s="13">
        <v>6</v>
      </c>
      <c r="H47" s="18">
        <f t="shared" si="21"/>
        <v>21.350832606129</v>
      </c>
      <c r="I47" s="18">
        <f t="shared" si="22"/>
        <v>294.500832606129</v>
      </c>
      <c r="J47" s="18">
        <f t="shared" si="23"/>
        <v>0.230969202091478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0.157201745121345</v>
      </c>
      <c r="P47" s="18">
        <f t="shared" si="26"/>
        <v>0.0363087616380649</v>
      </c>
      <c r="Q47" s="24">
        <f t="shared" si="27"/>
        <v>0.00562785805390006</v>
      </c>
      <c r="R47" s="18">
        <f t="shared" si="28"/>
        <v>0.0119491114583333</v>
      </c>
      <c r="S47" s="25">
        <f t="shared" si="29"/>
        <v>0.470985484864248</v>
      </c>
      <c r="T47" s="3">
        <v>0.01</v>
      </c>
      <c r="U47" s="26">
        <f t="shared" si="30"/>
        <v>0.00470985484864248</v>
      </c>
      <c r="V47" s="25"/>
      <c r="W47" s="3"/>
      <c r="X47" s="26"/>
      <c r="Y47" s="28">
        <v>0.04</v>
      </c>
      <c r="Z47" s="3">
        <v>0.49</v>
      </c>
      <c r="AA47" s="27">
        <f t="shared" si="31"/>
        <v>0.0196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0.5</v>
      </c>
      <c r="AP47" s="3">
        <f t="shared" si="32"/>
        <v>0.0075</v>
      </c>
      <c r="AQ47" s="1">
        <f t="shared" si="33"/>
        <v>0.0318098548486425</v>
      </c>
      <c r="AR47" s="29">
        <f t="shared" si="34"/>
        <v>7.70910416666667</v>
      </c>
      <c r="AS47" s="1">
        <f t="shared" si="35"/>
        <v>0.155</v>
      </c>
      <c r="AT47" s="2">
        <f t="shared" si="36"/>
        <v>61.5786301369863</v>
      </c>
      <c r="AU47" s="1">
        <f t="shared" si="37"/>
        <v>15682.0244159811</v>
      </c>
    </row>
    <row r="48" s="1" customFormat="1" spans="1:47">
      <c r="A48" s="13"/>
      <c r="B48" s="13"/>
      <c r="C48" s="16">
        <v>6</v>
      </c>
      <c r="D48" s="19">
        <v>23.9888982406667</v>
      </c>
      <c r="E48" s="20">
        <f t="shared" si="38"/>
        <v>21.350832606129</v>
      </c>
      <c r="F48" s="16" t="s">
        <v>73</v>
      </c>
      <c r="G48" s="13">
        <v>7</v>
      </c>
      <c r="H48" s="18">
        <f t="shared" si="21"/>
        <v>23.9888982406667</v>
      </c>
      <c r="I48" s="18">
        <f t="shared" si="22"/>
        <v>297.138898240667</v>
      </c>
      <c r="J48" s="18">
        <f t="shared" si="23"/>
        <v>0.309765726449657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0.197984025149947</v>
      </c>
      <c r="P48" s="18">
        <f t="shared" si="26"/>
        <v>0.0613286653760004</v>
      </c>
      <c r="Q48" s="24">
        <f t="shared" si="27"/>
        <v>0.00950594313328006</v>
      </c>
      <c r="R48" s="18">
        <f t="shared" si="28"/>
        <v>0.0119491114583333</v>
      </c>
      <c r="S48" s="25">
        <f t="shared" si="29"/>
        <v>0.795535564834873</v>
      </c>
      <c r="T48" s="3">
        <v>0.01</v>
      </c>
      <c r="U48" s="26">
        <f t="shared" si="30"/>
        <v>0.00795535564834873</v>
      </c>
      <c r="V48" s="25"/>
      <c r="W48" s="3"/>
      <c r="X48" s="26"/>
      <c r="Y48" s="28">
        <v>0.05</v>
      </c>
      <c r="Z48" s="3">
        <v>0.49</v>
      </c>
      <c r="AA48" s="27">
        <f t="shared" si="31"/>
        <v>0.0245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0.02</v>
      </c>
      <c r="AO48" s="3">
        <v>0.5</v>
      </c>
      <c r="AP48" s="3">
        <f t="shared" si="32"/>
        <v>0.01</v>
      </c>
      <c r="AQ48" s="1">
        <f t="shared" si="33"/>
        <v>0.0424553556483487</v>
      </c>
      <c r="AR48" s="29">
        <f t="shared" si="34"/>
        <v>7.70910416666667</v>
      </c>
      <c r="AS48" s="1">
        <f t="shared" si="35"/>
        <v>0.155</v>
      </c>
      <c r="AT48" s="2">
        <f t="shared" si="36"/>
        <v>61.5786301369863</v>
      </c>
      <c r="AU48" s="1">
        <f t="shared" si="37"/>
        <v>20930.177991522</v>
      </c>
    </row>
    <row r="49" s="1" customFormat="1" spans="1:47">
      <c r="A49" s="13"/>
      <c r="B49" s="13"/>
      <c r="C49" s="16">
        <v>7</v>
      </c>
      <c r="D49" s="19">
        <v>29.0183664167742</v>
      </c>
      <c r="E49" s="20">
        <f t="shared" si="38"/>
        <v>23.9888982406667</v>
      </c>
      <c r="F49" s="16" t="s">
        <v>73</v>
      </c>
      <c r="G49" s="13">
        <v>8</v>
      </c>
      <c r="H49" s="18">
        <f t="shared" si="21"/>
        <v>29.0183664167742</v>
      </c>
      <c r="I49" s="18">
        <f t="shared" si="22"/>
        <v>302.168366416774</v>
      </c>
      <c r="J49" s="18">
        <f t="shared" si="23"/>
        <v>0.534447825054837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0.213746401440613</v>
      </c>
      <c r="P49" s="18">
        <f t="shared" si="26"/>
        <v>0.114236299363234</v>
      </c>
      <c r="Q49" s="24">
        <f t="shared" si="27"/>
        <v>0.0177066264013012</v>
      </c>
      <c r="R49" s="18">
        <f t="shared" si="28"/>
        <v>0.0119491114583333</v>
      </c>
      <c r="S49" s="25">
        <f t="shared" si="29"/>
        <v>1.48183624054762</v>
      </c>
      <c r="T49" s="3">
        <v>0.01</v>
      </c>
      <c r="U49" s="26">
        <f t="shared" si="30"/>
        <v>0.0148183624054762</v>
      </c>
      <c r="V49" s="25"/>
      <c r="W49" s="3"/>
      <c r="X49" s="26"/>
      <c r="Y49" s="28">
        <v>0.05</v>
      </c>
      <c r="Z49" s="3">
        <v>0.49</v>
      </c>
      <c r="AA49" s="27">
        <f t="shared" si="31"/>
        <v>0.0245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0.02</v>
      </c>
      <c r="AO49" s="3">
        <v>0.5</v>
      </c>
      <c r="AP49" s="3">
        <f t="shared" si="32"/>
        <v>0.01</v>
      </c>
      <c r="AQ49" s="1">
        <f t="shared" si="33"/>
        <v>0.0493183624054763</v>
      </c>
      <c r="AR49" s="29">
        <f t="shared" si="34"/>
        <v>7.70910416666667</v>
      </c>
      <c r="AS49" s="1">
        <f t="shared" si="35"/>
        <v>0.155</v>
      </c>
      <c r="AT49" s="2">
        <f t="shared" si="36"/>
        <v>61.5786301369863</v>
      </c>
      <c r="AU49" s="1">
        <f t="shared" si="37"/>
        <v>24313.5898317967</v>
      </c>
    </row>
    <row r="50" s="1" customFormat="1" spans="1:47">
      <c r="A50" s="13"/>
      <c r="B50" s="13"/>
      <c r="C50" s="16">
        <v>8</v>
      </c>
      <c r="D50" s="19">
        <v>28.4251681409677</v>
      </c>
      <c r="E50" s="20">
        <f t="shared" si="38"/>
        <v>29.0183664167742</v>
      </c>
      <c r="F50" s="16" t="s">
        <v>73</v>
      </c>
      <c r="G50" s="13">
        <v>9</v>
      </c>
      <c r="H50" s="18">
        <f t="shared" si="21"/>
        <v>28.4251681409677</v>
      </c>
      <c r="I50" s="18">
        <f t="shared" si="22"/>
        <v>301.575168140968</v>
      </c>
      <c r="J50" s="18">
        <f t="shared" si="23"/>
        <v>0.501624264574357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0.176601143744046</v>
      </c>
      <c r="P50" s="18">
        <f t="shared" si="26"/>
        <v>0.0885874188535973</v>
      </c>
      <c r="Q50" s="24">
        <f t="shared" si="27"/>
        <v>0.0137310499223076</v>
      </c>
      <c r="R50" s="18">
        <f t="shared" si="28"/>
        <v>0.0119491114583333</v>
      </c>
      <c r="S50" s="25">
        <f t="shared" si="29"/>
        <v>1.14912727780537</v>
      </c>
      <c r="T50" s="3">
        <v>0.01</v>
      </c>
      <c r="U50" s="26">
        <f t="shared" si="30"/>
        <v>0.0114912727780537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0.0385912727780537</v>
      </c>
      <c r="AR50" s="29">
        <f t="shared" si="34"/>
        <v>7.70910416666667</v>
      </c>
      <c r="AS50" s="1">
        <f t="shared" si="35"/>
        <v>0.155</v>
      </c>
      <c r="AT50" s="2">
        <f t="shared" si="36"/>
        <v>61.5786301369863</v>
      </c>
      <c r="AU50" s="1">
        <f t="shared" si="37"/>
        <v>19025.2135644389</v>
      </c>
    </row>
    <row r="51" s="1" customFormat="1" spans="1:47">
      <c r="A51" s="13"/>
      <c r="B51" s="13"/>
      <c r="C51" s="16">
        <v>9</v>
      </c>
      <c r="D51" s="19">
        <v>24.1075984453333</v>
      </c>
      <c r="E51" s="20">
        <f t="shared" si="38"/>
        <v>28.4251681409677</v>
      </c>
      <c r="F51" s="16" t="s">
        <v>73</v>
      </c>
      <c r="G51" s="13">
        <v>10</v>
      </c>
      <c r="H51" s="18">
        <f t="shared" si="21"/>
        <v>24.1075984453333</v>
      </c>
      <c r="I51" s="18">
        <f t="shared" si="22"/>
        <v>297.257598445333</v>
      </c>
      <c r="J51" s="18">
        <f t="shared" si="23"/>
        <v>0.313845655396202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0.165104766557115</v>
      </c>
      <c r="P51" s="18">
        <f t="shared" si="26"/>
        <v>0.0518174136691548</v>
      </c>
      <c r="Q51" s="24">
        <f t="shared" si="27"/>
        <v>0.00803169911871899</v>
      </c>
      <c r="R51" s="18">
        <f t="shared" si="28"/>
        <v>0.0119491114583333</v>
      </c>
      <c r="S51" s="25">
        <f t="shared" si="29"/>
        <v>0.672158691190186</v>
      </c>
      <c r="T51" s="3">
        <v>0.01</v>
      </c>
      <c r="U51" s="26">
        <f t="shared" si="30"/>
        <v>0.00672158691190186</v>
      </c>
      <c r="V51" s="25"/>
      <c r="W51" s="3"/>
      <c r="X51" s="26"/>
      <c r="Y51" s="28">
        <v>0.04</v>
      </c>
      <c r="Z51" s="3">
        <v>0.49</v>
      </c>
      <c r="AA51" s="27">
        <f t="shared" si="31"/>
        <v>0.0196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0.015</v>
      </c>
      <c r="AO51" s="3">
        <v>0.5</v>
      </c>
      <c r="AP51" s="3">
        <f t="shared" si="32"/>
        <v>0.0075</v>
      </c>
      <c r="AQ51" s="1">
        <f t="shared" si="33"/>
        <v>0.0338215869119019</v>
      </c>
      <c r="AR51" s="29">
        <f t="shared" si="34"/>
        <v>7.70910416666667</v>
      </c>
      <c r="AS51" s="1">
        <f t="shared" si="35"/>
        <v>0.155</v>
      </c>
      <c r="AT51" s="2">
        <f t="shared" si="36"/>
        <v>61.5786301369863</v>
      </c>
      <c r="AU51" s="1">
        <f t="shared" si="37"/>
        <v>16673.7935228996</v>
      </c>
    </row>
    <row r="52" s="1" customFormat="1" spans="1:47">
      <c r="A52" s="13"/>
      <c r="B52" s="13"/>
      <c r="C52" s="16">
        <v>10</v>
      </c>
      <c r="D52" s="19">
        <v>17.2885973033548</v>
      </c>
      <c r="E52" s="20">
        <f t="shared" si="38"/>
        <v>24.1075984453333</v>
      </c>
      <c r="F52" s="16" t="s">
        <v>73</v>
      </c>
      <c r="G52" s="13">
        <v>11</v>
      </c>
      <c r="H52" s="18">
        <f t="shared" si="21"/>
        <v>17.2885973033548</v>
      </c>
      <c r="I52" s="18">
        <f t="shared" si="22"/>
        <v>290.438597303355</v>
      </c>
      <c r="J52" s="18">
        <f t="shared" si="23"/>
        <v>0.145454130875172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0.107622985243562</v>
      </c>
      <c r="O52" s="18">
        <f t="shared" si="39"/>
        <v>0.0827554093110647</v>
      </c>
      <c r="P52" s="18">
        <f t="shared" si="26"/>
        <v>0.01203711613656</v>
      </c>
      <c r="Q52" s="24">
        <f t="shared" si="27"/>
        <v>0.0018657530011668</v>
      </c>
      <c r="R52" s="18">
        <f t="shared" si="28"/>
        <v>0.0119491114583333</v>
      </c>
      <c r="S52" s="25">
        <f t="shared" si="29"/>
        <v>0.156141568155315</v>
      </c>
      <c r="T52" s="3">
        <v>0.01</v>
      </c>
      <c r="U52" s="26">
        <f t="shared" si="30"/>
        <v>0.00156141568155315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0.0163614156815531</v>
      </c>
      <c r="AR52" s="29">
        <f t="shared" si="34"/>
        <v>7.70910416666667</v>
      </c>
      <c r="AS52" s="1">
        <f t="shared" si="35"/>
        <v>0.155</v>
      </c>
      <c r="AT52" s="2">
        <f t="shared" si="36"/>
        <v>61.5786301369863</v>
      </c>
      <c r="AU52" s="1">
        <f t="shared" si="37"/>
        <v>8066.05756043185</v>
      </c>
    </row>
    <row r="53" s="1" customFormat="1" spans="1:48">
      <c r="A53" s="13"/>
      <c r="B53" s="13"/>
      <c r="C53" s="16">
        <v>11</v>
      </c>
      <c r="D53" s="19">
        <v>13.4690153507</v>
      </c>
      <c r="E53" s="20">
        <f t="shared" si="38"/>
        <v>17.2885973033548</v>
      </c>
      <c r="F53" s="16" t="s">
        <v>75</v>
      </c>
      <c r="G53" s="13">
        <v>12</v>
      </c>
      <c r="H53" s="18">
        <f t="shared" si="21"/>
        <v>13.4690153507</v>
      </c>
      <c r="I53" s="18">
        <f t="shared" si="22"/>
        <v>286.6190153507</v>
      </c>
      <c r="J53" s="18">
        <f t="shared" si="23"/>
        <v>0.093046824754564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0.147809334841171</v>
      </c>
      <c r="P53" s="18">
        <f t="shared" si="26"/>
        <v>0.0137531892760551</v>
      </c>
      <c r="Q53" s="24">
        <f t="shared" si="27"/>
        <v>0.00213174433778855</v>
      </c>
      <c r="R53" s="18">
        <f t="shared" si="28"/>
        <v>0.0119491114583333</v>
      </c>
      <c r="S53" s="25">
        <f t="shared" si="29"/>
        <v>0.178401912579187</v>
      </c>
      <c r="T53" s="3">
        <v>0.01</v>
      </c>
      <c r="U53" s="26">
        <f t="shared" si="30"/>
        <v>0.00178401912579187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0.0165840191257919</v>
      </c>
      <c r="AR53" s="29">
        <f t="shared" si="34"/>
        <v>7.70910416666667</v>
      </c>
      <c r="AS53" s="1">
        <f t="shared" si="35"/>
        <v>0.155</v>
      </c>
      <c r="AT53" s="2">
        <f t="shared" si="36"/>
        <v>61.5786301369863</v>
      </c>
      <c r="AU53" s="1">
        <f t="shared" si="37"/>
        <v>8175.79942075292</v>
      </c>
      <c r="AV53" s="1">
        <f>SUM(AU42:AU53)</f>
        <v>164816.7592534</v>
      </c>
    </row>
    <row r="54" s="1" customFormat="1" spans="1:46">
      <c r="A54" s="13"/>
      <c r="B54" s="13"/>
      <c r="C54" s="16">
        <v>12</v>
      </c>
      <c r="D54" s="19">
        <v>8.31911419990323</v>
      </c>
      <c r="E54" s="20">
        <f t="shared" si="38"/>
        <v>13.4690153507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55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</row>
    <row r="57" s="1" customFormat="1" spans="1:55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</row>
    <row r="58" s="1" customFormat="1" spans="1:55">
      <c r="A58" s="13" t="s">
        <v>71</v>
      </c>
      <c r="B58" s="13">
        <f>F7</f>
        <v>108.2955</v>
      </c>
      <c r="C58" s="16" t="s">
        <v>72</v>
      </c>
      <c r="D58" s="17">
        <v>5</v>
      </c>
      <c r="E58" s="16"/>
      <c r="F58" s="16"/>
      <c r="G58" s="13">
        <v>1</v>
      </c>
      <c r="H58" s="18">
        <f t="shared" ref="H58:H69" si="40">E59</f>
        <v>5</v>
      </c>
      <c r="I58" s="18">
        <f t="shared" ref="I58:I69" si="41">H58+273.15</f>
        <v>278.15</v>
      </c>
      <c r="J58" s="18">
        <f t="shared" ref="J58:J69" si="42">EXP(($C$16*(I58-$C$14))/($C$17*I58*$C$14))</f>
        <v>0.0330744063381255</v>
      </c>
      <c r="K58" s="18">
        <f t="shared" ref="K58:K69" si="43">$B$58/12</f>
        <v>9.024625</v>
      </c>
      <c r="L58" s="18">
        <f t="shared" ref="L58:L69" si="44">K58*$B$59/100</f>
        <v>2.43664875</v>
      </c>
      <c r="M58" s="13" t="s">
        <v>73</v>
      </c>
      <c r="N58" s="13"/>
      <c r="O58" s="18">
        <f>L58</f>
        <v>2.43664875</v>
      </c>
      <c r="P58" s="18">
        <f t="shared" ref="P58:P69" si="45">O58*J58</f>
        <v>0.0805907108607855</v>
      </c>
      <c r="Q58" s="24">
        <f t="shared" ref="Q58:Q69" si="46">P58*$B$60</f>
        <v>0.0362658198873535</v>
      </c>
      <c r="R58" s="18">
        <f t="shared" ref="R58:R69" si="47">L58*$B$60</f>
        <v>1.0964919375</v>
      </c>
      <c r="S58" s="25">
        <f t="shared" ref="S58:S69" si="48">Q58/R58</f>
        <v>0.0330744063381255</v>
      </c>
      <c r="T58" s="3">
        <v>0.27</v>
      </c>
      <c r="U58" s="26">
        <f t="shared" ref="U58:U69" si="49">S58*T58</f>
        <v>0.00893008971129388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0.229092422047955</v>
      </c>
      <c r="AC58" s="29">
        <f t="shared" ref="AC58:AC69" si="51">$B$58/12</f>
        <v>9.024625</v>
      </c>
      <c r="AD58" s="1">
        <f t="shared" ref="AD58:AD69" si="52">$B$60</f>
        <v>0.45</v>
      </c>
      <c r="AE58" s="30">
        <f t="shared" ref="AE58:AE69" si="53">$E$7/12</f>
        <v>712.131598728689</v>
      </c>
      <c r="AF58" s="1">
        <f t="shared" ref="AF58:AF69" si="54">AE58*10000*AC58*AB58</f>
        <v>14723129.9476369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</row>
    <row r="59" s="1" customFormat="1" spans="1:55">
      <c r="A59" s="13" t="s">
        <v>74</v>
      </c>
      <c r="B59" s="13">
        <v>27</v>
      </c>
      <c r="C59" s="16">
        <v>1</v>
      </c>
      <c r="D59" s="19">
        <v>6.54650966183871</v>
      </c>
      <c r="E59" s="20">
        <f t="shared" ref="E59:E70" si="55">D58</f>
        <v>5</v>
      </c>
      <c r="F59" s="16" t="s">
        <v>73</v>
      </c>
      <c r="G59" s="13">
        <v>2</v>
      </c>
      <c r="H59" s="18">
        <f t="shared" si="40"/>
        <v>6.54650966183871</v>
      </c>
      <c r="I59" s="18">
        <f t="shared" si="41"/>
        <v>279.696509661839</v>
      </c>
      <c r="J59" s="18">
        <f t="shared" si="42"/>
        <v>0.0401376109369298</v>
      </c>
      <c r="K59" s="18">
        <f t="shared" si="43"/>
        <v>9.024625</v>
      </c>
      <c r="L59" s="18">
        <f t="shared" si="44"/>
        <v>2.43664875</v>
      </c>
      <c r="M59" s="13" t="s">
        <v>73</v>
      </c>
      <c r="N59" s="13"/>
      <c r="O59" s="18">
        <f t="shared" ref="O59:O69" si="56">L59+O58-P58-N59</f>
        <v>4.79270678913921</v>
      </c>
      <c r="P59" s="18">
        <f t="shared" si="45"/>
        <v>0.192367800437252</v>
      </c>
      <c r="Q59" s="24">
        <f t="shared" si="46"/>
        <v>0.0865655101967634</v>
      </c>
      <c r="R59" s="18">
        <f t="shared" si="47"/>
        <v>1.0964919375</v>
      </c>
      <c r="S59" s="25">
        <f t="shared" si="48"/>
        <v>0.0789476942202901</v>
      </c>
      <c r="T59" s="3">
        <v>0.27</v>
      </c>
      <c r="U59" s="26">
        <f t="shared" si="49"/>
        <v>0.0213158774394783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0.232826737048003</v>
      </c>
      <c r="AC59" s="29">
        <f t="shared" si="51"/>
        <v>9.024625</v>
      </c>
      <c r="AD59" s="1">
        <f t="shared" si="52"/>
        <v>0.45</v>
      </c>
      <c r="AE59" s="30">
        <f t="shared" si="53"/>
        <v>712.131598728689</v>
      </c>
      <c r="AF59" s="1">
        <f t="shared" si="54"/>
        <v>14963123.9401035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</row>
    <row r="60" s="1" customFormat="1" spans="1:55">
      <c r="A60" s="13" t="s">
        <v>38</v>
      </c>
      <c r="B60" s="13">
        <f>H7</f>
        <v>0.45</v>
      </c>
      <c r="C60" s="16">
        <v>2</v>
      </c>
      <c r="D60" s="19">
        <v>8.54176401021429</v>
      </c>
      <c r="E60" s="20">
        <f t="shared" si="55"/>
        <v>6.54650966183871</v>
      </c>
      <c r="F60" s="16" t="s">
        <v>73</v>
      </c>
      <c r="G60" s="13">
        <v>3</v>
      </c>
      <c r="H60" s="18">
        <f t="shared" si="40"/>
        <v>8.54176401021429</v>
      </c>
      <c r="I60" s="18">
        <f t="shared" si="41"/>
        <v>281.691764010214</v>
      </c>
      <c r="J60" s="18">
        <f t="shared" si="42"/>
        <v>0.0513616084742484</v>
      </c>
      <c r="K60" s="18">
        <f t="shared" si="43"/>
        <v>9.024625</v>
      </c>
      <c r="L60" s="18">
        <f t="shared" si="44"/>
        <v>2.43664875</v>
      </c>
      <c r="M60" s="13" t="s">
        <v>73</v>
      </c>
      <c r="N60" s="13"/>
      <c r="O60" s="18">
        <f t="shared" si="56"/>
        <v>7.03698773870196</v>
      </c>
      <c r="P60" s="18">
        <f t="shared" si="45"/>
        <v>0.361431009073297</v>
      </c>
      <c r="Q60" s="24">
        <f t="shared" si="46"/>
        <v>0.162643954082984</v>
      </c>
      <c r="R60" s="18">
        <f t="shared" si="47"/>
        <v>1.0964919375</v>
      </c>
      <c r="S60" s="25">
        <f t="shared" si="48"/>
        <v>0.148331190153401</v>
      </c>
      <c r="T60" s="3">
        <v>0.27</v>
      </c>
      <c r="U60" s="26">
        <f t="shared" si="49"/>
        <v>0.0400494213414183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0.238474900534438</v>
      </c>
      <c r="AC60" s="29">
        <f t="shared" si="51"/>
        <v>9.024625</v>
      </c>
      <c r="AD60" s="1">
        <f t="shared" si="52"/>
        <v>0.45</v>
      </c>
      <c r="AE60" s="30">
        <f t="shared" si="53"/>
        <v>712.131598728689</v>
      </c>
      <c r="AF60" s="1">
        <f t="shared" si="54"/>
        <v>15326115.6280558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</row>
    <row r="61" s="1" customFormat="1" spans="1:55">
      <c r="A61" s="13"/>
      <c r="B61" s="13"/>
      <c r="C61" s="16">
        <v>3</v>
      </c>
      <c r="D61" s="19">
        <v>11.7573536240645</v>
      </c>
      <c r="E61" s="20">
        <f t="shared" si="55"/>
        <v>8.54176401021429</v>
      </c>
      <c r="F61" s="16" t="s">
        <v>73</v>
      </c>
      <c r="G61" s="13">
        <v>4</v>
      </c>
      <c r="H61" s="18">
        <f t="shared" si="40"/>
        <v>11.7573536240645</v>
      </c>
      <c r="I61" s="18">
        <f t="shared" si="41"/>
        <v>284.907353624065</v>
      </c>
      <c r="J61" s="18">
        <f t="shared" si="42"/>
        <v>0.0758692374192824</v>
      </c>
      <c r="K61" s="18">
        <f t="shared" si="43"/>
        <v>9.024625</v>
      </c>
      <c r="L61" s="18">
        <f t="shared" si="44"/>
        <v>2.43664875</v>
      </c>
      <c r="M61" s="13" t="s">
        <v>73</v>
      </c>
      <c r="N61" s="13"/>
      <c r="O61" s="18">
        <f t="shared" si="56"/>
        <v>9.11220547962867</v>
      </c>
      <c r="P61" s="18">
        <f t="shared" si="45"/>
        <v>0.691336080947234</v>
      </c>
      <c r="Q61" s="24">
        <f t="shared" si="46"/>
        <v>0.311101236426255</v>
      </c>
      <c r="R61" s="18">
        <f t="shared" si="47"/>
        <v>1.0964919375</v>
      </c>
      <c r="S61" s="25">
        <f t="shared" si="48"/>
        <v>0.283724144051223</v>
      </c>
      <c r="T61" s="3">
        <v>0.27</v>
      </c>
      <c r="U61" s="26">
        <f t="shared" si="49"/>
        <v>0.0766055188938303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0"/>
        <v>0.29829656394649</v>
      </c>
      <c r="AC61" s="29">
        <f t="shared" si="51"/>
        <v>9.024625</v>
      </c>
      <c r="AD61" s="1">
        <f t="shared" si="52"/>
        <v>0.45</v>
      </c>
      <c r="AE61" s="30">
        <f t="shared" si="53"/>
        <v>712.131598728689</v>
      </c>
      <c r="AF61" s="1">
        <f t="shared" si="54"/>
        <v>19170686.8112749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</row>
    <row r="62" s="1" customFormat="1" spans="1:55">
      <c r="A62" s="13"/>
      <c r="B62" s="13"/>
      <c r="C62" s="16">
        <v>4</v>
      </c>
      <c r="D62" s="19">
        <v>15.1882186457333</v>
      </c>
      <c r="E62" s="20">
        <f t="shared" si="55"/>
        <v>11.7573536240645</v>
      </c>
      <c r="F62" s="16" t="s">
        <v>73</v>
      </c>
      <c r="G62" s="13">
        <v>5</v>
      </c>
      <c r="H62" s="18">
        <f t="shared" si="40"/>
        <v>15.1882186457333</v>
      </c>
      <c r="I62" s="18">
        <f t="shared" si="41"/>
        <v>288.338218645733</v>
      </c>
      <c r="J62" s="18">
        <f t="shared" si="42"/>
        <v>0.113938007881961</v>
      </c>
      <c r="K62" s="18">
        <f t="shared" si="43"/>
        <v>9.024625</v>
      </c>
      <c r="L62" s="18">
        <f t="shared" si="44"/>
        <v>2.43664875</v>
      </c>
      <c r="M62" s="13" t="s">
        <v>75</v>
      </c>
      <c r="N62" s="18">
        <f>(O61-P61)*$C$22/100</f>
        <v>7.99982592874736</v>
      </c>
      <c r="O62" s="18">
        <f t="shared" si="56"/>
        <v>2.85769221993407</v>
      </c>
      <c r="P62" s="18">
        <f t="shared" si="45"/>
        <v>0.325599758679068</v>
      </c>
      <c r="Q62" s="24">
        <f t="shared" si="46"/>
        <v>0.146519891405581</v>
      </c>
      <c r="R62" s="18">
        <f t="shared" si="47"/>
        <v>1.0964919375</v>
      </c>
      <c r="S62" s="25">
        <f t="shared" si="48"/>
        <v>0.133626054505832</v>
      </c>
      <c r="T62" s="3">
        <v>0.27</v>
      </c>
      <c r="U62" s="26">
        <f t="shared" si="49"/>
        <v>0.0360790347165747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0.286077828967047</v>
      </c>
      <c r="AC62" s="29">
        <f t="shared" si="51"/>
        <v>9.024625</v>
      </c>
      <c r="AD62" s="1">
        <f t="shared" si="52"/>
        <v>0.45</v>
      </c>
      <c r="AE62" s="30">
        <f t="shared" si="53"/>
        <v>712.131598728689</v>
      </c>
      <c r="AF62" s="1">
        <f t="shared" si="54"/>
        <v>18385422.8497266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</row>
    <row r="63" s="1" customFormat="1" spans="1:55">
      <c r="A63" s="13"/>
      <c r="B63" s="13"/>
      <c r="C63" s="16">
        <v>5</v>
      </c>
      <c r="D63" s="19">
        <v>21.350832606129</v>
      </c>
      <c r="E63" s="20">
        <f t="shared" si="55"/>
        <v>15.1882186457333</v>
      </c>
      <c r="F63" s="16" t="s">
        <v>75</v>
      </c>
      <c r="G63" s="13">
        <v>6</v>
      </c>
      <c r="H63" s="18">
        <f t="shared" si="40"/>
        <v>21.350832606129</v>
      </c>
      <c r="I63" s="18">
        <f t="shared" si="41"/>
        <v>294.500832606129</v>
      </c>
      <c r="J63" s="18">
        <f t="shared" si="42"/>
        <v>0.230969202091478</v>
      </c>
      <c r="K63" s="18">
        <f t="shared" si="43"/>
        <v>9.024625</v>
      </c>
      <c r="L63" s="18">
        <f t="shared" si="44"/>
        <v>2.43664875</v>
      </c>
      <c r="M63" s="13" t="s">
        <v>73</v>
      </c>
      <c r="N63" s="13"/>
      <c r="O63" s="18">
        <f t="shared" si="56"/>
        <v>4.968741211255</v>
      </c>
      <c r="P63" s="18">
        <f t="shared" si="45"/>
        <v>1.14762619296261</v>
      </c>
      <c r="Q63" s="24">
        <f t="shared" si="46"/>
        <v>0.516431786833174</v>
      </c>
      <c r="R63" s="18">
        <f t="shared" si="47"/>
        <v>1.0964919375</v>
      </c>
      <c r="S63" s="25">
        <f t="shared" si="48"/>
        <v>0.470985484864246</v>
      </c>
      <c r="T63" s="3">
        <v>0.27</v>
      </c>
      <c r="U63" s="26">
        <f t="shared" si="49"/>
        <v>0.127166080913347</v>
      </c>
      <c r="V63" s="3">
        <v>229.1</v>
      </c>
      <c r="W63" s="27">
        <v>15.1</v>
      </c>
      <c r="X63" s="27">
        <v>6</v>
      </c>
      <c r="Y63" s="27">
        <v>3</v>
      </c>
      <c r="Z63" s="27">
        <v>7</v>
      </c>
      <c r="AA63" s="3">
        <v>30.2</v>
      </c>
      <c r="AB63" s="2">
        <f t="shared" si="50"/>
        <v>0.328740573395374</v>
      </c>
      <c r="AC63" s="29">
        <f t="shared" si="51"/>
        <v>9.024625</v>
      </c>
      <c r="AD63" s="1">
        <f t="shared" si="52"/>
        <v>0.45</v>
      </c>
      <c r="AE63" s="30">
        <f t="shared" si="53"/>
        <v>712.131598728689</v>
      </c>
      <c r="AF63" s="1">
        <f t="shared" si="54"/>
        <v>21127238.2468749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</row>
    <row r="64" s="1" customFormat="1" spans="1:55">
      <c r="A64" s="13"/>
      <c r="B64" s="13"/>
      <c r="C64" s="16">
        <v>6</v>
      </c>
      <c r="D64" s="19">
        <v>23.9888982406667</v>
      </c>
      <c r="E64" s="20">
        <f t="shared" si="55"/>
        <v>21.350832606129</v>
      </c>
      <c r="F64" s="16" t="s">
        <v>73</v>
      </c>
      <c r="G64" s="13">
        <v>7</v>
      </c>
      <c r="H64" s="18">
        <f t="shared" si="40"/>
        <v>23.9888982406667</v>
      </c>
      <c r="I64" s="18">
        <f t="shared" si="41"/>
        <v>297.138898240667</v>
      </c>
      <c r="J64" s="18">
        <f t="shared" si="42"/>
        <v>0.309765726449657</v>
      </c>
      <c r="K64" s="18">
        <f t="shared" si="43"/>
        <v>9.024625</v>
      </c>
      <c r="L64" s="18">
        <f t="shared" si="44"/>
        <v>2.43664875</v>
      </c>
      <c r="M64" s="13" t="s">
        <v>73</v>
      </c>
      <c r="N64" s="13"/>
      <c r="O64" s="18">
        <f t="shared" si="56"/>
        <v>6.25776376829239</v>
      </c>
      <c r="P64" s="18">
        <f t="shared" si="45"/>
        <v>1.93844073963544</v>
      </c>
      <c r="Q64" s="24">
        <f t="shared" si="46"/>
        <v>0.872298332835947</v>
      </c>
      <c r="R64" s="18">
        <f t="shared" si="47"/>
        <v>1.0964919375</v>
      </c>
      <c r="S64" s="25">
        <f t="shared" si="48"/>
        <v>0.795535564834874</v>
      </c>
      <c r="T64" s="3">
        <v>0.27</v>
      </c>
      <c r="U64" s="26">
        <f t="shared" si="49"/>
        <v>0.214794602505416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0.355160572655383</v>
      </c>
      <c r="AC64" s="29">
        <f t="shared" si="51"/>
        <v>9.024625</v>
      </c>
      <c r="AD64" s="1">
        <f t="shared" si="52"/>
        <v>0.45</v>
      </c>
      <c r="AE64" s="30">
        <f t="shared" si="53"/>
        <v>712.131598728689</v>
      </c>
      <c r="AF64" s="1">
        <f t="shared" si="54"/>
        <v>22825177.7895463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</row>
    <row r="65" s="1" customFormat="1" spans="1:55">
      <c r="A65" s="13"/>
      <c r="B65" s="13"/>
      <c r="C65" s="16">
        <v>7</v>
      </c>
      <c r="D65" s="19">
        <v>29.0183664167742</v>
      </c>
      <c r="E65" s="20">
        <f t="shared" si="55"/>
        <v>23.9888982406667</v>
      </c>
      <c r="F65" s="16" t="s">
        <v>73</v>
      </c>
      <c r="G65" s="13">
        <v>8</v>
      </c>
      <c r="H65" s="18">
        <f t="shared" si="40"/>
        <v>29.0183664167742</v>
      </c>
      <c r="I65" s="18">
        <f t="shared" si="41"/>
        <v>302.168366416774</v>
      </c>
      <c r="J65" s="18">
        <f t="shared" si="42"/>
        <v>0.534447825054837</v>
      </c>
      <c r="K65" s="18">
        <f t="shared" si="43"/>
        <v>9.024625</v>
      </c>
      <c r="L65" s="18">
        <f t="shared" si="44"/>
        <v>2.43664875</v>
      </c>
      <c r="M65" s="13" t="s">
        <v>73</v>
      </c>
      <c r="N65" s="13"/>
      <c r="O65" s="18">
        <f t="shared" si="56"/>
        <v>6.75597177865695</v>
      </c>
      <c r="P65" s="18">
        <f t="shared" si="45"/>
        <v>3.61071442323507</v>
      </c>
      <c r="Q65" s="24">
        <f t="shared" si="46"/>
        <v>1.62482149045578</v>
      </c>
      <c r="R65" s="18">
        <f t="shared" si="47"/>
        <v>1.0964919375</v>
      </c>
      <c r="S65" s="25">
        <f t="shared" si="48"/>
        <v>1.48183624054762</v>
      </c>
      <c r="T65" s="3">
        <v>0.27</v>
      </c>
      <c r="U65" s="26">
        <f t="shared" si="49"/>
        <v>0.400095784947859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0.411028879161779</v>
      </c>
      <c r="AC65" s="29">
        <f t="shared" si="51"/>
        <v>9.024625</v>
      </c>
      <c r="AD65" s="1">
        <f t="shared" si="52"/>
        <v>0.45</v>
      </c>
      <c r="AE65" s="30">
        <f t="shared" si="53"/>
        <v>712.131598728689</v>
      </c>
      <c r="AF65" s="1">
        <f t="shared" si="54"/>
        <v>26415677.7689646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</row>
    <row r="66" s="1" customFormat="1" spans="1:55">
      <c r="A66" s="13"/>
      <c r="B66" s="13"/>
      <c r="C66" s="16">
        <v>8</v>
      </c>
      <c r="D66" s="19">
        <v>28.4251681409677</v>
      </c>
      <c r="E66" s="20">
        <f t="shared" si="55"/>
        <v>29.0183664167742</v>
      </c>
      <c r="F66" s="16" t="s">
        <v>73</v>
      </c>
      <c r="G66" s="13">
        <v>9</v>
      </c>
      <c r="H66" s="18">
        <f t="shared" si="40"/>
        <v>28.4251681409677</v>
      </c>
      <c r="I66" s="18">
        <f t="shared" si="41"/>
        <v>301.575168140968</v>
      </c>
      <c r="J66" s="18">
        <f t="shared" si="42"/>
        <v>0.501624264574357</v>
      </c>
      <c r="K66" s="18">
        <f t="shared" si="43"/>
        <v>9.024625</v>
      </c>
      <c r="L66" s="18">
        <f t="shared" si="44"/>
        <v>2.43664875</v>
      </c>
      <c r="M66" s="13" t="s">
        <v>73</v>
      </c>
      <c r="N66" s="13"/>
      <c r="O66" s="18">
        <f t="shared" si="56"/>
        <v>5.58190610542188</v>
      </c>
      <c r="P66" s="18">
        <f t="shared" si="45"/>
        <v>2.80001954505536</v>
      </c>
      <c r="Q66" s="24">
        <f t="shared" si="46"/>
        <v>1.26000879527491</v>
      </c>
      <c r="R66" s="18">
        <f t="shared" si="47"/>
        <v>1.0964919375</v>
      </c>
      <c r="S66" s="25">
        <f t="shared" si="48"/>
        <v>1.14912727780537</v>
      </c>
      <c r="T66" s="3">
        <v>0.27</v>
      </c>
      <c r="U66" s="26">
        <f t="shared" si="49"/>
        <v>0.310264365007451</v>
      </c>
      <c r="V66" s="3">
        <v>220.1</v>
      </c>
      <c r="W66" s="27">
        <v>12.1</v>
      </c>
      <c r="X66" s="27">
        <v>4.5</v>
      </c>
      <c r="Y66" s="27">
        <v>1.5</v>
      </c>
      <c r="Z66" s="27">
        <v>6.8</v>
      </c>
      <c r="AA66" s="3">
        <v>30.2</v>
      </c>
      <c r="AB66" s="2">
        <f t="shared" si="50"/>
        <v>0.368744706049746</v>
      </c>
      <c r="AC66" s="29">
        <f t="shared" si="51"/>
        <v>9.024625</v>
      </c>
      <c r="AD66" s="1">
        <f t="shared" si="52"/>
        <v>0.45</v>
      </c>
      <c r="AE66" s="30">
        <f t="shared" si="53"/>
        <v>712.131598728689</v>
      </c>
      <c r="AF66" s="1">
        <f t="shared" si="54"/>
        <v>23698192.0926967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</row>
    <row r="67" s="1" customFormat="1" spans="1:55">
      <c r="A67" s="13"/>
      <c r="B67" s="13"/>
      <c r="C67" s="16">
        <v>9</v>
      </c>
      <c r="D67" s="19">
        <v>24.1075984453333</v>
      </c>
      <c r="E67" s="20">
        <f t="shared" si="55"/>
        <v>28.4251681409677</v>
      </c>
      <c r="F67" s="16" t="s">
        <v>73</v>
      </c>
      <c r="G67" s="13">
        <v>10</v>
      </c>
      <c r="H67" s="18">
        <f t="shared" si="40"/>
        <v>24.1075984453333</v>
      </c>
      <c r="I67" s="18">
        <f t="shared" si="41"/>
        <v>297.257598445333</v>
      </c>
      <c r="J67" s="18">
        <f t="shared" si="42"/>
        <v>0.313845655396202</v>
      </c>
      <c r="K67" s="18">
        <f t="shared" si="43"/>
        <v>9.024625</v>
      </c>
      <c r="L67" s="18">
        <f t="shared" si="44"/>
        <v>2.43664875</v>
      </c>
      <c r="M67" s="13" t="s">
        <v>73</v>
      </c>
      <c r="N67" s="13"/>
      <c r="O67" s="18">
        <f t="shared" si="56"/>
        <v>5.21853531036652</v>
      </c>
      <c r="P67" s="18">
        <f t="shared" si="45"/>
        <v>1.6378146346902</v>
      </c>
      <c r="Q67" s="24">
        <f t="shared" si="46"/>
        <v>0.737016585610592</v>
      </c>
      <c r="R67" s="18">
        <f t="shared" si="47"/>
        <v>1.0964919375</v>
      </c>
      <c r="S67" s="25">
        <f t="shared" si="48"/>
        <v>0.672158691190187</v>
      </c>
      <c r="T67" s="3">
        <v>0.27</v>
      </c>
      <c r="U67" s="26">
        <f t="shared" si="49"/>
        <v>0.18148284662135</v>
      </c>
      <c r="V67" s="3">
        <v>220.1</v>
      </c>
      <c r="W67" s="27">
        <v>12.1</v>
      </c>
      <c r="X67" s="27">
        <v>4.5</v>
      </c>
      <c r="Y67" s="27">
        <v>1.5</v>
      </c>
      <c r="Z67" s="27">
        <v>6.8</v>
      </c>
      <c r="AA67" s="3">
        <v>30.2</v>
      </c>
      <c r="AB67" s="2">
        <f t="shared" si="50"/>
        <v>0.329917078256337</v>
      </c>
      <c r="AC67" s="29">
        <f t="shared" si="51"/>
        <v>9.024625</v>
      </c>
      <c r="AD67" s="1">
        <f t="shared" si="52"/>
        <v>0.45</v>
      </c>
      <c r="AE67" s="30">
        <f t="shared" si="53"/>
        <v>712.131598728689</v>
      </c>
      <c r="AF67" s="1">
        <f t="shared" si="54"/>
        <v>21202848.9274777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</row>
    <row r="68" s="1" customFormat="1" spans="1:55">
      <c r="A68" s="13"/>
      <c r="B68" s="13"/>
      <c r="C68" s="16">
        <v>10</v>
      </c>
      <c r="D68" s="19">
        <v>17.2885973033548</v>
      </c>
      <c r="E68" s="20">
        <f t="shared" si="55"/>
        <v>24.1075984453333</v>
      </c>
      <c r="F68" s="16" t="s">
        <v>73</v>
      </c>
      <c r="G68" s="13">
        <v>11</v>
      </c>
      <c r="H68" s="18">
        <f t="shared" si="40"/>
        <v>17.2885973033548</v>
      </c>
      <c r="I68" s="18">
        <f t="shared" si="41"/>
        <v>290.438597303355</v>
      </c>
      <c r="J68" s="18">
        <f t="shared" si="42"/>
        <v>0.145454130875172</v>
      </c>
      <c r="K68" s="18">
        <f t="shared" si="43"/>
        <v>9.024625</v>
      </c>
      <c r="L68" s="18">
        <f t="shared" si="44"/>
        <v>2.43664875</v>
      </c>
      <c r="M68" s="13" t="s">
        <v>75</v>
      </c>
      <c r="N68" s="18">
        <f>(O67-P67)*$C$22/100</f>
        <v>3.4016846418925</v>
      </c>
      <c r="O68" s="18">
        <f t="shared" si="56"/>
        <v>2.61568478378382</v>
      </c>
      <c r="P68" s="18">
        <f t="shared" si="45"/>
        <v>0.380462156868688</v>
      </c>
      <c r="Q68" s="24">
        <f t="shared" si="46"/>
        <v>0.17120797059091</v>
      </c>
      <c r="R68" s="18">
        <f t="shared" si="47"/>
        <v>1.0964919375</v>
      </c>
      <c r="S68" s="25">
        <f t="shared" si="48"/>
        <v>0.156141568155315</v>
      </c>
      <c r="T68" s="3">
        <v>0.27</v>
      </c>
      <c r="U68" s="26">
        <f t="shared" si="49"/>
        <v>0.0421582234019351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0.239110704355683</v>
      </c>
      <c r="AC68" s="29">
        <f t="shared" si="51"/>
        <v>9.024625</v>
      </c>
      <c r="AD68" s="1">
        <f t="shared" si="52"/>
        <v>0.45</v>
      </c>
      <c r="AE68" s="30">
        <f t="shared" si="53"/>
        <v>712.131598728689</v>
      </c>
      <c r="AF68" s="1">
        <f t="shared" si="54"/>
        <v>15366976.9633969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</row>
    <row r="69" s="1" customFormat="1" spans="1:55">
      <c r="A69" s="13"/>
      <c r="B69" s="13"/>
      <c r="C69" s="16">
        <v>11</v>
      </c>
      <c r="D69" s="19">
        <v>13.4690153507</v>
      </c>
      <c r="E69" s="20">
        <f t="shared" si="55"/>
        <v>17.2885973033548</v>
      </c>
      <c r="F69" s="16" t="s">
        <v>75</v>
      </c>
      <c r="G69" s="13">
        <v>12</v>
      </c>
      <c r="H69" s="18">
        <f t="shared" si="40"/>
        <v>13.4690153507</v>
      </c>
      <c r="I69" s="18">
        <f t="shared" si="41"/>
        <v>286.6190153507</v>
      </c>
      <c r="J69" s="18">
        <f t="shared" si="42"/>
        <v>0.093046824754564</v>
      </c>
      <c r="K69" s="18">
        <f t="shared" si="43"/>
        <v>9.024625</v>
      </c>
      <c r="L69" s="18">
        <f t="shared" si="44"/>
        <v>2.43664875</v>
      </c>
      <c r="M69" s="13" t="s">
        <v>73</v>
      </c>
      <c r="N69" s="13"/>
      <c r="O69" s="18">
        <f t="shared" si="56"/>
        <v>4.67187137691513</v>
      </c>
      <c r="P69" s="18">
        <f t="shared" si="45"/>
        <v>0.434702797283685</v>
      </c>
      <c r="Q69" s="24">
        <f t="shared" si="46"/>
        <v>0.195616258777658</v>
      </c>
      <c r="R69" s="18">
        <f t="shared" si="47"/>
        <v>1.0964919375</v>
      </c>
      <c r="S69" s="25">
        <f t="shared" si="48"/>
        <v>0.178401912579187</v>
      </c>
      <c r="T69" s="3">
        <v>0.27</v>
      </c>
      <c r="U69" s="26">
        <f t="shared" si="49"/>
        <v>0.0481685163963805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0.240922807693509</v>
      </c>
      <c r="AC69" s="29">
        <f t="shared" si="51"/>
        <v>9.024625</v>
      </c>
      <c r="AD69" s="1">
        <f t="shared" si="52"/>
        <v>0.45</v>
      </c>
      <c r="AE69" s="30">
        <f t="shared" si="53"/>
        <v>712.131598728689</v>
      </c>
      <c r="AF69" s="1">
        <f t="shared" si="54"/>
        <v>15483435.7824309</v>
      </c>
      <c r="AG69" s="1">
        <f>SUM(AF58:AF69)</f>
        <v>228688026.748186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</row>
    <row r="70" s="1" customFormat="1" spans="1:46">
      <c r="A70" s="13"/>
      <c r="B70" s="13"/>
      <c r="C70" s="16">
        <v>12</v>
      </c>
      <c r="D70" s="19">
        <v>8.31911419990323</v>
      </c>
      <c r="E70" s="20">
        <f t="shared" si="55"/>
        <v>13.4690153507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AT70" s="2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5</v>
      </c>
      <c r="E74" s="16"/>
      <c r="F74" s="16"/>
      <c r="G74" s="13">
        <v>1</v>
      </c>
      <c r="H74" s="18">
        <f t="shared" ref="H74:H85" si="57">E75</f>
        <v>5</v>
      </c>
      <c r="I74" s="18">
        <f t="shared" ref="I74:I85" si="58">H74+273.15</f>
        <v>278.15</v>
      </c>
      <c r="J74" s="18">
        <f t="shared" ref="J74:J85" si="59">EXP(($C$16*(I74-$C$14))/($C$17*I74*$C$14))</f>
        <v>0.0330744063381255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0.0172390420715578</v>
      </c>
      <c r="Q74" s="24">
        <f t="shared" ref="Q74:Q85" si="63">P74*$B$76</f>
        <v>0.00448215093860502</v>
      </c>
      <c r="R74" s="18">
        <f t="shared" ref="R74:R85" si="64">L74*$B$76</f>
        <v>0.1355172</v>
      </c>
      <c r="S74" s="25">
        <f t="shared" ref="S74:S85" si="65">Q74/R74</f>
        <v>0.0330744063381255</v>
      </c>
      <c r="T74" s="3">
        <v>0.01</v>
      </c>
      <c r="U74" s="26">
        <f t="shared" ref="U74:U85" si="66">S74*T74</f>
        <v>0.000330744063381255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0.00582074406338126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 t="shared" ref="AW74:AW85" si="72">$E$8</f>
        <v>1.376</v>
      </c>
      <c r="AX74" s="1">
        <f t="shared" ref="AX74:AX85" si="73">AW74*10000*AV74*0.67*AU74*AT74</f>
        <v>727.220579394948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6.54650966183871</v>
      </c>
      <c r="E75" s="20">
        <f t="shared" ref="E75:E86" si="74">D74</f>
        <v>5</v>
      </c>
      <c r="F75" s="16" t="s">
        <v>73</v>
      </c>
      <c r="G75" s="13">
        <v>2</v>
      </c>
      <c r="H75" s="18">
        <f t="shared" si="57"/>
        <v>6.54650966183871</v>
      </c>
      <c r="I75" s="18">
        <f t="shared" si="58"/>
        <v>279.696509661839</v>
      </c>
      <c r="J75" s="18">
        <f t="shared" si="59"/>
        <v>0.0401376109369298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5">L75+O74-P74-N75</f>
        <v>1.02520095792844</v>
      </c>
      <c r="P75" s="18">
        <f t="shared" si="62"/>
        <v>0.0411491171814996</v>
      </c>
      <c r="Q75" s="24">
        <f t="shared" si="63"/>
        <v>0.0106987704671899</v>
      </c>
      <c r="R75" s="18">
        <f t="shared" si="64"/>
        <v>0.1355172</v>
      </c>
      <c r="S75" s="25">
        <f t="shared" si="65"/>
        <v>0.0789476942202901</v>
      </c>
      <c r="T75" s="3">
        <v>0.01</v>
      </c>
      <c r="U75" s="26">
        <f t="shared" si="66"/>
        <v>0.000789476942202901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0.0062794769422029</v>
      </c>
      <c r="AU75" s="29">
        <f t="shared" si="70"/>
        <v>52.122</v>
      </c>
      <c r="AV75" s="1">
        <f t="shared" si="71"/>
        <v>0.26</v>
      </c>
      <c r="AW75" s="2">
        <f t="shared" si="72"/>
        <v>1.376</v>
      </c>
      <c r="AX75" s="1">
        <f t="shared" si="73"/>
        <v>784.532838152877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8.54176401021429</v>
      </c>
      <c r="E76" s="20">
        <f t="shared" si="74"/>
        <v>6.54650966183871</v>
      </c>
      <c r="F76" s="16" t="s">
        <v>73</v>
      </c>
      <c r="G76" s="13">
        <v>3</v>
      </c>
      <c r="H76" s="18">
        <f t="shared" si="57"/>
        <v>8.54176401021429</v>
      </c>
      <c r="I76" s="18">
        <f t="shared" si="58"/>
        <v>281.691764010214</v>
      </c>
      <c r="J76" s="18">
        <f t="shared" si="59"/>
        <v>0.0513616084742484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5"/>
        <v>1.50527184074694</v>
      </c>
      <c r="P76" s="18">
        <f t="shared" si="62"/>
        <v>0.0773131829317557</v>
      </c>
      <c r="Q76" s="24">
        <f t="shared" si="63"/>
        <v>0.0201014275622565</v>
      </c>
      <c r="R76" s="18">
        <f t="shared" si="64"/>
        <v>0.1355172</v>
      </c>
      <c r="S76" s="25">
        <f t="shared" si="65"/>
        <v>0.148331190153401</v>
      </c>
      <c r="T76" s="3">
        <v>0.01</v>
      </c>
      <c r="U76" s="26">
        <f t="shared" si="66"/>
        <v>0.00148331190153401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0.00697331190153401</v>
      </c>
      <c r="AU76" s="29">
        <f t="shared" si="70"/>
        <v>52.122</v>
      </c>
      <c r="AV76" s="1">
        <f t="shared" si="71"/>
        <v>0.26</v>
      </c>
      <c r="AW76" s="2">
        <f t="shared" si="72"/>
        <v>1.376</v>
      </c>
      <c r="AX76" s="1">
        <f t="shared" si="73"/>
        <v>871.217814443715</v>
      </c>
    </row>
    <row r="77" s="1" customFormat="1" spans="1:50">
      <c r="A77" s="13"/>
      <c r="B77" s="13"/>
      <c r="C77" s="16">
        <v>3</v>
      </c>
      <c r="D77" s="19">
        <v>11.7573536240645</v>
      </c>
      <c r="E77" s="20">
        <f t="shared" si="74"/>
        <v>8.54176401021429</v>
      </c>
      <c r="F77" s="16" t="s">
        <v>73</v>
      </c>
      <c r="G77" s="13">
        <v>4</v>
      </c>
      <c r="H77" s="18">
        <f t="shared" si="57"/>
        <v>11.7573536240645</v>
      </c>
      <c r="I77" s="18">
        <f t="shared" si="58"/>
        <v>284.907353624065</v>
      </c>
      <c r="J77" s="18">
        <f t="shared" si="59"/>
        <v>0.0758692374192824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1.94917865781519</v>
      </c>
      <c r="P77" s="18">
        <f t="shared" si="62"/>
        <v>0.147882698362379</v>
      </c>
      <c r="Q77" s="24">
        <f t="shared" si="63"/>
        <v>0.0384495015742185</v>
      </c>
      <c r="R77" s="18">
        <f t="shared" si="64"/>
        <v>0.1355172</v>
      </c>
      <c r="S77" s="25">
        <f t="shared" si="65"/>
        <v>0.283724144051223</v>
      </c>
      <c r="T77" s="3">
        <v>0.01</v>
      </c>
      <c r="U77" s="26">
        <f t="shared" si="66"/>
        <v>0.00283724144051223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0.015</v>
      </c>
      <c r="AR77" s="3">
        <v>0.5</v>
      </c>
      <c r="AS77" s="3">
        <f t="shared" si="68"/>
        <v>0.0075</v>
      </c>
      <c r="AT77" s="2">
        <f t="shared" si="69"/>
        <v>0.0108272414405122</v>
      </c>
      <c r="AU77" s="29">
        <f t="shared" si="70"/>
        <v>52.122</v>
      </c>
      <c r="AV77" s="1">
        <f t="shared" si="71"/>
        <v>0.26</v>
      </c>
      <c r="AW77" s="2">
        <f t="shared" si="72"/>
        <v>1.376</v>
      </c>
      <c r="AX77" s="1">
        <f t="shared" si="73"/>
        <v>1352.71242093479</v>
      </c>
    </row>
    <row r="78" s="1" customFormat="1" spans="1:50">
      <c r="A78" s="13"/>
      <c r="B78" s="13"/>
      <c r="C78" s="16">
        <v>4</v>
      </c>
      <c r="D78" s="19">
        <v>15.1882186457333</v>
      </c>
      <c r="E78" s="20">
        <f t="shared" si="74"/>
        <v>11.7573536240645</v>
      </c>
      <c r="F78" s="16" t="s">
        <v>73</v>
      </c>
      <c r="G78" s="13">
        <v>5</v>
      </c>
      <c r="H78" s="18">
        <f t="shared" si="57"/>
        <v>15.1882186457333</v>
      </c>
      <c r="I78" s="18">
        <f t="shared" si="58"/>
        <v>288.338218645733</v>
      </c>
      <c r="J78" s="18">
        <f t="shared" si="59"/>
        <v>0.113938007881961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1.71123116148017</v>
      </c>
      <c r="O78" s="18">
        <f t="shared" si="75"/>
        <v>0.61128479797264</v>
      </c>
      <c r="P78" s="18">
        <f t="shared" si="62"/>
        <v>0.0696485721295299</v>
      </c>
      <c r="Q78" s="24">
        <f t="shared" si="63"/>
        <v>0.0181086287536778</v>
      </c>
      <c r="R78" s="18">
        <f t="shared" si="64"/>
        <v>0.1355172</v>
      </c>
      <c r="S78" s="25">
        <f t="shared" si="65"/>
        <v>0.133626054505832</v>
      </c>
      <c r="T78" s="3">
        <v>0.01</v>
      </c>
      <c r="U78" s="26">
        <f t="shared" si="66"/>
        <v>0.00133626054505832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7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0.0112862605450583</v>
      </c>
      <c r="AU78" s="29">
        <f t="shared" si="70"/>
        <v>52.122</v>
      </c>
      <c r="AV78" s="1">
        <f t="shared" si="71"/>
        <v>0.26</v>
      </c>
      <c r="AW78" s="2">
        <f t="shared" si="72"/>
        <v>1.376</v>
      </c>
      <c r="AX78" s="1">
        <f t="shared" si="73"/>
        <v>1410.0604395947</v>
      </c>
    </row>
    <row r="79" s="1" customFormat="1" spans="1:50">
      <c r="A79" s="13"/>
      <c r="B79" s="13"/>
      <c r="C79" s="16">
        <v>5</v>
      </c>
      <c r="D79" s="19">
        <v>21.350832606129</v>
      </c>
      <c r="E79" s="20">
        <f t="shared" si="74"/>
        <v>15.1882186457333</v>
      </c>
      <c r="F79" s="16" t="s">
        <v>75</v>
      </c>
      <c r="G79" s="13">
        <v>6</v>
      </c>
      <c r="H79" s="18">
        <f t="shared" si="57"/>
        <v>21.350832606129</v>
      </c>
      <c r="I79" s="18">
        <f t="shared" si="58"/>
        <v>294.500832606129</v>
      </c>
      <c r="J79" s="18">
        <f t="shared" si="59"/>
        <v>0.230969202091478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5"/>
        <v>1.06285622584311</v>
      </c>
      <c r="P79" s="18">
        <f t="shared" si="62"/>
        <v>0.245487054420943</v>
      </c>
      <c r="Q79" s="24">
        <f t="shared" si="63"/>
        <v>0.0638266341494451</v>
      </c>
      <c r="R79" s="18">
        <f t="shared" si="64"/>
        <v>0.1355172</v>
      </c>
      <c r="S79" s="25">
        <f t="shared" si="65"/>
        <v>0.470985484864246</v>
      </c>
      <c r="T79" s="3">
        <v>0.01</v>
      </c>
      <c r="U79" s="26">
        <f t="shared" si="66"/>
        <v>0.00470985484864246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7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8"/>
        <v>0.0075</v>
      </c>
      <c r="AT79" s="2">
        <f t="shared" si="69"/>
        <v>0.0146598548486425</v>
      </c>
      <c r="AU79" s="29">
        <f t="shared" si="70"/>
        <v>52.122</v>
      </c>
      <c r="AV79" s="1">
        <f t="shared" si="71"/>
        <v>0.26</v>
      </c>
      <c r="AW79" s="2">
        <f t="shared" si="72"/>
        <v>1.376</v>
      </c>
      <c r="AX79" s="1">
        <f t="shared" si="73"/>
        <v>1831.54387493937</v>
      </c>
    </row>
    <row r="80" s="1" customFormat="1" spans="1:50">
      <c r="A80" s="13"/>
      <c r="B80" s="13"/>
      <c r="C80" s="16">
        <v>6</v>
      </c>
      <c r="D80" s="19">
        <v>23.9888982406667</v>
      </c>
      <c r="E80" s="20">
        <f t="shared" si="74"/>
        <v>21.350832606129</v>
      </c>
      <c r="F80" s="16" t="s">
        <v>73</v>
      </c>
      <c r="G80" s="13">
        <v>7</v>
      </c>
      <c r="H80" s="18">
        <f t="shared" si="57"/>
        <v>23.9888982406667</v>
      </c>
      <c r="I80" s="18">
        <f t="shared" si="58"/>
        <v>297.138898240667</v>
      </c>
      <c r="J80" s="18">
        <f t="shared" si="59"/>
        <v>0.309765726449657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1.33858917142217</v>
      </c>
      <c r="P80" s="18">
        <f t="shared" si="62"/>
        <v>0.414649047103233</v>
      </c>
      <c r="Q80" s="24">
        <f t="shared" si="63"/>
        <v>0.107808752246841</v>
      </c>
      <c r="R80" s="18">
        <f t="shared" si="64"/>
        <v>0.1355172</v>
      </c>
      <c r="S80" s="25">
        <f t="shared" si="65"/>
        <v>0.795535564834874</v>
      </c>
      <c r="T80" s="3">
        <v>0.01</v>
      </c>
      <c r="U80" s="26">
        <f t="shared" si="66"/>
        <v>0.00795535564834874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0.02</v>
      </c>
      <c r="AR80" s="3">
        <v>0.5</v>
      </c>
      <c r="AS80" s="3">
        <f t="shared" si="68"/>
        <v>0.01</v>
      </c>
      <c r="AT80" s="2">
        <f t="shared" si="69"/>
        <v>0.0204053556483487</v>
      </c>
      <c r="AU80" s="29">
        <f t="shared" si="70"/>
        <v>52.122</v>
      </c>
      <c r="AV80" s="1">
        <f t="shared" si="71"/>
        <v>0.26</v>
      </c>
      <c r="AW80" s="2">
        <f t="shared" si="72"/>
        <v>1.376</v>
      </c>
      <c r="AX80" s="1">
        <f t="shared" si="73"/>
        <v>2549.36386066287</v>
      </c>
    </row>
    <row r="81" s="1" customFormat="1" spans="1:50">
      <c r="A81" s="13"/>
      <c r="B81" s="13"/>
      <c r="C81" s="16">
        <v>7</v>
      </c>
      <c r="D81" s="19">
        <v>29.0183664167742</v>
      </c>
      <c r="E81" s="20">
        <f t="shared" si="74"/>
        <v>23.9888982406667</v>
      </c>
      <c r="F81" s="16" t="s">
        <v>73</v>
      </c>
      <c r="G81" s="13">
        <v>8</v>
      </c>
      <c r="H81" s="18">
        <f t="shared" si="57"/>
        <v>29.0183664167742</v>
      </c>
      <c r="I81" s="18">
        <f t="shared" si="58"/>
        <v>302.168366416774</v>
      </c>
      <c r="J81" s="18">
        <f t="shared" si="59"/>
        <v>0.534447825054837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1.44516012431894</v>
      </c>
      <c r="P81" s="18">
        <f t="shared" si="62"/>
        <v>0.772362685298233</v>
      </c>
      <c r="Q81" s="24">
        <f t="shared" si="63"/>
        <v>0.200814298177541</v>
      </c>
      <c r="R81" s="18">
        <f t="shared" si="64"/>
        <v>0.1355172</v>
      </c>
      <c r="S81" s="25">
        <f t="shared" si="65"/>
        <v>1.48183624054762</v>
      </c>
      <c r="T81" s="3">
        <v>0.01</v>
      </c>
      <c r="U81" s="26">
        <f t="shared" si="66"/>
        <v>0.0148183624054762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0.02</v>
      </c>
      <c r="AR81" s="3">
        <v>0.5</v>
      </c>
      <c r="AS81" s="3">
        <f t="shared" si="68"/>
        <v>0.01</v>
      </c>
      <c r="AT81" s="2">
        <f t="shared" si="69"/>
        <v>0.0272683624054762</v>
      </c>
      <c r="AU81" s="29">
        <f t="shared" si="70"/>
        <v>52.122</v>
      </c>
      <c r="AV81" s="1">
        <f t="shared" si="71"/>
        <v>0.26</v>
      </c>
      <c r="AW81" s="2">
        <f t="shared" si="72"/>
        <v>1.376</v>
      </c>
      <c r="AX81" s="1">
        <f t="shared" si="73"/>
        <v>3406.80058970718</v>
      </c>
    </row>
    <row r="82" s="1" customFormat="1" spans="1:50">
      <c r="A82" s="13"/>
      <c r="B82" s="13"/>
      <c r="C82" s="16">
        <v>8</v>
      </c>
      <c r="D82" s="19">
        <v>28.4251681409677</v>
      </c>
      <c r="E82" s="20">
        <f t="shared" si="74"/>
        <v>29.0183664167742</v>
      </c>
      <c r="F82" s="16" t="s">
        <v>73</v>
      </c>
      <c r="G82" s="13">
        <v>9</v>
      </c>
      <c r="H82" s="18">
        <f t="shared" si="57"/>
        <v>28.4251681409677</v>
      </c>
      <c r="I82" s="18">
        <f t="shared" si="58"/>
        <v>301.575168140968</v>
      </c>
      <c r="J82" s="18">
        <f t="shared" si="59"/>
        <v>0.501624264574357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1.1940174390207</v>
      </c>
      <c r="P82" s="18">
        <f t="shared" si="62"/>
        <v>0.598948119737717</v>
      </c>
      <c r="Q82" s="24">
        <f t="shared" si="63"/>
        <v>0.155726511131806</v>
      </c>
      <c r="R82" s="18">
        <f t="shared" si="64"/>
        <v>0.1355172</v>
      </c>
      <c r="S82" s="25">
        <f t="shared" si="65"/>
        <v>1.14912727780537</v>
      </c>
      <c r="T82" s="3">
        <v>0.01</v>
      </c>
      <c r="U82" s="26">
        <f t="shared" si="66"/>
        <v>0.0114912727780537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0.0214412727780537</v>
      </c>
      <c r="AU82" s="29">
        <f t="shared" si="70"/>
        <v>52.122</v>
      </c>
      <c r="AV82" s="1">
        <f t="shared" si="71"/>
        <v>0.26</v>
      </c>
      <c r="AW82" s="2">
        <f t="shared" si="72"/>
        <v>1.376</v>
      </c>
      <c r="AX82" s="1">
        <f t="shared" si="73"/>
        <v>2678.78722081514</v>
      </c>
    </row>
    <row r="83" s="1" customFormat="1" spans="1:50">
      <c r="A83" s="13"/>
      <c r="B83" s="13"/>
      <c r="C83" s="16">
        <v>9</v>
      </c>
      <c r="D83" s="19">
        <v>24.1075984453333</v>
      </c>
      <c r="E83" s="20">
        <f t="shared" si="74"/>
        <v>28.4251681409677</v>
      </c>
      <c r="F83" s="16" t="s">
        <v>73</v>
      </c>
      <c r="G83" s="13">
        <v>10</v>
      </c>
      <c r="H83" s="18">
        <f t="shared" si="57"/>
        <v>24.1075984453333</v>
      </c>
      <c r="I83" s="18">
        <f t="shared" si="58"/>
        <v>297.257598445333</v>
      </c>
      <c r="J83" s="18">
        <f t="shared" si="59"/>
        <v>0.313845655396202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1.11628931928299</v>
      </c>
      <c r="P83" s="18">
        <f t="shared" si="62"/>
        <v>0.350342553022149</v>
      </c>
      <c r="Q83" s="24">
        <f t="shared" si="63"/>
        <v>0.0910890637857588</v>
      </c>
      <c r="R83" s="18">
        <f t="shared" si="64"/>
        <v>0.1355172</v>
      </c>
      <c r="S83" s="25">
        <f t="shared" si="65"/>
        <v>0.672158691190187</v>
      </c>
      <c r="T83" s="3">
        <v>0.01</v>
      </c>
      <c r="U83" s="26">
        <f t="shared" si="66"/>
        <v>0.00672158691190187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0.005</v>
      </c>
      <c r="AF83" s="3">
        <v>0.49</v>
      </c>
      <c r="AG83" s="26">
        <f t="shared" si="67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8"/>
        <v>0.0075</v>
      </c>
      <c r="AT83" s="2">
        <f t="shared" si="69"/>
        <v>0.0166715869119019</v>
      </c>
      <c r="AU83" s="29">
        <f t="shared" si="70"/>
        <v>52.122</v>
      </c>
      <c r="AV83" s="1">
        <f t="shared" si="71"/>
        <v>0.26</v>
      </c>
      <c r="AW83" s="2">
        <f t="shared" si="72"/>
        <v>1.376</v>
      </c>
      <c r="AX83" s="1">
        <f t="shared" si="73"/>
        <v>2082.88166624247</v>
      </c>
    </row>
    <row r="84" s="1" customFormat="1" spans="1:50">
      <c r="A84" s="13"/>
      <c r="B84" s="13"/>
      <c r="C84" s="16">
        <v>10</v>
      </c>
      <c r="D84" s="19">
        <v>17.2885973033548</v>
      </c>
      <c r="E84" s="20">
        <f t="shared" si="74"/>
        <v>24.1075984453333</v>
      </c>
      <c r="F84" s="16" t="s">
        <v>73</v>
      </c>
      <c r="G84" s="13">
        <v>11</v>
      </c>
      <c r="H84" s="18">
        <f t="shared" si="57"/>
        <v>17.2885973033548</v>
      </c>
      <c r="I84" s="18">
        <f t="shared" si="58"/>
        <v>290.438597303355</v>
      </c>
      <c r="J84" s="18">
        <f t="shared" si="59"/>
        <v>0.145454130875172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0.727649427947794</v>
      </c>
      <c r="O84" s="18">
        <f t="shared" si="75"/>
        <v>0.559517338313042</v>
      </c>
      <c r="P84" s="18">
        <f t="shared" si="62"/>
        <v>0.0813841081539133</v>
      </c>
      <c r="Q84" s="24">
        <f t="shared" si="63"/>
        <v>0.0211598681200175</v>
      </c>
      <c r="R84" s="18">
        <f t="shared" si="64"/>
        <v>0.1355172</v>
      </c>
      <c r="S84" s="25">
        <f t="shared" si="65"/>
        <v>0.156141568155315</v>
      </c>
      <c r="T84" s="3">
        <v>0.01</v>
      </c>
      <c r="U84" s="26">
        <f t="shared" si="66"/>
        <v>0.00156141568155315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0.00705141568155315</v>
      </c>
      <c r="AU84" s="29">
        <f t="shared" si="70"/>
        <v>52.122</v>
      </c>
      <c r="AV84" s="1">
        <f t="shared" si="71"/>
        <v>0.26</v>
      </c>
      <c r="AW84" s="2">
        <f t="shared" si="72"/>
        <v>1.376</v>
      </c>
      <c r="AX84" s="1">
        <f t="shared" si="73"/>
        <v>880.975789633825</v>
      </c>
    </row>
    <row r="85" s="1" customFormat="1" spans="1:51">
      <c r="A85" s="13"/>
      <c r="B85" s="13"/>
      <c r="C85" s="16">
        <v>11</v>
      </c>
      <c r="D85" s="19">
        <v>13.4690153507</v>
      </c>
      <c r="E85" s="20">
        <f t="shared" si="74"/>
        <v>17.2885973033548</v>
      </c>
      <c r="F85" s="16" t="s">
        <v>75</v>
      </c>
      <c r="G85" s="13">
        <v>12</v>
      </c>
      <c r="H85" s="18">
        <f t="shared" si="57"/>
        <v>13.4690153507</v>
      </c>
      <c r="I85" s="18">
        <f t="shared" si="58"/>
        <v>286.6190153507</v>
      </c>
      <c r="J85" s="18">
        <f t="shared" si="59"/>
        <v>0.093046824754564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5"/>
        <v>0.999353230159128</v>
      </c>
      <c r="P85" s="18">
        <f t="shared" si="62"/>
        <v>0.0929866448745239</v>
      </c>
      <c r="Q85" s="24">
        <f t="shared" si="63"/>
        <v>0.0241765276673762</v>
      </c>
      <c r="R85" s="18">
        <f t="shared" si="64"/>
        <v>0.1355172</v>
      </c>
      <c r="S85" s="25">
        <f t="shared" si="65"/>
        <v>0.178401912579187</v>
      </c>
      <c r="T85" s="3">
        <v>0.01</v>
      </c>
      <c r="U85" s="26">
        <f t="shared" si="66"/>
        <v>0.00178401912579187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0.00727401912579187</v>
      </c>
      <c r="AU85" s="29">
        <f t="shared" si="70"/>
        <v>52.122</v>
      </c>
      <c r="AV85" s="1">
        <f t="shared" si="71"/>
        <v>0.26</v>
      </c>
      <c r="AW85" s="2">
        <f t="shared" si="72"/>
        <v>1.376</v>
      </c>
      <c r="AX85" s="1">
        <f t="shared" si="73"/>
        <v>908.786977332835</v>
      </c>
      <c r="AY85" s="1">
        <f>SUM(AX74:AX85)</f>
        <v>19484.8840718547</v>
      </c>
    </row>
    <row r="86" s="1" customFormat="1" spans="1:46">
      <c r="A86" s="13"/>
      <c r="B86" s="13"/>
      <c r="C86" s="16">
        <v>12</v>
      </c>
      <c r="D86" s="19">
        <v>8.31911419990323</v>
      </c>
      <c r="E86" s="20">
        <f t="shared" si="74"/>
        <v>13.4690153507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5</v>
      </c>
      <c r="E90" s="16"/>
      <c r="F90" s="16"/>
      <c r="G90" s="13">
        <v>1</v>
      </c>
      <c r="H90" s="18">
        <f t="shared" ref="H90:H101" si="76">E91</f>
        <v>5</v>
      </c>
      <c r="I90" s="18">
        <f t="shared" ref="I90:I101" si="77">H90+273.15</f>
        <v>278.15</v>
      </c>
      <c r="J90" s="18">
        <f t="shared" ref="J90:J101" si="78">EXP(($C$16*(I90-$C$14))/($C$17*I90*$C$14))</f>
        <v>0.0330744063381255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0.00941628348446432</v>
      </c>
      <c r="Q90" s="24">
        <f t="shared" ref="Q90:Q101" si="82">P90*$B$76</f>
        <v>0.00244823370596072</v>
      </c>
      <c r="R90" s="18">
        <f t="shared" ref="R90:R101" si="83">L90*$B$76</f>
        <v>0.074022</v>
      </c>
      <c r="S90" s="25">
        <f t="shared" ref="S90:S101" si="84">Q90/R90</f>
        <v>0.0330744063381255</v>
      </c>
      <c r="T90" s="3">
        <v>0.01</v>
      </c>
      <c r="U90" s="26">
        <f t="shared" ref="U90:U101" si="85">S90*T90</f>
        <v>0.000330744063381255</v>
      </c>
      <c r="V90" s="25"/>
      <c r="W90" s="3"/>
      <c r="X90" s="3"/>
      <c r="Y90" s="28"/>
      <c r="Z90" s="3"/>
      <c r="AA90" s="27"/>
      <c r="AB90" s="3"/>
      <c r="AC90" s="3"/>
      <c r="AD90" s="3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0.00582074406338126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 t="shared" ref="AW90:AW101" si="91">$E$9</f>
        <v>0.0363711200652774</v>
      </c>
      <c r="AX90" s="1">
        <f t="shared" ref="AX90:AX101" si="92">AW90*10000*AV90*0.67*AU90*AT90</f>
        <v>10.499552688724</v>
      </c>
      <c r="AZ90" s="2">
        <f t="shared" ref="AZ90:AZ101" si="93">$E$10</f>
        <v>0.148674316219325</v>
      </c>
      <c r="BA90" s="1">
        <f t="shared" ref="BA90:BA101" si="94">AZ90*10000*AV90*0.67*AU90*AT90</f>
        <v>42.919047139686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6.54650966183871</v>
      </c>
      <c r="E91" s="20">
        <f t="shared" ref="E91:E102" si="95">D90</f>
        <v>5</v>
      </c>
      <c r="F91" s="16" t="s">
        <v>73</v>
      </c>
      <c r="G91" s="13">
        <v>2</v>
      </c>
      <c r="H91" s="18">
        <f t="shared" si="76"/>
        <v>6.54650966183871</v>
      </c>
      <c r="I91" s="18">
        <f t="shared" si="77"/>
        <v>279.696509661839</v>
      </c>
      <c r="J91" s="18">
        <f t="shared" si="78"/>
        <v>0.0401376109369298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6">L91+O90-P90-N91</f>
        <v>0.559983716515536</v>
      </c>
      <c r="P91" s="18">
        <f t="shared" si="81"/>
        <v>0.0224764085445166</v>
      </c>
      <c r="Q91" s="24">
        <f t="shared" si="82"/>
        <v>0.00584386622157431</v>
      </c>
      <c r="R91" s="18">
        <f t="shared" si="83"/>
        <v>0.074022</v>
      </c>
      <c r="S91" s="25">
        <f t="shared" si="84"/>
        <v>0.0789476942202901</v>
      </c>
      <c r="T91" s="3">
        <v>0.01</v>
      </c>
      <c r="U91" s="26">
        <f t="shared" si="85"/>
        <v>0.000789476942202901</v>
      </c>
      <c r="V91" s="25"/>
      <c r="W91" s="3"/>
      <c r="X91" s="3"/>
      <c r="Y91" s="28"/>
      <c r="Z91" s="3"/>
      <c r="AA91" s="27"/>
      <c r="AB91" s="3"/>
      <c r="AC91" s="3"/>
      <c r="AD91" s="3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0.0062794769422029</v>
      </c>
      <c r="AU91" s="29">
        <f t="shared" si="89"/>
        <v>28.47</v>
      </c>
      <c r="AV91" s="1">
        <f t="shared" si="90"/>
        <v>0.26</v>
      </c>
      <c r="AW91" s="2">
        <f t="shared" si="91"/>
        <v>0.0363711200652774</v>
      </c>
      <c r="AX91" s="1">
        <f t="shared" si="92"/>
        <v>11.3270225068077</v>
      </c>
      <c r="AZ91" s="2">
        <f t="shared" si="93"/>
        <v>0.148674316219325</v>
      </c>
      <c r="BA91" s="1">
        <f t="shared" si="94"/>
        <v>46.3014975337054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8.54176401021429</v>
      </c>
      <c r="E92" s="20">
        <f t="shared" si="95"/>
        <v>6.54650966183871</v>
      </c>
      <c r="F92" s="16" t="s">
        <v>73</v>
      </c>
      <c r="G92" s="13">
        <v>3</v>
      </c>
      <c r="H92" s="18">
        <f t="shared" si="76"/>
        <v>8.54176401021429</v>
      </c>
      <c r="I92" s="18">
        <f t="shared" si="77"/>
        <v>281.691764010214</v>
      </c>
      <c r="J92" s="18">
        <f t="shared" si="78"/>
        <v>0.0513616084742484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6"/>
        <v>0.822207307971019</v>
      </c>
      <c r="P92" s="18">
        <f t="shared" si="81"/>
        <v>0.0422298898366733</v>
      </c>
      <c r="Q92" s="24">
        <f t="shared" si="82"/>
        <v>0.0109797713575351</v>
      </c>
      <c r="R92" s="18">
        <f t="shared" si="83"/>
        <v>0.074022</v>
      </c>
      <c r="S92" s="25">
        <f t="shared" si="84"/>
        <v>0.148331190153401</v>
      </c>
      <c r="T92" s="3">
        <v>0.01</v>
      </c>
      <c r="U92" s="26">
        <f t="shared" si="85"/>
        <v>0.00148331190153401</v>
      </c>
      <c r="V92" s="25"/>
      <c r="W92" s="3"/>
      <c r="X92" s="3"/>
      <c r="Y92" s="28"/>
      <c r="Z92" s="3"/>
      <c r="AA92" s="27"/>
      <c r="AB92" s="3"/>
      <c r="AC92" s="3"/>
      <c r="AD92" s="3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0.00697331190153401</v>
      </c>
      <c r="AU92" s="29">
        <f t="shared" si="89"/>
        <v>28.47</v>
      </c>
      <c r="AV92" s="1">
        <f t="shared" si="90"/>
        <v>0.26</v>
      </c>
      <c r="AW92" s="2">
        <f t="shared" si="91"/>
        <v>0.0363711200652774</v>
      </c>
      <c r="AX92" s="1">
        <f t="shared" si="92"/>
        <v>12.5785732765119</v>
      </c>
      <c r="AZ92" s="2">
        <f t="shared" si="93"/>
        <v>0.148674316219325</v>
      </c>
      <c r="BA92" s="1">
        <f t="shared" si="94"/>
        <v>51.4174646682224</v>
      </c>
    </row>
    <row r="93" s="1" customFormat="1" spans="1:53">
      <c r="A93" s="13"/>
      <c r="B93" s="13"/>
      <c r="C93" s="16">
        <v>3</v>
      </c>
      <c r="D93" s="19">
        <v>11.7573536240645</v>
      </c>
      <c r="E93" s="20">
        <f t="shared" si="95"/>
        <v>8.54176401021429</v>
      </c>
      <c r="F93" s="16" t="s">
        <v>73</v>
      </c>
      <c r="G93" s="13">
        <v>4</v>
      </c>
      <c r="H93" s="18">
        <f t="shared" si="76"/>
        <v>11.7573536240645</v>
      </c>
      <c r="I93" s="18">
        <f t="shared" si="77"/>
        <v>284.907353624065</v>
      </c>
      <c r="J93" s="18">
        <f t="shared" si="78"/>
        <v>0.0758692374192824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1.06467741813435</v>
      </c>
      <c r="P93" s="18">
        <f t="shared" si="81"/>
        <v>0.0807762638113833</v>
      </c>
      <c r="Q93" s="24">
        <f t="shared" si="82"/>
        <v>0.0210018285909597</v>
      </c>
      <c r="R93" s="18">
        <f t="shared" si="83"/>
        <v>0.074022</v>
      </c>
      <c r="S93" s="25">
        <f t="shared" si="84"/>
        <v>0.283724144051223</v>
      </c>
      <c r="T93" s="3">
        <v>0.01</v>
      </c>
      <c r="U93" s="26">
        <f t="shared" si="85"/>
        <v>0.00283724144051223</v>
      </c>
      <c r="V93" s="25"/>
      <c r="W93" s="3"/>
      <c r="X93" s="3"/>
      <c r="Y93" s="28"/>
      <c r="Z93" s="3"/>
      <c r="AA93" s="27"/>
      <c r="AB93" s="3"/>
      <c r="AC93" s="3"/>
      <c r="AD93" s="3"/>
      <c r="AE93" s="25">
        <v>0.005</v>
      </c>
      <c r="AF93" s="3">
        <v>0.49</v>
      </c>
      <c r="AG93" s="26">
        <f t="shared" si="86"/>
        <v>0.00245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0.015</v>
      </c>
      <c r="AR93" s="3">
        <v>0.5</v>
      </c>
      <c r="AS93" s="3">
        <f t="shared" si="87"/>
        <v>0.0075</v>
      </c>
      <c r="AT93" s="2">
        <f t="shared" si="88"/>
        <v>0.0127872414405122</v>
      </c>
      <c r="AU93" s="29">
        <f t="shared" si="89"/>
        <v>28.47</v>
      </c>
      <c r="AV93" s="1">
        <f t="shared" si="90"/>
        <v>0.26</v>
      </c>
      <c r="AW93" s="2">
        <f t="shared" si="91"/>
        <v>0.0363711200652774</v>
      </c>
      <c r="AX93" s="1">
        <f t="shared" si="92"/>
        <v>23.0658338154283</v>
      </c>
      <c r="AZ93" s="2">
        <f t="shared" si="93"/>
        <v>0.148674316219325</v>
      </c>
      <c r="BA93" s="1">
        <f t="shared" si="94"/>
        <v>94.2862651571529</v>
      </c>
    </row>
    <row r="94" s="1" customFormat="1" spans="1:53">
      <c r="A94" s="13"/>
      <c r="B94" s="13"/>
      <c r="C94" s="16">
        <v>4</v>
      </c>
      <c r="D94" s="19">
        <v>15.1882186457333</v>
      </c>
      <c r="E94" s="20">
        <f t="shared" si="95"/>
        <v>11.7573536240645</v>
      </c>
      <c r="F94" s="16" t="s">
        <v>73</v>
      </c>
      <c r="G94" s="13">
        <v>5</v>
      </c>
      <c r="H94" s="18">
        <f t="shared" si="76"/>
        <v>15.1882186457333</v>
      </c>
      <c r="I94" s="18">
        <f t="shared" si="77"/>
        <v>288.338218645733</v>
      </c>
      <c r="J94" s="18">
        <f t="shared" si="78"/>
        <v>0.113938007881961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0.934706096606814</v>
      </c>
      <c r="O94" s="18">
        <f t="shared" si="96"/>
        <v>0.333895057716148</v>
      </c>
      <c r="P94" s="18">
        <f t="shared" si="81"/>
        <v>0.0380433377178105</v>
      </c>
      <c r="Q94" s="24">
        <f t="shared" si="82"/>
        <v>0.00989126780663072</v>
      </c>
      <c r="R94" s="18">
        <f t="shared" si="83"/>
        <v>0.074022</v>
      </c>
      <c r="S94" s="25">
        <f t="shared" si="84"/>
        <v>0.133626054505832</v>
      </c>
      <c r="T94" s="3">
        <v>0.01</v>
      </c>
      <c r="U94" s="26">
        <f t="shared" si="85"/>
        <v>0.00133626054505832</v>
      </c>
      <c r="V94" s="25"/>
      <c r="W94" s="3"/>
      <c r="X94" s="3"/>
      <c r="Y94" s="28"/>
      <c r="Z94" s="3"/>
      <c r="AA94" s="27"/>
      <c r="AB94" s="3"/>
      <c r="AC94" s="3"/>
      <c r="AD94" s="3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0.0112862605450583</v>
      </c>
      <c r="AU94" s="29">
        <f t="shared" si="89"/>
        <v>28.47</v>
      </c>
      <c r="AV94" s="1">
        <f t="shared" si="90"/>
        <v>0.26</v>
      </c>
      <c r="AW94" s="2">
        <f t="shared" si="91"/>
        <v>0.0363711200652774</v>
      </c>
      <c r="AX94" s="1">
        <f t="shared" si="92"/>
        <v>20.3583400955564</v>
      </c>
      <c r="AZ94" s="2">
        <f t="shared" si="93"/>
        <v>0.148674316219325</v>
      </c>
      <c r="BA94" s="1">
        <f t="shared" si="94"/>
        <v>83.2188364734165</v>
      </c>
    </row>
    <row r="95" s="1" customFormat="1" spans="1:53">
      <c r="A95" s="13"/>
      <c r="B95" s="13"/>
      <c r="C95" s="16">
        <v>5</v>
      </c>
      <c r="D95" s="19">
        <v>21.350832606129</v>
      </c>
      <c r="E95" s="20">
        <f t="shared" si="95"/>
        <v>15.1882186457333</v>
      </c>
      <c r="F95" s="16" t="s">
        <v>75</v>
      </c>
      <c r="G95" s="13">
        <v>6</v>
      </c>
      <c r="H95" s="18">
        <f t="shared" si="76"/>
        <v>21.350832606129</v>
      </c>
      <c r="I95" s="18">
        <f t="shared" si="77"/>
        <v>294.500832606129</v>
      </c>
      <c r="J95" s="18">
        <f t="shared" si="78"/>
        <v>0.230969202091478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6"/>
        <v>0.580551719998338</v>
      </c>
      <c r="P95" s="18">
        <f t="shared" si="81"/>
        <v>0.134089567540851</v>
      </c>
      <c r="Q95" s="24">
        <f t="shared" si="82"/>
        <v>0.0348632875606213</v>
      </c>
      <c r="R95" s="18">
        <f t="shared" si="83"/>
        <v>0.074022</v>
      </c>
      <c r="S95" s="25">
        <f t="shared" si="84"/>
        <v>0.470985484864246</v>
      </c>
      <c r="T95" s="3">
        <v>0.01</v>
      </c>
      <c r="U95" s="26">
        <f t="shared" si="85"/>
        <v>0.00470985484864246</v>
      </c>
      <c r="V95" s="25"/>
      <c r="W95" s="3"/>
      <c r="X95" s="3"/>
      <c r="Y95" s="28"/>
      <c r="Z95" s="3"/>
      <c r="AA95" s="27"/>
      <c r="AB95" s="3"/>
      <c r="AC95" s="3"/>
      <c r="AD95" s="3"/>
      <c r="AE95" s="25">
        <v>0.005</v>
      </c>
      <c r="AF95" s="3">
        <v>0.49</v>
      </c>
      <c r="AG95" s="26">
        <f t="shared" si="86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7"/>
        <v>0.0075</v>
      </c>
      <c r="AT95" s="2">
        <f t="shared" si="88"/>
        <v>0.0146598548486425</v>
      </c>
      <c r="AU95" s="29">
        <f t="shared" si="89"/>
        <v>28.47</v>
      </c>
      <c r="AV95" s="1">
        <f t="shared" si="90"/>
        <v>0.26</v>
      </c>
      <c r="AW95" s="2">
        <f t="shared" si="91"/>
        <v>0.0363711200652774</v>
      </c>
      <c r="AX95" s="1">
        <f t="shared" si="92"/>
        <v>26.4436842981472</v>
      </c>
      <c r="AZ95" s="2">
        <f t="shared" si="93"/>
        <v>0.148674316219325</v>
      </c>
      <c r="BA95" s="1">
        <f t="shared" si="94"/>
        <v>108.093912815735</v>
      </c>
    </row>
    <row r="96" s="1" customFormat="1" spans="1:53">
      <c r="A96" s="13"/>
      <c r="B96" s="13"/>
      <c r="C96" s="16">
        <v>6</v>
      </c>
      <c r="D96" s="19">
        <v>23.9888982406667</v>
      </c>
      <c r="E96" s="20">
        <f t="shared" si="95"/>
        <v>21.350832606129</v>
      </c>
      <c r="F96" s="16" t="s">
        <v>73</v>
      </c>
      <c r="G96" s="13">
        <v>7</v>
      </c>
      <c r="H96" s="18">
        <f t="shared" si="76"/>
        <v>23.9888982406667</v>
      </c>
      <c r="I96" s="18">
        <f t="shared" si="77"/>
        <v>297.138898240667</v>
      </c>
      <c r="J96" s="18">
        <f t="shared" si="78"/>
        <v>0.309765726449657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0.731162152457487</v>
      </c>
      <c r="P96" s="18">
        <f t="shared" si="81"/>
        <v>0.226488975308489</v>
      </c>
      <c r="Q96" s="24">
        <f t="shared" si="82"/>
        <v>0.058887133580207</v>
      </c>
      <c r="R96" s="18">
        <f t="shared" si="83"/>
        <v>0.074022</v>
      </c>
      <c r="S96" s="25">
        <f t="shared" si="84"/>
        <v>0.795535564834874</v>
      </c>
      <c r="T96" s="3">
        <v>0.01</v>
      </c>
      <c r="U96" s="26">
        <f t="shared" si="85"/>
        <v>0.00795535564834873</v>
      </c>
      <c r="V96" s="25"/>
      <c r="W96" s="3"/>
      <c r="X96" s="3"/>
      <c r="Y96" s="28"/>
      <c r="Z96" s="3"/>
      <c r="AA96" s="27"/>
      <c r="AB96" s="3"/>
      <c r="AC96" s="3"/>
      <c r="AD96" s="3"/>
      <c r="AE96" s="25">
        <v>0.01</v>
      </c>
      <c r="AF96" s="3">
        <v>0.49</v>
      </c>
      <c r="AG96" s="26">
        <f t="shared" si="86"/>
        <v>0.0049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0.02</v>
      </c>
      <c r="AR96" s="3">
        <v>0.5</v>
      </c>
      <c r="AS96" s="3">
        <f t="shared" si="87"/>
        <v>0.01</v>
      </c>
      <c r="AT96" s="2">
        <f t="shared" si="88"/>
        <v>0.0228553556483487</v>
      </c>
      <c r="AU96" s="29">
        <f t="shared" si="89"/>
        <v>28.47</v>
      </c>
      <c r="AV96" s="1">
        <f t="shared" si="90"/>
        <v>0.26</v>
      </c>
      <c r="AW96" s="2">
        <f t="shared" si="91"/>
        <v>0.0363711200652774</v>
      </c>
      <c r="AX96" s="1">
        <f t="shared" si="92"/>
        <v>41.226861761375</v>
      </c>
      <c r="AZ96" s="2">
        <f t="shared" si="93"/>
        <v>0.148674316219325</v>
      </c>
      <c r="BA96" s="1">
        <f t="shared" si="94"/>
        <v>168.523143396198</v>
      </c>
    </row>
    <row r="97" s="1" customFormat="1" spans="1:53">
      <c r="A97" s="13"/>
      <c r="B97" s="13"/>
      <c r="C97" s="16">
        <v>7</v>
      </c>
      <c r="D97" s="19">
        <v>29.0183664167742</v>
      </c>
      <c r="E97" s="20">
        <f t="shared" si="95"/>
        <v>23.9888982406667</v>
      </c>
      <c r="F97" s="16" t="s">
        <v>73</v>
      </c>
      <c r="G97" s="13">
        <v>8</v>
      </c>
      <c r="H97" s="18">
        <f t="shared" si="76"/>
        <v>29.0183664167742</v>
      </c>
      <c r="I97" s="18">
        <f t="shared" si="77"/>
        <v>302.168366416774</v>
      </c>
      <c r="J97" s="18">
        <f t="shared" si="78"/>
        <v>0.534447825054837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0.789373177148998</v>
      </c>
      <c r="P97" s="18">
        <f t="shared" si="81"/>
        <v>0.421878777683909</v>
      </c>
      <c r="Q97" s="24">
        <f t="shared" si="82"/>
        <v>0.109688482197816</v>
      </c>
      <c r="R97" s="18">
        <f t="shared" si="83"/>
        <v>0.074022</v>
      </c>
      <c r="S97" s="25">
        <f t="shared" si="84"/>
        <v>1.48183624054762</v>
      </c>
      <c r="T97" s="3">
        <v>0.01</v>
      </c>
      <c r="U97" s="26">
        <f t="shared" si="85"/>
        <v>0.0148183624054762</v>
      </c>
      <c r="V97" s="25"/>
      <c r="W97" s="3"/>
      <c r="X97" s="3"/>
      <c r="Y97" s="28"/>
      <c r="Z97" s="3"/>
      <c r="AA97" s="27"/>
      <c r="AB97" s="3"/>
      <c r="AC97" s="3"/>
      <c r="AD97" s="3"/>
      <c r="AE97" s="25">
        <v>0.01</v>
      </c>
      <c r="AF97" s="3">
        <v>0.49</v>
      </c>
      <c r="AG97" s="26">
        <f t="shared" si="86"/>
        <v>0.0049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0.02</v>
      </c>
      <c r="AR97" s="3">
        <v>0.5</v>
      </c>
      <c r="AS97" s="3">
        <f t="shared" si="87"/>
        <v>0.01</v>
      </c>
      <c r="AT97" s="2">
        <f t="shared" si="88"/>
        <v>0.0297183624054762</v>
      </c>
      <c r="AU97" s="29">
        <f t="shared" si="89"/>
        <v>28.47</v>
      </c>
      <c r="AV97" s="1">
        <f t="shared" si="90"/>
        <v>0.26</v>
      </c>
      <c r="AW97" s="2">
        <f t="shared" si="91"/>
        <v>0.0363711200652774</v>
      </c>
      <c r="AX97" s="1">
        <f t="shared" si="92"/>
        <v>53.6064648267038</v>
      </c>
      <c r="AZ97" s="2">
        <f t="shared" si="93"/>
        <v>0.148674316219325</v>
      </c>
      <c r="BA97" s="1">
        <f t="shared" si="94"/>
        <v>219.127277046773</v>
      </c>
    </row>
    <row r="98" s="1" customFormat="1" spans="1:53">
      <c r="A98" s="13"/>
      <c r="B98" s="13"/>
      <c r="C98" s="16">
        <v>8</v>
      </c>
      <c r="D98" s="19">
        <v>28.4251681409677</v>
      </c>
      <c r="E98" s="20">
        <f t="shared" si="95"/>
        <v>29.0183664167742</v>
      </c>
      <c r="F98" s="16" t="s">
        <v>73</v>
      </c>
      <c r="G98" s="13">
        <v>9</v>
      </c>
      <c r="H98" s="18">
        <f t="shared" si="76"/>
        <v>28.4251681409677</v>
      </c>
      <c r="I98" s="18">
        <f t="shared" si="77"/>
        <v>301.575168140968</v>
      </c>
      <c r="J98" s="18">
        <f t="shared" si="78"/>
        <v>0.501624264574357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0.65219439946509</v>
      </c>
      <c r="P98" s="18">
        <f t="shared" si="81"/>
        <v>0.32715653599119</v>
      </c>
      <c r="Q98" s="24">
        <f t="shared" si="82"/>
        <v>0.0850606993577094</v>
      </c>
      <c r="R98" s="18">
        <f t="shared" si="83"/>
        <v>0.074022</v>
      </c>
      <c r="S98" s="25">
        <f t="shared" si="84"/>
        <v>1.14912727780537</v>
      </c>
      <c r="T98" s="3">
        <v>0.01</v>
      </c>
      <c r="U98" s="26">
        <f t="shared" si="85"/>
        <v>0.0114912727780537</v>
      </c>
      <c r="V98" s="25"/>
      <c r="W98" s="3"/>
      <c r="X98" s="3"/>
      <c r="Y98" s="28"/>
      <c r="Z98" s="3"/>
      <c r="AA98" s="27"/>
      <c r="AB98" s="3"/>
      <c r="AC98" s="3"/>
      <c r="AD98" s="3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0.0214412727780537</v>
      </c>
      <c r="AU98" s="29">
        <f t="shared" si="89"/>
        <v>28.47</v>
      </c>
      <c r="AV98" s="1">
        <f t="shared" si="90"/>
        <v>0.26</v>
      </c>
      <c r="AW98" s="2">
        <f t="shared" si="91"/>
        <v>0.0363711200652774</v>
      </c>
      <c r="AX98" s="1">
        <f t="shared" si="92"/>
        <v>38.6761161107821</v>
      </c>
      <c r="AZ98" s="2">
        <f t="shared" si="93"/>
        <v>0.148674316219325</v>
      </c>
      <c r="BA98" s="1">
        <f t="shared" si="94"/>
        <v>158.096454177645</v>
      </c>
    </row>
    <row r="99" s="1" customFormat="1" spans="1:53">
      <c r="A99" s="13"/>
      <c r="B99" s="13"/>
      <c r="C99" s="16">
        <v>9</v>
      </c>
      <c r="D99" s="19">
        <v>24.1075984453333</v>
      </c>
      <c r="E99" s="20">
        <f t="shared" si="95"/>
        <v>28.4251681409677</v>
      </c>
      <c r="F99" s="16" t="s">
        <v>73</v>
      </c>
      <c r="G99" s="13">
        <v>10</v>
      </c>
      <c r="H99" s="18">
        <f t="shared" si="76"/>
        <v>24.1075984453333</v>
      </c>
      <c r="I99" s="18">
        <f t="shared" si="77"/>
        <v>297.257598445333</v>
      </c>
      <c r="J99" s="18">
        <f t="shared" si="78"/>
        <v>0.313845655396202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0.6097378634739</v>
      </c>
      <c r="P99" s="18">
        <f t="shared" si="81"/>
        <v>0.191363579381846</v>
      </c>
      <c r="Q99" s="24">
        <f t="shared" si="82"/>
        <v>0.04975453063928</v>
      </c>
      <c r="R99" s="18">
        <f t="shared" si="83"/>
        <v>0.074022</v>
      </c>
      <c r="S99" s="25">
        <f t="shared" si="84"/>
        <v>0.672158691190187</v>
      </c>
      <c r="T99" s="3">
        <v>0.01</v>
      </c>
      <c r="U99" s="26">
        <f t="shared" si="85"/>
        <v>0.00672158691190187</v>
      </c>
      <c r="V99" s="25"/>
      <c r="W99" s="3"/>
      <c r="X99" s="3"/>
      <c r="Y99" s="28"/>
      <c r="Z99" s="3"/>
      <c r="AA99" s="27"/>
      <c r="AB99" s="3"/>
      <c r="AC99" s="3"/>
      <c r="AD99" s="3"/>
      <c r="AE99" s="25">
        <v>0.005</v>
      </c>
      <c r="AF99" s="3">
        <v>0.49</v>
      </c>
      <c r="AG99" s="26">
        <f t="shared" si="86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7"/>
        <v>0.0075</v>
      </c>
      <c r="AT99" s="2">
        <f t="shared" si="88"/>
        <v>0.0166715869119019</v>
      </c>
      <c r="AU99" s="29">
        <f t="shared" si="89"/>
        <v>28.47</v>
      </c>
      <c r="AV99" s="1">
        <f t="shared" si="90"/>
        <v>0.26</v>
      </c>
      <c r="AW99" s="2">
        <f t="shared" si="91"/>
        <v>0.0363711200652774</v>
      </c>
      <c r="AX99" s="1">
        <f t="shared" si="92"/>
        <v>30.0724792707125</v>
      </c>
      <c r="AZ99" s="2">
        <f t="shared" si="93"/>
        <v>0.148674316219325</v>
      </c>
      <c r="BA99" s="1">
        <f t="shared" si="94"/>
        <v>122.92734687765</v>
      </c>
    </row>
    <row r="100" s="1" customFormat="1" spans="1:53">
      <c r="A100" s="13"/>
      <c r="B100" s="13"/>
      <c r="C100" s="16">
        <v>10</v>
      </c>
      <c r="D100" s="19">
        <v>17.2885973033548</v>
      </c>
      <c r="E100" s="20">
        <f t="shared" si="95"/>
        <v>24.1075984453333</v>
      </c>
      <c r="F100" s="16" t="s">
        <v>73</v>
      </c>
      <c r="G100" s="13">
        <v>11</v>
      </c>
      <c r="H100" s="18">
        <f t="shared" si="76"/>
        <v>17.2885973033548</v>
      </c>
      <c r="I100" s="18">
        <f t="shared" si="77"/>
        <v>290.438597303355</v>
      </c>
      <c r="J100" s="18">
        <f t="shared" si="78"/>
        <v>0.145454130875172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0.397455569887451</v>
      </c>
      <c r="O100" s="18">
        <f t="shared" si="96"/>
        <v>0.305618714204603</v>
      </c>
      <c r="P100" s="18">
        <f t="shared" si="81"/>
        <v>0.0444535044538182</v>
      </c>
      <c r="Q100" s="24">
        <f t="shared" si="82"/>
        <v>0.0115579111579927</v>
      </c>
      <c r="R100" s="18">
        <f t="shared" si="83"/>
        <v>0.074022</v>
      </c>
      <c r="S100" s="25">
        <f t="shared" si="84"/>
        <v>0.156141568155315</v>
      </c>
      <c r="T100" s="3">
        <v>0.01</v>
      </c>
      <c r="U100" s="26">
        <f t="shared" si="85"/>
        <v>0.00156141568155315</v>
      </c>
      <c r="V100" s="25"/>
      <c r="W100" s="3"/>
      <c r="X100" s="3"/>
      <c r="Y100" s="28"/>
      <c r="Z100" s="3"/>
      <c r="AA100" s="27"/>
      <c r="AB100" s="3"/>
      <c r="AC100" s="3"/>
      <c r="AD100" s="3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0.00705141568155315</v>
      </c>
      <c r="AU100" s="29">
        <f t="shared" si="89"/>
        <v>28.47</v>
      </c>
      <c r="AV100" s="1">
        <f t="shared" si="90"/>
        <v>0.26</v>
      </c>
      <c r="AW100" s="2">
        <f t="shared" si="91"/>
        <v>0.0363711200652774</v>
      </c>
      <c r="AX100" s="1">
        <f t="shared" si="92"/>
        <v>12.7194581435615</v>
      </c>
      <c r="AZ100" s="2">
        <f t="shared" si="93"/>
        <v>0.148674316219325</v>
      </c>
      <c r="BA100" s="1">
        <f t="shared" si="94"/>
        <v>51.9933600829543</v>
      </c>
    </row>
    <row r="101" s="1" customFormat="1" spans="1:54">
      <c r="A101" s="13"/>
      <c r="B101" s="13"/>
      <c r="C101" s="16">
        <v>11</v>
      </c>
      <c r="D101" s="19">
        <v>13.4690153507</v>
      </c>
      <c r="E101" s="20">
        <f t="shared" si="95"/>
        <v>17.2885973033548</v>
      </c>
      <c r="F101" s="16" t="s">
        <v>75</v>
      </c>
      <c r="G101" s="13">
        <v>12</v>
      </c>
      <c r="H101" s="18">
        <f t="shared" si="76"/>
        <v>13.4690153507</v>
      </c>
      <c r="I101" s="18">
        <f t="shared" si="77"/>
        <v>286.6190153507</v>
      </c>
      <c r="J101" s="18">
        <f t="shared" si="78"/>
        <v>0.093046824754564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6"/>
        <v>0.545865209750784</v>
      </c>
      <c r="P101" s="18">
        <f t="shared" si="81"/>
        <v>0.0507910245112946</v>
      </c>
      <c r="Q101" s="24">
        <f t="shared" si="82"/>
        <v>0.0132056663729366</v>
      </c>
      <c r="R101" s="18">
        <f t="shared" si="83"/>
        <v>0.074022</v>
      </c>
      <c r="S101" s="25">
        <f t="shared" si="84"/>
        <v>0.178401912579187</v>
      </c>
      <c r="T101" s="3">
        <v>0.01</v>
      </c>
      <c r="U101" s="26">
        <f t="shared" si="85"/>
        <v>0.00178401912579187</v>
      </c>
      <c r="V101" s="25"/>
      <c r="W101" s="3"/>
      <c r="X101" s="3"/>
      <c r="Y101" s="28"/>
      <c r="Z101" s="3"/>
      <c r="AA101" s="27"/>
      <c r="AB101" s="3"/>
      <c r="AC101" s="3"/>
      <c r="AD101" s="3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0.00727401912579187</v>
      </c>
      <c r="AU101" s="29">
        <f t="shared" si="89"/>
        <v>28.47</v>
      </c>
      <c r="AV101" s="1">
        <f t="shared" si="90"/>
        <v>0.26</v>
      </c>
      <c r="AW101" s="2">
        <f t="shared" si="91"/>
        <v>0.0363711200652774</v>
      </c>
      <c r="AX101" s="1">
        <f t="shared" si="92"/>
        <v>13.1209938520596</v>
      </c>
      <c r="AY101" s="1">
        <f>SUM(AX90:AX101)</f>
        <v>293.69538064637</v>
      </c>
      <c r="AZ101" s="2">
        <f t="shared" si="93"/>
        <v>0.148674316219325</v>
      </c>
      <c r="BA101" s="1">
        <f t="shared" si="94"/>
        <v>53.634718578141</v>
      </c>
      <c r="BB101" s="1">
        <f>SUM(BA90:BA101)</f>
        <v>1200.53932394728</v>
      </c>
    </row>
    <row r="102" s="1" customFormat="1" spans="1:46">
      <c r="A102" s="13"/>
      <c r="B102" s="13"/>
      <c r="C102" s="16">
        <v>12</v>
      </c>
      <c r="D102" s="19">
        <v>8.31911419990323</v>
      </c>
      <c r="E102" s="20">
        <f t="shared" si="95"/>
        <v>13.4690153507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2"/>
  <sheetViews>
    <sheetView workbookViewId="0">
      <pane xSplit="4" topLeftCell="E1" activePane="topRight" state="frozen"/>
      <selection/>
      <selection pane="topRight" activeCell="F17" sqref="F17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10" style="1"/>
    <col min="32" max="32" width="23.1111111111111" style="1" customWidth="1"/>
    <col min="33" max="33" width="14.3333333333333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48" width="15.6666666666667" style="1"/>
    <col min="49" max="49" width="11.4444444444444" style="1"/>
    <col min="50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6">
        <v>742.2404</v>
      </c>
      <c r="F2" s="3">
        <v>1166.832</v>
      </c>
      <c r="G2" s="7">
        <f>(F2+F3+F4)/3</f>
        <v>1338.18733333333</v>
      </c>
      <c r="H2" s="3">
        <v>0.13</v>
      </c>
      <c r="I2" s="21">
        <f>(H2+H3+H4)/3</f>
        <v>0.12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440.700821917808</v>
      </c>
      <c r="F5" s="3">
        <v>91.104</v>
      </c>
      <c r="G5" s="7">
        <f>(F5+F6)/2</f>
        <v>92.50925</v>
      </c>
      <c r="H5" s="3">
        <v>0.13</v>
      </c>
      <c r="I5" s="21">
        <f>(H5+H6)/2</f>
        <v>0.13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5607.75893981979</v>
      </c>
      <c r="F7" s="3">
        <v>122.786</v>
      </c>
      <c r="G7" s="3"/>
      <c r="H7" s="3">
        <v>0.45</v>
      </c>
      <c r="M7" s="2"/>
    </row>
    <row r="8" s="1" customFormat="1" spans="1:13">
      <c r="A8" s="4" t="s">
        <v>6</v>
      </c>
      <c r="B8" s="5"/>
      <c r="C8" s="3"/>
      <c r="D8" s="3"/>
      <c r="E8" s="3">
        <v>0.15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3">
        <v>0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3">
        <v>0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(AV38+AV53+AY85+AY101+BB101+AG69)</f>
        <v>182557847.599512</v>
      </c>
      <c r="J14" s="14" t="s">
        <v>22</v>
      </c>
      <c r="K14" s="14">
        <f>I14/(10000*1000)</f>
        <v>18.2557847599512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79616482.4657534</v>
      </c>
      <c r="J15" s="14" t="s">
        <v>22</v>
      </c>
      <c r="K15" s="14">
        <f>I15/(10000*1000)</f>
        <v>7.96164824657534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1338.18733333333</v>
      </c>
      <c r="C27" s="16" t="s">
        <v>72</v>
      </c>
      <c r="D27" s="17">
        <v>11</v>
      </c>
      <c r="E27" s="16"/>
      <c r="F27" s="16"/>
      <c r="G27" s="13">
        <v>1</v>
      </c>
      <c r="H27" s="18">
        <f t="shared" ref="H27:H38" si="0">E28</f>
        <v>11</v>
      </c>
      <c r="I27" s="18">
        <f t="shared" ref="I27:I38" si="1">H27+273.15</f>
        <v>284.15</v>
      </c>
      <c r="J27" s="18">
        <f t="shared" ref="J27:J38" si="2">EXP(($C$16*(I27-$C$14))/($C$17*I27*$C$14))</f>
        <v>0.0692638331246278</v>
      </c>
      <c r="K27" s="18">
        <f t="shared" ref="K27:K38" si="3">$B$27/12</f>
        <v>111.515611111111</v>
      </c>
      <c r="L27" s="18">
        <f t="shared" ref="L27:L38" si="4">K27*$B$28/100</f>
        <v>1.11515611111111</v>
      </c>
      <c r="M27" s="13" t="s">
        <v>73</v>
      </c>
      <c r="N27" s="13"/>
      <c r="O27" s="18">
        <f>L27</f>
        <v>1.11515611111111</v>
      </c>
      <c r="P27" s="18">
        <f t="shared" ref="P27:P38" si="5">O27*J27</f>
        <v>0.0772399867879089</v>
      </c>
      <c r="Q27" s="24">
        <f t="shared" ref="Q27:Q38" si="6">P27*$B$29</f>
        <v>0.00926879841454907</v>
      </c>
      <c r="R27" s="18">
        <f t="shared" ref="R27:R38" si="7">L27*$B$29</f>
        <v>0.133818733333333</v>
      </c>
      <c r="S27" s="25">
        <f t="shared" ref="S27:S38" si="8">Q27/R27</f>
        <v>0.0692638331246278</v>
      </c>
      <c r="T27" s="3">
        <v>0.01</v>
      </c>
      <c r="U27" s="26">
        <f t="shared" ref="U27:U38" si="9">S27*T27</f>
        <v>0.000692638331246278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0.0225926383312463</v>
      </c>
      <c r="AR27" s="29">
        <f t="shared" ref="AR27:AR38" si="15">$B$27/12</f>
        <v>111.515611111111</v>
      </c>
      <c r="AS27" s="1">
        <f t="shared" ref="AS27:AS38" si="16">$B$29</f>
        <v>0.12</v>
      </c>
      <c r="AT27" s="2">
        <f>$E$2/12</f>
        <v>61.8533666666667</v>
      </c>
      <c r="AU27" s="1">
        <f t="shared" ref="AU27:AU38" si="17">AT27*10000*AS27*0.67*AR27*AQ27</f>
        <v>125291.615976453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13.5640746362903</v>
      </c>
      <c r="E28" s="20">
        <f t="shared" ref="E28:E39" si="18">D27</f>
        <v>11</v>
      </c>
      <c r="F28" s="16" t="s">
        <v>73</v>
      </c>
      <c r="G28" s="13">
        <v>2</v>
      </c>
      <c r="H28" s="18">
        <f t="shared" si="0"/>
        <v>13.5640746362903</v>
      </c>
      <c r="I28" s="18">
        <f t="shared" si="1"/>
        <v>286.71407463629</v>
      </c>
      <c r="J28" s="18">
        <f t="shared" si="2"/>
        <v>0.0941007404999518</v>
      </c>
      <c r="K28" s="18">
        <f t="shared" si="3"/>
        <v>111.515611111111</v>
      </c>
      <c r="L28" s="18">
        <f t="shared" si="4"/>
        <v>1.11515611111111</v>
      </c>
      <c r="M28" s="13" t="s">
        <v>73</v>
      </c>
      <c r="N28" s="13"/>
      <c r="O28" s="18">
        <f t="shared" ref="O28:O38" si="19">L28+O27-P27-N28</f>
        <v>2.15307223543431</v>
      </c>
      <c r="P28" s="18">
        <f t="shared" si="5"/>
        <v>0.202605691704255</v>
      </c>
      <c r="Q28" s="24">
        <f t="shared" si="6"/>
        <v>0.0243126830045107</v>
      </c>
      <c r="R28" s="18">
        <f t="shared" si="7"/>
        <v>0.133818733333333</v>
      </c>
      <c r="S28" s="25">
        <f t="shared" si="8"/>
        <v>0.181683703013011</v>
      </c>
      <c r="T28" s="3">
        <v>0.01</v>
      </c>
      <c r="U28" s="26">
        <f t="shared" si="9"/>
        <v>0.00181683703013011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0.0237168370301301</v>
      </c>
      <c r="AR28" s="29">
        <f t="shared" si="15"/>
        <v>111.515611111111</v>
      </c>
      <c r="AS28" s="1">
        <f t="shared" si="16"/>
        <v>0.12</v>
      </c>
      <c r="AT28" s="2">
        <f t="shared" ref="AT28:AT38" si="20">$E$2/12</f>
        <v>61.8533666666667</v>
      </c>
      <c r="AU28" s="1">
        <f t="shared" si="17"/>
        <v>131526.065871</v>
      </c>
    </row>
    <row r="29" s="1" customFormat="1" spans="1:47">
      <c r="A29" s="13" t="s">
        <v>38</v>
      </c>
      <c r="B29" s="13">
        <f>I2</f>
        <v>0.12</v>
      </c>
      <c r="C29" s="16">
        <v>2</v>
      </c>
      <c r="D29" s="19">
        <v>15.4676969470714</v>
      </c>
      <c r="E29" s="20">
        <f t="shared" si="18"/>
        <v>13.5640746362903</v>
      </c>
      <c r="F29" s="16" t="s">
        <v>73</v>
      </c>
      <c r="G29" s="13">
        <v>3</v>
      </c>
      <c r="H29" s="18">
        <f t="shared" si="0"/>
        <v>15.4676969470714</v>
      </c>
      <c r="I29" s="18">
        <f t="shared" si="1"/>
        <v>288.617696947071</v>
      </c>
      <c r="J29" s="18">
        <f t="shared" si="2"/>
        <v>0.117725286261092</v>
      </c>
      <c r="K29" s="18">
        <f t="shared" si="3"/>
        <v>111.515611111111</v>
      </c>
      <c r="L29" s="18">
        <f t="shared" si="4"/>
        <v>1.11515611111111</v>
      </c>
      <c r="M29" s="13" t="s">
        <v>73</v>
      </c>
      <c r="N29" s="13"/>
      <c r="O29" s="18">
        <f t="shared" si="19"/>
        <v>3.06562265484117</v>
      </c>
      <c r="P29" s="18">
        <f t="shared" si="5"/>
        <v>0.360901304609666</v>
      </c>
      <c r="Q29" s="24">
        <f t="shared" si="6"/>
        <v>0.0433081565531599</v>
      </c>
      <c r="R29" s="18">
        <f t="shared" si="7"/>
        <v>0.133818733333333</v>
      </c>
      <c r="S29" s="25">
        <f t="shared" si="8"/>
        <v>0.323632988254957</v>
      </c>
      <c r="T29" s="3">
        <v>0.01</v>
      </c>
      <c r="U29" s="26">
        <f t="shared" si="9"/>
        <v>0.00323632988254957</v>
      </c>
      <c r="V29" s="25"/>
      <c r="W29" s="3"/>
      <c r="X29" s="26"/>
      <c r="Y29" s="28">
        <v>0.04</v>
      </c>
      <c r="Z29" s="3">
        <v>0.21</v>
      </c>
      <c r="AA29" s="27">
        <f t="shared" si="10"/>
        <v>0.0084</v>
      </c>
      <c r="AB29" s="3">
        <v>0.015</v>
      </c>
      <c r="AC29" s="3">
        <v>0.29</v>
      </c>
      <c r="AD29" s="27">
        <f t="shared" si="11"/>
        <v>0.00435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0.0307863298825496</v>
      </c>
      <c r="AR29" s="29">
        <f t="shared" si="15"/>
        <v>111.515611111111</v>
      </c>
      <c r="AS29" s="1">
        <f t="shared" si="16"/>
        <v>0.12</v>
      </c>
      <c r="AT29" s="2">
        <f t="shared" si="20"/>
        <v>61.8533666666667</v>
      </c>
      <c r="AU29" s="1">
        <f t="shared" si="17"/>
        <v>170731.233971647</v>
      </c>
    </row>
    <row r="30" s="1" customFormat="1" spans="1:47">
      <c r="A30" s="13"/>
      <c r="B30" s="13"/>
      <c r="C30" s="16">
        <v>3</v>
      </c>
      <c r="D30" s="19">
        <v>17.9337811666452</v>
      </c>
      <c r="E30" s="20">
        <f t="shared" si="18"/>
        <v>15.4676969470714</v>
      </c>
      <c r="F30" s="16" t="s">
        <v>73</v>
      </c>
      <c r="G30" s="13">
        <v>4</v>
      </c>
      <c r="H30" s="18">
        <f t="shared" si="0"/>
        <v>17.9337811666452</v>
      </c>
      <c r="I30" s="18">
        <f t="shared" si="1"/>
        <v>291.083781166645</v>
      </c>
      <c r="J30" s="18">
        <f t="shared" si="2"/>
        <v>0.156674014384536</v>
      </c>
      <c r="K30" s="18">
        <f t="shared" si="3"/>
        <v>111.515611111111</v>
      </c>
      <c r="L30" s="18">
        <f t="shared" si="4"/>
        <v>1.11515611111111</v>
      </c>
      <c r="M30" s="13" t="s">
        <v>73</v>
      </c>
      <c r="N30" s="13"/>
      <c r="O30" s="18">
        <f t="shared" si="19"/>
        <v>3.81987746134262</v>
      </c>
      <c r="P30" s="18">
        <f t="shared" si="5"/>
        <v>0.598475536325558</v>
      </c>
      <c r="Q30" s="24">
        <f t="shared" si="6"/>
        <v>0.0718170643590669</v>
      </c>
      <c r="R30" s="18">
        <f t="shared" si="7"/>
        <v>0.133818733333333</v>
      </c>
      <c r="S30" s="25">
        <f t="shared" si="8"/>
        <v>0.536674220194384</v>
      </c>
      <c r="T30" s="3">
        <v>0.01</v>
      </c>
      <c r="U30" s="26">
        <f t="shared" si="9"/>
        <v>0.00536674220194384</v>
      </c>
      <c r="V30" s="25"/>
      <c r="W30" s="3"/>
      <c r="X30" s="26"/>
      <c r="Y30" s="28">
        <v>0.04</v>
      </c>
      <c r="Z30" s="3">
        <v>0.21</v>
      </c>
      <c r="AA30" s="27">
        <f t="shared" si="10"/>
        <v>0.0084</v>
      </c>
      <c r="AB30" s="3">
        <v>0.015</v>
      </c>
      <c r="AC30" s="3">
        <v>0.29</v>
      </c>
      <c r="AD30" s="27">
        <f t="shared" si="11"/>
        <v>0.00435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0.0329167422019438</v>
      </c>
      <c r="AR30" s="29">
        <f t="shared" si="15"/>
        <v>111.515611111111</v>
      </c>
      <c r="AS30" s="1">
        <f t="shared" si="16"/>
        <v>0.12</v>
      </c>
      <c r="AT30" s="2">
        <f t="shared" si="20"/>
        <v>61.8533666666667</v>
      </c>
      <c r="AU30" s="1">
        <f t="shared" si="17"/>
        <v>182545.825887806</v>
      </c>
    </row>
    <row r="31" s="1" customFormat="1" spans="1:47">
      <c r="A31" s="13"/>
      <c r="B31" s="13"/>
      <c r="C31" s="16">
        <v>4</v>
      </c>
      <c r="D31" s="19">
        <v>19.3109603853333</v>
      </c>
      <c r="E31" s="20">
        <f t="shared" si="18"/>
        <v>17.9337811666452</v>
      </c>
      <c r="F31" s="16" t="s">
        <v>73</v>
      </c>
      <c r="G31" s="13">
        <v>5</v>
      </c>
      <c r="H31" s="18">
        <f t="shared" si="0"/>
        <v>19.3109603853333</v>
      </c>
      <c r="I31" s="18">
        <f t="shared" si="1"/>
        <v>292.460960385333</v>
      </c>
      <c r="J31" s="18">
        <f t="shared" si="2"/>
        <v>0.183402230975464</v>
      </c>
      <c r="K31" s="18">
        <f t="shared" si="3"/>
        <v>111.515611111111</v>
      </c>
      <c r="L31" s="18">
        <f t="shared" si="4"/>
        <v>1.11515611111111</v>
      </c>
      <c r="M31" s="13" t="s">
        <v>75</v>
      </c>
      <c r="N31" s="18">
        <f>(O30-P30)*C22/100</f>
        <v>3.0603318287662</v>
      </c>
      <c r="O31" s="18">
        <f t="shared" si="19"/>
        <v>1.27622620736196</v>
      </c>
      <c r="P31" s="18">
        <f t="shared" si="5"/>
        <v>0.234062733659539</v>
      </c>
      <c r="Q31" s="24">
        <f t="shared" si="6"/>
        <v>0.0280875280391447</v>
      </c>
      <c r="R31" s="18">
        <f t="shared" si="7"/>
        <v>0.133818733333333</v>
      </c>
      <c r="S31" s="25">
        <f t="shared" si="8"/>
        <v>0.209892347203591</v>
      </c>
      <c r="T31" s="3">
        <v>0.01</v>
      </c>
      <c r="U31" s="26">
        <f t="shared" si="9"/>
        <v>0.00209892347203591</v>
      </c>
      <c r="V31" s="25"/>
      <c r="W31" s="3"/>
      <c r="X31" s="26"/>
      <c r="Y31" s="28">
        <v>0.05</v>
      </c>
      <c r="Z31" s="3">
        <v>0.21</v>
      </c>
      <c r="AA31" s="27">
        <f t="shared" si="10"/>
        <v>0.0105</v>
      </c>
      <c r="AB31" s="3">
        <v>0.02</v>
      </c>
      <c r="AC31" s="3">
        <v>0.29</v>
      </c>
      <c r="AD31" s="27">
        <f t="shared" si="11"/>
        <v>0.0058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0.0350989234720359</v>
      </c>
      <c r="AR31" s="29">
        <f t="shared" si="15"/>
        <v>111.515611111111</v>
      </c>
      <c r="AS31" s="1">
        <f t="shared" si="16"/>
        <v>0.12</v>
      </c>
      <c r="AT31" s="2">
        <f t="shared" si="20"/>
        <v>61.8533666666667</v>
      </c>
      <c r="AU31" s="1">
        <f t="shared" si="17"/>
        <v>194647.512006742</v>
      </c>
    </row>
    <row r="32" s="1" customFormat="1" spans="1:47">
      <c r="A32" s="13"/>
      <c r="B32" s="13"/>
      <c r="C32" s="16">
        <v>5</v>
      </c>
      <c r="D32" s="19">
        <v>24.8930544306452</v>
      </c>
      <c r="E32" s="20">
        <f t="shared" si="18"/>
        <v>19.3109603853333</v>
      </c>
      <c r="F32" s="16" t="s">
        <v>75</v>
      </c>
      <c r="G32" s="13">
        <v>6</v>
      </c>
      <c r="H32" s="18">
        <f t="shared" si="0"/>
        <v>24.8930544306452</v>
      </c>
      <c r="I32" s="18">
        <f t="shared" si="1"/>
        <v>298.043054430645</v>
      </c>
      <c r="J32" s="18">
        <f t="shared" si="2"/>
        <v>0.342141415545782</v>
      </c>
      <c r="K32" s="18">
        <f t="shared" si="3"/>
        <v>111.515611111111</v>
      </c>
      <c r="L32" s="18">
        <f t="shared" si="4"/>
        <v>1.11515611111111</v>
      </c>
      <c r="M32" s="13" t="s">
        <v>73</v>
      </c>
      <c r="N32" s="13"/>
      <c r="O32" s="18">
        <f t="shared" si="19"/>
        <v>2.15731958481354</v>
      </c>
      <c r="P32" s="18">
        <f t="shared" si="5"/>
        <v>0.738108376532742</v>
      </c>
      <c r="Q32" s="24">
        <f t="shared" si="6"/>
        <v>0.088573005183929</v>
      </c>
      <c r="R32" s="18">
        <f t="shared" si="7"/>
        <v>0.133818733333333</v>
      </c>
      <c r="S32" s="25">
        <f t="shared" si="8"/>
        <v>0.661887935849009</v>
      </c>
      <c r="T32" s="3">
        <v>0.01</v>
      </c>
      <c r="U32" s="26">
        <f t="shared" si="9"/>
        <v>0.00661887935849009</v>
      </c>
      <c r="V32" s="25"/>
      <c r="W32" s="3"/>
      <c r="X32" s="26"/>
      <c r="Y32" s="28">
        <v>0.05</v>
      </c>
      <c r="Z32" s="3">
        <v>0.21</v>
      </c>
      <c r="AA32" s="27">
        <f t="shared" si="10"/>
        <v>0.0105</v>
      </c>
      <c r="AB32" s="3">
        <v>0.02</v>
      </c>
      <c r="AC32" s="3">
        <v>0.29</v>
      </c>
      <c r="AD32" s="27">
        <f t="shared" si="11"/>
        <v>0.0058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0.0396188793584901</v>
      </c>
      <c r="AR32" s="29">
        <f t="shared" si="15"/>
        <v>111.515611111111</v>
      </c>
      <c r="AS32" s="1">
        <f t="shared" si="16"/>
        <v>0.12</v>
      </c>
      <c r="AT32" s="2">
        <f t="shared" si="20"/>
        <v>61.8533666666667</v>
      </c>
      <c r="AU32" s="1">
        <f t="shared" si="17"/>
        <v>219713.755658901</v>
      </c>
    </row>
    <row r="33" s="1" customFormat="1" spans="1:47">
      <c r="A33" s="13"/>
      <c r="B33" s="13"/>
      <c r="C33" s="16">
        <v>6</v>
      </c>
      <c r="D33" s="19">
        <v>25.8308429533333</v>
      </c>
      <c r="E33" s="20">
        <f t="shared" si="18"/>
        <v>24.8930544306452</v>
      </c>
      <c r="F33" s="16" t="s">
        <v>73</v>
      </c>
      <c r="G33" s="13">
        <v>7</v>
      </c>
      <c r="H33" s="18">
        <f t="shared" si="0"/>
        <v>25.8308429533333</v>
      </c>
      <c r="I33" s="18">
        <f t="shared" si="1"/>
        <v>298.980842953333</v>
      </c>
      <c r="J33" s="18">
        <f t="shared" si="2"/>
        <v>0.37906000562333</v>
      </c>
      <c r="K33" s="18">
        <f t="shared" si="3"/>
        <v>111.515611111111</v>
      </c>
      <c r="L33" s="18">
        <f t="shared" si="4"/>
        <v>1.11515611111111</v>
      </c>
      <c r="M33" s="13" t="s">
        <v>73</v>
      </c>
      <c r="N33" s="13"/>
      <c r="O33" s="18">
        <f t="shared" si="19"/>
        <v>2.53436731939191</v>
      </c>
      <c r="P33" s="18">
        <f t="shared" si="5"/>
        <v>0.960677290340279</v>
      </c>
      <c r="Q33" s="24">
        <f t="shared" si="6"/>
        <v>0.115281274840834</v>
      </c>
      <c r="R33" s="18">
        <f t="shared" si="7"/>
        <v>0.133818733333333</v>
      </c>
      <c r="S33" s="25">
        <f t="shared" si="8"/>
        <v>0.861473367511824</v>
      </c>
      <c r="T33" s="3">
        <v>0.01</v>
      </c>
      <c r="U33" s="26">
        <f t="shared" si="9"/>
        <v>0.00861473367511825</v>
      </c>
      <c r="V33" s="25"/>
      <c r="W33" s="3"/>
      <c r="X33" s="26"/>
      <c r="Y33" s="28">
        <v>0.05</v>
      </c>
      <c r="Z33" s="3">
        <v>0.21</v>
      </c>
      <c r="AA33" s="27">
        <f t="shared" si="10"/>
        <v>0.0105</v>
      </c>
      <c r="AB33" s="3">
        <v>0.02</v>
      </c>
      <c r="AC33" s="3">
        <v>0.29</v>
      </c>
      <c r="AD33" s="27">
        <f t="shared" si="11"/>
        <v>0.0058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0.0416147336751182</v>
      </c>
      <c r="AR33" s="29">
        <f t="shared" si="15"/>
        <v>111.515611111111</v>
      </c>
      <c r="AS33" s="1">
        <f t="shared" si="16"/>
        <v>0.12</v>
      </c>
      <c r="AT33" s="2">
        <f t="shared" si="20"/>
        <v>61.8533666666667</v>
      </c>
      <c r="AU33" s="1">
        <f t="shared" si="17"/>
        <v>230782.13151291</v>
      </c>
    </row>
    <row r="34" s="1" customFormat="1" spans="1:47">
      <c r="A34" s="13"/>
      <c r="B34" s="13"/>
      <c r="C34" s="16">
        <v>7</v>
      </c>
      <c r="D34" s="19">
        <v>28.5934328183871</v>
      </c>
      <c r="E34" s="20">
        <f t="shared" si="18"/>
        <v>25.8308429533333</v>
      </c>
      <c r="F34" s="16" t="s">
        <v>73</v>
      </c>
      <c r="G34" s="13">
        <v>8</v>
      </c>
      <c r="H34" s="18">
        <f t="shared" si="0"/>
        <v>28.5934328183871</v>
      </c>
      <c r="I34" s="18">
        <f t="shared" si="1"/>
        <v>301.743432818387</v>
      </c>
      <c r="J34" s="18">
        <f t="shared" si="2"/>
        <v>0.510737430839988</v>
      </c>
      <c r="K34" s="18">
        <f t="shared" si="3"/>
        <v>111.515611111111</v>
      </c>
      <c r="L34" s="18">
        <f t="shared" si="4"/>
        <v>1.11515611111111</v>
      </c>
      <c r="M34" s="13" t="s">
        <v>73</v>
      </c>
      <c r="N34" s="13"/>
      <c r="O34" s="18">
        <f t="shared" si="19"/>
        <v>2.68884614016274</v>
      </c>
      <c r="P34" s="18">
        <f t="shared" si="5"/>
        <v>1.37329436955073</v>
      </c>
      <c r="Q34" s="24">
        <f t="shared" si="6"/>
        <v>0.164795324346088</v>
      </c>
      <c r="R34" s="18">
        <f t="shared" si="7"/>
        <v>0.133818733333333</v>
      </c>
      <c r="S34" s="25">
        <f t="shared" si="8"/>
        <v>1.23148172338169</v>
      </c>
      <c r="T34" s="3">
        <v>0.01</v>
      </c>
      <c r="U34" s="26">
        <f t="shared" si="9"/>
        <v>0.0123148172338169</v>
      </c>
      <c r="V34" s="25"/>
      <c r="W34" s="3"/>
      <c r="X34" s="26"/>
      <c r="Y34" s="28">
        <v>0.05</v>
      </c>
      <c r="Z34" s="3">
        <v>0.21</v>
      </c>
      <c r="AA34" s="27">
        <f t="shared" si="10"/>
        <v>0.0105</v>
      </c>
      <c r="AB34" s="3">
        <v>0.02</v>
      </c>
      <c r="AC34" s="3">
        <v>0.29</v>
      </c>
      <c r="AD34" s="27">
        <f t="shared" si="11"/>
        <v>0.0058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0.0453148172338169</v>
      </c>
      <c r="AR34" s="29">
        <f t="shared" si="15"/>
        <v>111.515611111111</v>
      </c>
      <c r="AS34" s="1">
        <f t="shared" si="16"/>
        <v>0.12</v>
      </c>
      <c r="AT34" s="2">
        <f t="shared" si="20"/>
        <v>61.8533666666667</v>
      </c>
      <c r="AU34" s="1">
        <f t="shared" si="17"/>
        <v>251301.62292955</v>
      </c>
    </row>
    <row r="35" s="1" customFormat="1" spans="1:47">
      <c r="A35" s="13"/>
      <c r="B35" s="13"/>
      <c r="C35" s="16">
        <v>8</v>
      </c>
      <c r="D35" s="19">
        <v>28.04991941</v>
      </c>
      <c r="E35" s="20">
        <f t="shared" si="18"/>
        <v>28.5934328183871</v>
      </c>
      <c r="F35" s="16" t="s">
        <v>73</v>
      </c>
      <c r="G35" s="13">
        <v>9</v>
      </c>
      <c r="H35" s="18">
        <f t="shared" si="0"/>
        <v>28.04991941</v>
      </c>
      <c r="I35" s="18">
        <f t="shared" si="1"/>
        <v>301.19991941</v>
      </c>
      <c r="J35" s="18">
        <f t="shared" si="2"/>
        <v>0.481847380688255</v>
      </c>
      <c r="K35" s="18">
        <f t="shared" si="3"/>
        <v>111.515611111111</v>
      </c>
      <c r="L35" s="18">
        <f t="shared" si="4"/>
        <v>1.11515611111111</v>
      </c>
      <c r="M35" s="13" t="s">
        <v>73</v>
      </c>
      <c r="N35" s="13"/>
      <c r="O35" s="18">
        <f t="shared" si="19"/>
        <v>2.43070788172311</v>
      </c>
      <c r="P35" s="18">
        <f t="shared" si="5"/>
        <v>1.17123022602658</v>
      </c>
      <c r="Q35" s="24">
        <f t="shared" si="6"/>
        <v>0.140547627123189</v>
      </c>
      <c r="R35" s="18">
        <f t="shared" si="7"/>
        <v>0.133818733333333</v>
      </c>
      <c r="S35" s="25">
        <f t="shared" si="8"/>
        <v>1.05028364581134</v>
      </c>
      <c r="T35" s="3">
        <v>0.01</v>
      </c>
      <c r="U35" s="26">
        <f t="shared" si="9"/>
        <v>0.0105028364581134</v>
      </c>
      <c r="V35" s="25"/>
      <c r="W35" s="3"/>
      <c r="X35" s="26"/>
      <c r="Y35" s="28">
        <v>0.05</v>
      </c>
      <c r="Z35" s="3">
        <v>0.21</v>
      </c>
      <c r="AA35" s="27">
        <f t="shared" si="10"/>
        <v>0.0105</v>
      </c>
      <c r="AB35" s="3">
        <v>0.02</v>
      </c>
      <c r="AC35" s="3">
        <v>0.29</v>
      </c>
      <c r="AD35" s="27">
        <f t="shared" si="11"/>
        <v>0.0058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0.0435028364581135</v>
      </c>
      <c r="AR35" s="29">
        <f t="shared" si="15"/>
        <v>111.515611111111</v>
      </c>
      <c r="AS35" s="1">
        <f t="shared" si="16"/>
        <v>0.12</v>
      </c>
      <c r="AT35" s="2">
        <f t="shared" si="20"/>
        <v>61.8533666666667</v>
      </c>
      <c r="AU35" s="1">
        <f t="shared" si="17"/>
        <v>241252.951491643</v>
      </c>
    </row>
    <row r="36" s="1" customFormat="1" spans="1:47">
      <c r="A36" s="13"/>
      <c r="B36" s="13"/>
      <c r="C36" s="16">
        <v>9</v>
      </c>
      <c r="D36" s="19">
        <v>26.745443248</v>
      </c>
      <c r="E36" s="20">
        <f t="shared" si="18"/>
        <v>28.04991941</v>
      </c>
      <c r="F36" s="16" t="s">
        <v>73</v>
      </c>
      <c r="G36" s="13">
        <v>10</v>
      </c>
      <c r="H36" s="18">
        <f t="shared" si="0"/>
        <v>26.745443248</v>
      </c>
      <c r="I36" s="18">
        <f t="shared" si="1"/>
        <v>299.895443248</v>
      </c>
      <c r="J36" s="18">
        <f t="shared" si="2"/>
        <v>0.418641049769506</v>
      </c>
      <c r="K36" s="18">
        <f t="shared" si="3"/>
        <v>111.515611111111</v>
      </c>
      <c r="L36" s="18">
        <f t="shared" si="4"/>
        <v>1.11515611111111</v>
      </c>
      <c r="M36" s="13" t="s">
        <v>73</v>
      </c>
      <c r="N36" s="13"/>
      <c r="O36" s="18">
        <f t="shared" si="19"/>
        <v>2.37463376680765</v>
      </c>
      <c r="P36" s="18">
        <f t="shared" si="5"/>
        <v>0.994119172954469</v>
      </c>
      <c r="Q36" s="24">
        <f t="shared" si="6"/>
        <v>0.119294300754536</v>
      </c>
      <c r="R36" s="18">
        <f t="shared" si="7"/>
        <v>0.133818733333333</v>
      </c>
      <c r="S36" s="25">
        <f t="shared" si="8"/>
        <v>0.89146188865338</v>
      </c>
      <c r="T36" s="3">
        <v>0.01</v>
      </c>
      <c r="U36" s="26">
        <f t="shared" si="9"/>
        <v>0.0089146188865338</v>
      </c>
      <c r="V36" s="25"/>
      <c r="W36" s="3"/>
      <c r="X36" s="26"/>
      <c r="Y36" s="28">
        <v>0.04</v>
      </c>
      <c r="Z36" s="3">
        <v>0.21</v>
      </c>
      <c r="AA36" s="27">
        <f t="shared" si="10"/>
        <v>0.0084</v>
      </c>
      <c r="AB36" s="3">
        <v>0.015</v>
      </c>
      <c r="AC36" s="3">
        <v>0.29</v>
      </c>
      <c r="AD36" s="27">
        <f t="shared" si="11"/>
        <v>0.00435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0.015</v>
      </c>
      <c r="AO36" s="3">
        <v>0.38</v>
      </c>
      <c r="AP36" s="3">
        <f t="shared" si="13"/>
        <v>0.0057</v>
      </c>
      <c r="AQ36" s="1">
        <f t="shared" si="14"/>
        <v>0.0383646188865338</v>
      </c>
      <c r="AR36" s="29">
        <f t="shared" si="15"/>
        <v>111.515611111111</v>
      </c>
      <c r="AS36" s="1">
        <f t="shared" si="16"/>
        <v>0.12</v>
      </c>
      <c r="AT36" s="2">
        <f t="shared" si="20"/>
        <v>61.8533666666667</v>
      </c>
      <c r="AU36" s="1">
        <f t="shared" si="17"/>
        <v>212758.024367906</v>
      </c>
    </row>
    <row r="37" s="1" customFormat="1" spans="1:47">
      <c r="A37" s="13"/>
      <c r="B37" s="13"/>
      <c r="C37" s="16">
        <v>10</v>
      </c>
      <c r="D37" s="19">
        <v>22.2200095658064</v>
      </c>
      <c r="E37" s="20">
        <f t="shared" si="18"/>
        <v>26.745443248</v>
      </c>
      <c r="F37" s="16" t="s">
        <v>73</v>
      </c>
      <c r="G37" s="13">
        <v>11</v>
      </c>
      <c r="H37" s="18">
        <f t="shared" si="0"/>
        <v>22.2200095658064</v>
      </c>
      <c r="I37" s="18">
        <f t="shared" si="1"/>
        <v>295.370009565806</v>
      </c>
      <c r="J37" s="18">
        <f t="shared" si="2"/>
        <v>0.254569787906876</v>
      </c>
      <c r="K37" s="18">
        <f t="shared" si="3"/>
        <v>111.515611111111</v>
      </c>
      <c r="L37" s="18">
        <f t="shared" si="4"/>
        <v>1.11515611111111</v>
      </c>
      <c r="M37" s="13" t="s">
        <v>75</v>
      </c>
      <c r="N37" s="18">
        <f>(O36-P36)*C22/100</f>
        <v>1.31148886416052</v>
      </c>
      <c r="O37" s="18">
        <f t="shared" si="19"/>
        <v>1.18418184080377</v>
      </c>
      <c r="P37" s="18">
        <f t="shared" si="5"/>
        <v>0.30145692005659</v>
      </c>
      <c r="Q37" s="24">
        <f t="shared" si="6"/>
        <v>0.0361748304067908</v>
      </c>
      <c r="R37" s="18">
        <f t="shared" si="7"/>
        <v>0.133818733333333</v>
      </c>
      <c r="S37" s="25">
        <f t="shared" si="8"/>
        <v>0.270327102235243</v>
      </c>
      <c r="T37" s="3">
        <v>0.01</v>
      </c>
      <c r="U37" s="26">
        <f t="shared" si="9"/>
        <v>0.00270327102235243</v>
      </c>
      <c r="V37" s="25"/>
      <c r="W37" s="3"/>
      <c r="X37" s="26"/>
      <c r="Y37" s="28">
        <v>0.04</v>
      </c>
      <c r="Z37" s="3">
        <v>0.21</v>
      </c>
      <c r="AA37" s="27">
        <f t="shared" si="10"/>
        <v>0.0084</v>
      </c>
      <c r="AB37" s="3">
        <v>0.015</v>
      </c>
      <c r="AC37" s="3">
        <v>0.29</v>
      </c>
      <c r="AD37" s="27">
        <f t="shared" si="11"/>
        <v>0.00435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0.015</v>
      </c>
      <c r="AO37" s="3">
        <v>0.38</v>
      </c>
      <c r="AP37" s="3">
        <f t="shared" si="13"/>
        <v>0.0057</v>
      </c>
      <c r="AQ37" s="1">
        <f t="shared" si="14"/>
        <v>0.0321532710223524</v>
      </c>
      <c r="AR37" s="29">
        <f t="shared" si="15"/>
        <v>111.515611111111</v>
      </c>
      <c r="AS37" s="1">
        <f t="shared" si="16"/>
        <v>0.12</v>
      </c>
      <c r="AT37" s="2">
        <f t="shared" si="20"/>
        <v>61.8533666666667</v>
      </c>
      <c r="AU37" s="1">
        <f t="shared" si="17"/>
        <v>178311.856554965</v>
      </c>
    </row>
    <row r="38" s="1" customFormat="1" spans="1:48">
      <c r="A38" s="13"/>
      <c r="B38" s="13"/>
      <c r="C38" s="16">
        <v>11</v>
      </c>
      <c r="D38" s="19">
        <v>18.4033870683333</v>
      </c>
      <c r="E38" s="20">
        <f t="shared" si="18"/>
        <v>22.2200095658064</v>
      </c>
      <c r="F38" s="16" t="s">
        <v>75</v>
      </c>
      <c r="G38" s="13">
        <v>12</v>
      </c>
      <c r="H38" s="18">
        <f t="shared" si="0"/>
        <v>18.4033870683333</v>
      </c>
      <c r="I38" s="18">
        <f t="shared" si="1"/>
        <v>291.553387068333</v>
      </c>
      <c r="J38" s="18">
        <f t="shared" si="2"/>
        <v>0.165346872009649</v>
      </c>
      <c r="K38" s="18">
        <f t="shared" si="3"/>
        <v>111.515611111111</v>
      </c>
      <c r="L38" s="18">
        <f t="shared" si="4"/>
        <v>1.11515611111111</v>
      </c>
      <c r="M38" s="13" t="s">
        <v>73</v>
      </c>
      <c r="N38" s="13"/>
      <c r="O38" s="18">
        <f t="shared" si="19"/>
        <v>1.99788103185829</v>
      </c>
      <c r="P38" s="18">
        <f t="shared" si="5"/>
        <v>0.330343379265178</v>
      </c>
      <c r="Q38" s="24">
        <f t="shared" si="6"/>
        <v>0.0396412055118214</v>
      </c>
      <c r="R38" s="18">
        <f t="shared" si="7"/>
        <v>0.133818733333333</v>
      </c>
      <c r="S38" s="25">
        <f t="shared" si="8"/>
        <v>0.296230613789161</v>
      </c>
      <c r="T38" s="3">
        <v>0.01</v>
      </c>
      <c r="U38" s="26">
        <f t="shared" si="9"/>
        <v>0.00296230613789161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0.015</v>
      </c>
      <c r="AO38" s="3">
        <v>0.38</v>
      </c>
      <c r="AP38" s="3">
        <f t="shared" si="13"/>
        <v>0.0057</v>
      </c>
      <c r="AQ38" s="1">
        <f t="shared" si="14"/>
        <v>0.0267623061378916</v>
      </c>
      <c r="AR38" s="29">
        <f t="shared" si="15"/>
        <v>111.515611111111</v>
      </c>
      <c r="AS38" s="1">
        <f t="shared" si="16"/>
        <v>0.12</v>
      </c>
      <c r="AT38" s="2">
        <f t="shared" si="20"/>
        <v>61.8533666666667</v>
      </c>
      <c r="AU38" s="1">
        <f t="shared" si="17"/>
        <v>148415.272891593</v>
      </c>
      <c r="AV38" s="1">
        <f>SUM(AU27:AU38)</f>
        <v>2287277.86912112</v>
      </c>
    </row>
    <row r="39" s="1" customFormat="1" spans="1:46">
      <c r="A39" s="13"/>
      <c r="B39" s="13"/>
      <c r="C39" s="16">
        <v>12</v>
      </c>
      <c r="D39" s="19">
        <v>14.0627984471613</v>
      </c>
      <c r="E39" s="20">
        <f t="shared" si="18"/>
        <v>18.4033870683333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11</v>
      </c>
      <c r="E42" s="16"/>
      <c r="F42" s="16"/>
      <c r="G42" s="13">
        <v>1</v>
      </c>
      <c r="H42" s="18">
        <f t="shared" ref="H42:H53" si="21">E43</f>
        <v>11</v>
      </c>
      <c r="I42" s="18">
        <f t="shared" ref="I42:I53" si="22">H42+273.15</f>
        <v>284.15</v>
      </c>
      <c r="J42" s="18">
        <f t="shared" ref="J42:J53" si="23">EXP(($C$16*(I42-$C$14))/($C$17*I42*$C$14))</f>
        <v>0.0692638331246278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0.00533962104540373</v>
      </c>
      <c r="Q42" s="24">
        <f t="shared" ref="Q42:Q53" si="27">P42*$B$44</f>
        <v>0.000694150735902485</v>
      </c>
      <c r="R42" s="18">
        <f t="shared" ref="R42:R53" si="28">L42*$B$44</f>
        <v>0.0100218354166667</v>
      </c>
      <c r="S42" s="25">
        <f t="shared" ref="S42:S53" si="29">Q42/R42</f>
        <v>0.0692638331246278</v>
      </c>
      <c r="T42" s="3">
        <v>0.01</v>
      </c>
      <c r="U42" s="26">
        <f t="shared" ref="U42:U53" si="30">S42*T42</f>
        <v>0.000692638331246278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0.0154926383312463</v>
      </c>
      <c r="AR42" s="29">
        <f t="shared" ref="AR42:AR53" si="34">$B$42/12</f>
        <v>7.70910416666667</v>
      </c>
      <c r="AS42" s="1">
        <f t="shared" ref="AS42:AS53" si="35">$B$44</f>
        <v>0.13</v>
      </c>
      <c r="AT42" s="2">
        <f t="shared" ref="AT42:AT53" si="36">$E$5/12</f>
        <v>36.7250684931507</v>
      </c>
      <c r="AU42" s="1">
        <f t="shared" ref="AU42:AU53" si="37">AT42*10000*AS42*0.67*AR42*AQ42</f>
        <v>3820.41081655287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13.5640746362903</v>
      </c>
      <c r="E43" s="20">
        <f t="shared" ref="E43:E54" si="38">D42</f>
        <v>11</v>
      </c>
      <c r="F43" s="16" t="s">
        <v>73</v>
      </c>
      <c r="G43" s="13">
        <v>2</v>
      </c>
      <c r="H43" s="18">
        <f t="shared" si="21"/>
        <v>13.5640746362903</v>
      </c>
      <c r="I43" s="18">
        <f t="shared" si="22"/>
        <v>286.71407463629</v>
      </c>
      <c r="J43" s="18">
        <f t="shared" si="23"/>
        <v>0.0941007404999518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0.14884246228793</v>
      </c>
      <c r="P43" s="18">
        <f t="shared" si="26"/>
        <v>0.0140061859191303</v>
      </c>
      <c r="Q43" s="24">
        <f t="shared" si="27"/>
        <v>0.00182080416948694</v>
      </c>
      <c r="R43" s="18">
        <f t="shared" si="28"/>
        <v>0.0100218354166667</v>
      </c>
      <c r="S43" s="25">
        <f t="shared" si="29"/>
        <v>0.181683703013011</v>
      </c>
      <c r="T43" s="3">
        <v>0.01</v>
      </c>
      <c r="U43" s="26">
        <f t="shared" si="30"/>
        <v>0.00181683703013011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0.0166168370301301</v>
      </c>
      <c r="AR43" s="29">
        <f t="shared" si="34"/>
        <v>7.70910416666667</v>
      </c>
      <c r="AS43" s="1">
        <f t="shared" si="35"/>
        <v>0.13</v>
      </c>
      <c r="AT43" s="2">
        <f t="shared" si="36"/>
        <v>36.7250684931507</v>
      </c>
      <c r="AU43" s="1">
        <f t="shared" si="37"/>
        <v>4097.63286081297</v>
      </c>
    </row>
    <row r="44" s="1" customFormat="1" spans="1:47">
      <c r="A44" s="13" t="s">
        <v>38</v>
      </c>
      <c r="B44" s="13">
        <f>I5</f>
        <v>0.13</v>
      </c>
      <c r="C44" s="16">
        <v>2</v>
      </c>
      <c r="D44" s="19">
        <v>15.4676969470714</v>
      </c>
      <c r="E44" s="20">
        <f t="shared" si="38"/>
        <v>13.5640746362903</v>
      </c>
      <c r="F44" s="16" t="s">
        <v>73</v>
      </c>
      <c r="G44" s="13">
        <v>3</v>
      </c>
      <c r="H44" s="18">
        <f t="shared" si="21"/>
        <v>15.4676969470714</v>
      </c>
      <c r="I44" s="18">
        <f t="shared" si="22"/>
        <v>288.617696947071</v>
      </c>
      <c r="J44" s="18">
        <f t="shared" si="23"/>
        <v>0.117725286261092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0.211927318035466</v>
      </c>
      <c r="P44" s="18">
        <f t="shared" si="26"/>
        <v>0.0249492041822707</v>
      </c>
      <c r="Q44" s="24">
        <f t="shared" si="27"/>
        <v>0.00324339654369519</v>
      </c>
      <c r="R44" s="18">
        <f t="shared" si="28"/>
        <v>0.0100218354166667</v>
      </c>
      <c r="S44" s="25">
        <f t="shared" si="29"/>
        <v>0.323632988254957</v>
      </c>
      <c r="T44" s="3">
        <v>0.01</v>
      </c>
      <c r="U44" s="26">
        <f t="shared" si="30"/>
        <v>0.00323632988254957</v>
      </c>
      <c r="V44" s="25"/>
      <c r="W44" s="3"/>
      <c r="X44" s="26"/>
      <c r="Y44" s="28">
        <v>0.04</v>
      </c>
      <c r="Z44" s="3">
        <v>0.49</v>
      </c>
      <c r="AA44" s="27">
        <f t="shared" si="31"/>
        <v>0.0196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0.015</v>
      </c>
      <c r="AO44" s="3">
        <v>0.5</v>
      </c>
      <c r="AP44" s="3">
        <f t="shared" si="32"/>
        <v>0.0075</v>
      </c>
      <c r="AQ44" s="1">
        <f t="shared" si="33"/>
        <v>0.0303363298825496</v>
      </c>
      <c r="AR44" s="29">
        <f t="shared" si="34"/>
        <v>7.70910416666667</v>
      </c>
      <c r="AS44" s="1">
        <f t="shared" si="35"/>
        <v>0.13</v>
      </c>
      <c r="AT44" s="2">
        <f t="shared" si="36"/>
        <v>36.7250684931507</v>
      </c>
      <c r="AU44" s="1">
        <f t="shared" si="37"/>
        <v>7480.79444829363</v>
      </c>
    </row>
    <row r="45" s="1" customFormat="1" spans="1:47">
      <c r="A45" s="13"/>
      <c r="B45" s="13"/>
      <c r="C45" s="16">
        <v>3</v>
      </c>
      <c r="D45" s="19">
        <v>17.9337811666452</v>
      </c>
      <c r="E45" s="20">
        <f t="shared" si="38"/>
        <v>15.4676969470714</v>
      </c>
      <c r="F45" s="16" t="s">
        <v>73</v>
      </c>
      <c r="G45" s="13">
        <v>4</v>
      </c>
      <c r="H45" s="18">
        <f t="shared" si="21"/>
        <v>17.9337811666452</v>
      </c>
      <c r="I45" s="18">
        <f t="shared" si="22"/>
        <v>291.083781166645</v>
      </c>
      <c r="J45" s="18">
        <f t="shared" si="23"/>
        <v>0.156674014384536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0.264069155519862</v>
      </c>
      <c r="P45" s="18">
        <f t="shared" si="26"/>
        <v>0.0413727746704311</v>
      </c>
      <c r="Q45" s="24">
        <f t="shared" si="27"/>
        <v>0.00537846070715605</v>
      </c>
      <c r="R45" s="18">
        <f t="shared" si="28"/>
        <v>0.0100218354166667</v>
      </c>
      <c r="S45" s="25">
        <f t="shared" si="29"/>
        <v>0.536674220194384</v>
      </c>
      <c r="T45" s="3">
        <v>0.01</v>
      </c>
      <c r="U45" s="26">
        <f t="shared" si="30"/>
        <v>0.00536674220194384</v>
      </c>
      <c r="V45" s="25"/>
      <c r="W45" s="3"/>
      <c r="X45" s="26"/>
      <c r="Y45" s="28">
        <v>0.04</v>
      </c>
      <c r="Z45" s="3">
        <v>0.49</v>
      </c>
      <c r="AA45" s="27">
        <f t="shared" si="31"/>
        <v>0.0196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0.015</v>
      </c>
      <c r="AO45" s="3">
        <v>0.5</v>
      </c>
      <c r="AP45" s="3">
        <f t="shared" si="32"/>
        <v>0.0075</v>
      </c>
      <c r="AQ45" s="1">
        <f t="shared" si="33"/>
        <v>0.0324667422019438</v>
      </c>
      <c r="AR45" s="29">
        <f t="shared" si="34"/>
        <v>7.70910416666667</v>
      </c>
      <c r="AS45" s="1">
        <f t="shared" si="35"/>
        <v>0.13</v>
      </c>
      <c r="AT45" s="2">
        <f t="shared" si="36"/>
        <v>36.7250684931507</v>
      </c>
      <c r="AU45" s="1">
        <f t="shared" si="37"/>
        <v>8006.14397848412</v>
      </c>
    </row>
    <row r="46" s="1" customFormat="1" spans="1:47">
      <c r="A46" s="13"/>
      <c r="B46" s="13"/>
      <c r="C46" s="16">
        <v>4</v>
      </c>
      <c r="D46" s="19">
        <v>19.3109603853333</v>
      </c>
      <c r="E46" s="20">
        <f t="shared" si="38"/>
        <v>17.9337811666452</v>
      </c>
      <c r="F46" s="16" t="s">
        <v>73</v>
      </c>
      <c r="G46" s="13">
        <v>5</v>
      </c>
      <c r="H46" s="18">
        <f t="shared" si="21"/>
        <v>19.3109603853333</v>
      </c>
      <c r="I46" s="18">
        <f t="shared" si="22"/>
        <v>292.460960385333</v>
      </c>
      <c r="J46" s="18">
        <f t="shared" si="23"/>
        <v>0.183402230975464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0.211561561806959</v>
      </c>
      <c r="O46" s="18">
        <f t="shared" si="39"/>
        <v>0.0882258607091382</v>
      </c>
      <c r="P46" s="18">
        <f t="shared" si="26"/>
        <v>0.0161808196837865</v>
      </c>
      <c r="Q46" s="24">
        <f t="shared" si="27"/>
        <v>0.00210350655889224</v>
      </c>
      <c r="R46" s="18">
        <f t="shared" si="28"/>
        <v>0.0100218354166667</v>
      </c>
      <c r="S46" s="25">
        <f t="shared" si="29"/>
        <v>0.209892347203591</v>
      </c>
      <c r="T46" s="3">
        <v>0.01</v>
      </c>
      <c r="U46" s="26">
        <f t="shared" si="30"/>
        <v>0.00209892347203591</v>
      </c>
      <c r="V46" s="25"/>
      <c r="W46" s="3"/>
      <c r="X46" s="26"/>
      <c r="Y46" s="28">
        <v>0.05</v>
      </c>
      <c r="Z46" s="3">
        <v>0.49</v>
      </c>
      <c r="AA46" s="27">
        <f t="shared" si="31"/>
        <v>0.0245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0.02</v>
      </c>
      <c r="AO46" s="3">
        <v>0.5</v>
      </c>
      <c r="AP46" s="3">
        <f t="shared" si="32"/>
        <v>0.01</v>
      </c>
      <c r="AQ46" s="1">
        <f t="shared" si="33"/>
        <v>0.0365989234720359</v>
      </c>
      <c r="AR46" s="29">
        <f t="shared" si="34"/>
        <v>7.70910416666667</v>
      </c>
      <c r="AS46" s="1">
        <f t="shared" si="35"/>
        <v>0.13</v>
      </c>
      <c r="AT46" s="2">
        <f t="shared" si="36"/>
        <v>36.7250684931507</v>
      </c>
      <c r="AU46" s="1">
        <f t="shared" si="37"/>
        <v>9025.12019691024</v>
      </c>
    </row>
    <row r="47" s="1" customFormat="1" spans="1:47">
      <c r="A47" s="13"/>
      <c r="B47" s="13"/>
      <c r="C47" s="16">
        <v>5</v>
      </c>
      <c r="D47" s="19">
        <v>24.8930544306452</v>
      </c>
      <c r="E47" s="20">
        <f t="shared" si="38"/>
        <v>19.3109603853333</v>
      </c>
      <c r="F47" s="16" t="s">
        <v>75</v>
      </c>
      <c r="G47" s="13">
        <v>6</v>
      </c>
      <c r="H47" s="18">
        <f t="shared" si="21"/>
        <v>24.8930544306452</v>
      </c>
      <c r="I47" s="18">
        <f t="shared" si="22"/>
        <v>298.043054430645</v>
      </c>
      <c r="J47" s="18">
        <f t="shared" si="23"/>
        <v>0.342141415545782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0.149136082692018</v>
      </c>
      <c r="P47" s="18">
        <f t="shared" si="26"/>
        <v>0.0510256304412</v>
      </c>
      <c r="Q47" s="24">
        <f t="shared" si="27"/>
        <v>0.006633331957356</v>
      </c>
      <c r="R47" s="18">
        <f t="shared" si="28"/>
        <v>0.0100218354166667</v>
      </c>
      <c r="S47" s="25">
        <f t="shared" si="29"/>
        <v>0.661887935849009</v>
      </c>
      <c r="T47" s="3">
        <v>0.01</v>
      </c>
      <c r="U47" s="26">
        <f t="shared" si="30"/>
        <v>0.00661887935849009</v>
      </c>
      <c r="V47" s="25"/>
      <c r="W47" s="3"/>
      <c r="X47" s="26"/>
      <c r="Y47" s="28">
        <v>0.05</v>
      </c>
      <c r="Z47" s="3">
        <v>0.49</v>
      </c>
      <c r="AA47" s="27">
        <f t="shared" si="31"/>
        <v>0.0245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0.02</v>
      </c>
      <c r="AO47" s="3">
        <v>0.5</v>
      </c>
      <c r="AP47" s="3">
        <f t="shared" si="32"/>
        <v>0.01</v>
      </c>
      <c r="AQ47" s="1">
        <f t="shared" si="33"/>
        <v>0.0411188793584901</v>
      </c>
      <c r="AR47" s="29">
        <f t="shared" si="34"/>
        <v>7.70910416666667</v>
      </c>
      <c r="AS47" s="1">
        <f t="shared" si="35"/>
        <v>0.13</v>
      </c>
      <c r="AT47" s="2">
        <f t="shared" si="36"/>
        <v>36.7250684931507</v>
      </c>
      <c r="AU47" s="1">
        <f t="shared" si="37"/>
        <v>10139.7197886482</v>
      </c>
    </row>
    <row r="48" s="1" customFormat="1" spans="1:47">
      <c r="A48" s="13"/>
      <c r="B48" s="13"/>
      <c r="C48" s="16">
        <v>6</v>
      </c>
      <c r="D48" s="19">
        <v>25.8308429533333</v>
      </c>
      <c r="E48" s="20">
        <f t="shared" si="38"/>
        <v>24.8930544306452</v>
      </c>
      <c r="F48" s="16" t="s">
        <v>73</v>
      </c>
      <c r="G48" s="13">
        <v>7</v>
      </c>
      <c r="H48" s="18">
        <f t="shared" si="21"/>
        <v>25.8308429533333</v>
      </c>
      <c r="I48" s="18">
        <f t="shared" si="22"/>
        <v>298.980842953333</v>
      </c>
      <c r="J48" s="18">
        <f t="shared" si="23"/>
        <v>0.37906000562333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0.175201493917485</v>
      </c>
      <c r="P48" s="18">
        <f t="shared" si="26"/>
        <v>0.0664118792695777</v>
      </c>
      <c r="Q48" s="24">
        <f t="shared" si="27"/>
        <v>0.0086335443050451</v>
      </c>
      <c r="R48" s="18">
        <f t="shared" si="28"/>
        <v>0.0100218354166667</v>
      </c>
      <c r="S48" s="25">
        <f t="shared" si="29"/>
        <v>0.861473367511825</v>
      </c>
      <c r="T48" s="3">
        <v>0.01</v>
      </c>
      <c r="U48" s="26">
        <f t="shared" si="30"/>
        <v>0.00861473367511825</v>
      </c>
      <c r="V48" s="25"/>
      <c r="W48" s="3"/>
      <c r="X48" s="26"/>
      <c r="Y48" s="28">
        <v>0.05</v>
      </c>
      <c r="Z48" s="3">
        <v>0.49</v>
      </c>
      <c r="AA48" s="27">
        <f t="shared" si="31"/>
        <v>0.0245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0.02</v>
      </c>
      <c r="AO48" s="3">
        <v>0.5</v>
      </c>
      <c r="AP48" s="3">
        <f t="shared" si="32"/>
        <v>0.01</v>
      </c>
      <c r="AQ48" s="1">
        <f t="shared" si="33"/>
        <v>0.0431147336751182</v>
      </c>
      <c r="AR48" s="29">
        <f t="shared" si="34"/>
        <v>7.70910416666667</v>
      </c>
      <c r="AS48" s="1">
        <f t="shared" si="35"/>
        <v>0.13</v>
      </c>
      <c r="AT48" s="2">
        <f t="shared" si="36"/>
        <v>36.7250684931507</v>
      </c>
      <c r="AU48" s="1">
        <f t="shared" si="37"/>
        <v>10631.8879562954</v>
      </c>
    </row>
    <row r="49" s="1" customFormat="1" spans="1:47">
      <c r="A49" s="13"/>
      <c r="B49" s="13"/>
      <c r="C49" s="16">
        <v>7</v>
      </c>
      <c r="D49" s="19">
        <v>28.5934328183871</v>
      </c>
      <c r="E49" s="20">
        <f t="shared" si="38"/>
        <v>25.8308429533333</v>
      </c>
      <c r="F49" s="16" t="s">
        <v>73</v>
      </c>
      <c r="G49" s="13">
        <v>8</v>
      </c>
      <c r="H49" s="18">
        <f t="shared" si="21"/>
        <v>28.5934328183871</v>
      </c>
      <c r="I49" s="18">
        <f t="shared" si="22"/>
        <v>301.743432818387</v>
      </c>
      <c r="J49" s="18">
        <f t="shared" si="23"/>
        <v>0.510737430839988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0.185880656314574</v>
      </c>
      <c r="P49" s="18">
        <f t="shared" si="26"/>
        <v>0.0949362088489564</v>
      </c>
      <c r="Q49" s="24">
        <f t="shared" si="27"/>
        <v>0.0123417071503643</v>
      </c>
      <c r="R49" s="18">
        <f t="shared" si="28"/>
        <v>0.0100218354166667</v>
      </c>
      <c r="S49" s="25">
        <f t="shared" si="29"/>
        <v>1.23148172338169</v>
      </c>
      <c r="T49" s="3">
        <v>0.01</v>
      </c>
      <c r="U49" s="26">
        <f t="shared" si="30"/>
        <v>0.0123148172338169</v>
      </c>
      <c r="V49" s="25"/>
      <c r="W49" s="3"/>
      <c r="X49" s="26"/>
      <c r="Y49" s="28">
        <v>0.05</v>
      </c>
      <c r="Z49" s="3">
        <v>0.49</v>
      </c>
      <c r="AA49" s="27">
        <f t="shared" si="31"/>
        <v>0.0245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0.02</v>
      </c>
      <c r="AO49" s="3">
        <v>0.5</v>
      </c>
      <c r="AP49" s="3">
        <f t="shared" si="32"/>
        <v>0.01</v>
      </c>
      <c r="AQ49" s="1">
        <f t="shared" si="33"/>
        <v>0.0468148172338169</v>
      </c>
      <c r="AR49" s="29">
        <f t="shared" si="34"/>
        <v>7.70910416666667</v>
      </c>
      <c r="AS49" s="1">
        <f t="shared" si="35"/>
        <v>0.13</v>
      </c>
      <c r="AT49" s="2">
        <f t="shared" si="36"/>
        <v>36.7250684931507</v>
      </c>
      <c r="AU49" s="1">
        <f t="shared" si="37"/>
        <v>11544.3109372987</v>
      </c>
    </row>
    <row r="50" s="1" customFormat="1" spans="1:47">
      <c r="A50" s="13"/>
      <c r="B50" s="13"/>
      <c r="C50" s="16">
        <v>8</v>
      </c>
      <c r="D50" s="19">
        <v>28.04991941</v>
      </c>
      <c r="E50" s="20">
        <f t="shared" si="38"/>
        <v>28.5934328183871</v>
      </c>
      <c r="F50" s="16" t="s">
        <v>73</v>
      </c>
      <c r="G50" s="13">
        <v>9</v>
      </c>
      <c r="H50" s="18">
        <f t="shared" si="21"/>
        <v>28.04991941</v>
      </c>
      <c r="I50" s="18">
        <f t="shared" si="22"/>
        <v>301.19991941</v>
      </c>
      <c r="J50" s="18">
        <f t="shared" si="23"/>
        <v>0.481847380688255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0.168035489132284</v>
      </c>
      <c r="P50" s="18">
        <f t="shared" si="26"/>
        <v>0.080967460301061</v>
      </c>
      <c r="Q50" s="24">
        <f t="shared" si="27"/>
        <v>0.0105257698391379</v>
      </c>
      <c r="R50" s="18">
        <f t="shared" si="28"/>
        <v>0.0100218354166667</v>
      </c>
      <c r="S50" s="25">
        <f t="shared" si="29"/>
        <v>1.05028364581135</v>
      </c>
      <c r="T50" s="3">
        <v>0.01</v>
      </c>
      <c r="U50" s="26">
        <f t="shared" si="30"/>
        <v>0.0105028364581135</v>
      </c>
      <c r="V50" s="25"/>
      <c r="W50" s="3"/>
      <c r="X50" s="26"/>
      <c r="Y50" s="28">
        <v>0.05</v>
      </c>
      <c r="Z50" s="3">
        <v>0.49</v>
      </c>
      <c r="AA50" s="27">
        <f t="shared" si="31"/>
        <v>0.0245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0.02</v>
      </c>
      <c r="AO50" s="3">
        <v>0.5</v>
      </c>
      <c r="AP50" s="3">
        <f t="shared" si="32"/>
        <v>0.01</v>
      </c>
      <c r="AQ50" s="1">
        <f t="shared" si="33"/>
        <v>0.0450028364581135</v>
      </c>
      <c r="AR50" s="29">
        <f t="shared" si="34"/>
        <v>7.70910416666667</v>
      </c>
      <c r="AS50" s="1">
        <f t="shared" si="35"/>
        <v>0.13</v>
      </c>
      <c r="AT50" s="2">
        <f t="shared" si="36"/>
        <v>36.7250684931507</v>
      </c>
      <c r="AU50" s="1">
        <f t="shared" si="37"/>
        <v>11097.4851090005</v>
      </c>
    </row>
    <row r="51" s="1" customFormat="1" spans="1:47">
      <c r="A51" s="13"/>
      <c r="B51" s="13"/>
      <c r="C51" s="16">
        <v>9</v>
      </c>
      <c r="D51" s="19">
        <v>26.745443248</v>
      </c>
      <c r="E51" s="20">
        <f t="shared" si="38"/>
        <v>28.04991941</v>
      </c>
      <c r="F51" s="16" t="s">
        <v>73</v>
      </c>
      <c r="G51" s="13">
        <v>10</v>
      </c>
      <c r="H51" s="18">
        <f t="shared" si="21"/>
        <v>26.745443248</v>
      </c>
      <c r="I51" s="18">
        <f t="shared" si="22"/>
        <v>299.895443248</v>
      </c>
      <c r="J51" s="18">
        <f t="shared" si="23"/>
        <v>0.418641049769506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0.16415907049789</v>
      </c>
      <c r="P51" s="18">
        <f t="shared" si="26"/>
        <v>0.068723725602423</v>
      </c>
      <c r="Q51" s="24">
        <f t="shared" si="27"/>
        <v>0.008934084328315</v>
      </c>
      <c r="R51" s="18">
        <f t="shared" si="28"/>
        <v>0.0100218354166667</v>
      </c>
      <c r="S51" s="25">
        <f t="shared" si="29"/>
        <v>0.891461888653379</v>
      </c>
      <c r="T51" s="3">
        <v>0.01</v>
      </c>
      <c r="U51" s="26">
        <f t="shared" si="30"/>
        <v>0.0089146188865338</v>
      </c>
      <c r="V51" s="25"/>
      <c r="W51" s="3"/>
      <c r="X51" s="26"/>
      <c r="Y51" s="28">
        <v>0.04</v>
      </c>
      <c r="Z51" s="3">
        <v>0.49</v>
      </c>
      <c r="AA51" s="27">
        <f t="shared" si="31"/>
        <v>0.0196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0.015</v>
      </c>
      <c r="AO51" s="3">
        <v>0.5</v>
      </c>
      <c r="AP51" s="3">
        <f t="shared" si="32"/>
        <v>0.0075</v>
      </c>
      <c r="AQ51" s="1">
        <f t="shared" si="33"/>
        <v>0.0360146188865338</v>
      </c>
      <c r="AR51" s="29">
        <f t="shared" si="34"/>
        <v>7.70910416666667</v>
      </c>
      <c r="AS51" s="1">
        <f t="shared" si="35"/>
        <v>0.13</v>
      </c>
      <c r="AT51" s="2">
        <f t="shared" si="36"/>
        <v>36.7250684931507</v>
      </c>
      <c r="AU51" s="1">
        <f t="shared" si="37"/>
        <v>8881.03346933773</v>
      </c>
    </row>
    <row r="52" s="1" customFormat="1" spans="1:47">
      <c r="A52" s="13"/>
      <c r="B52" s="13"/>
      <c r="C52" s="16">
        <v>10</v>
      </c>
      <c r="D52" s="19">
        <v>22.2200095658064</v>
      </c>
      <c r="E52" s="20">
        <f t="shared" si="38"/>
        <v>26.745443248</v>
      </c>
      <c r="F52" s="16" t="s">
        <v>73</v>
      </c>
      <c r="G52" s="13">
        <v>11</v>
      </c>
      <c r="H52" s="18">
        <f t="shared" si="21"/>
        <v>22.2200095658064</v>
      </c>
      <c r="I52" s="18">
        <f t="shared" si="22"/>
        <v>295.370009565806</v>
      </c>
      <c r="J52" s="18">
        <f t="shared" si="23"/>
        <v>0.254569787906876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0.0906635776506937</v>
      </c>
      <c r="O52" s="18">
        <f t="shared" si="39"/>
        <v>0.08186280891144</v>
      </c>
      <c r="P52" s="18">
        <f t="shared" si="26"/>
        <v>0.0208397979020464</v>
      </c>
      <c r="Q52" s="24">
        <f t="shared" si="27"/>
        <v>0.00270917372726603</v>
      </c>
      <c r="R52" s="18">
        <f t="shared" si="28"/>
        <v>0.0100218354166667</v>
      </c>
      <c r="S52" s="25">
        <f t="shared" si="29"/>
        <v>0.270327102235243</v>
      </c>
      <c r="T52" s="3">
        <v>0.01</v>
      </c>
      <c r="U52" s="26">
        <f t="shared" si="30"/>
        <v>0.00270327102235243</v>
      </c>
      <c r="V52" s="25"/>
      <c r="W52" s="3"/>
      <c r="X52" s="26"/>
      <c r="Y52" s="28">
        <v>0.04</v>
      </c>
      <c r="Z52" s="3">
        <v>0.49</v>
      </c>
      <c r="AA52" s="27">
        <f t="shared" si="31"/>
        <v>0.0196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0.015</v>
      </c>
      <c r="AO52" s="3">
        <v>0.5</v>
      </c>
      <c r="AP52" s="3">
        <f t="shared" si="32"/>
        <v>0.0075</v>
      </c>
      <c r="AQ52" s="1">
        <f t="shared" si="33"/>
        <v>0.0298032710223524</v>
      </c>
      <c r="AR52" s="29">
        <f t="shared" si="34"/>
        <v>7.70910416666667</v>
      </c>
      <c r="AS52" s="1">
        <f t="shared" si="35"/>
        <v>0.13</v>
      </c>
      <c r="AT52" s="2">
        <f t="shared" si="36"/>
        <v>36.7250684931507</v>
      </c>
      <c r="AU52" s="1">
        <f t="shared" si="37"/>
        <v>7349.34467248307</v>
      </c>
    </row>
    <row r="53" s="1" customFormat="1" spans="1:48">
      <c r="A53" s="13"/>
      <c r="B53" s="13"/>
      <c r="C53" s="16">
        <v>11</v>
      </c>
      <c r="D53" s="19">
        <v>18.4033870683333</v>
      </c>
      <c r="E53" s="20">
        <f t="shared" si="38"/>
        <v>22.2200095658064</v>
      </c>
      <c r="F53" s="16" t="s">
        <v>75</v>
      </c>
      <c r="G53" s="13">
        <v>12</v>
      </c>
      <c r="H53" s="18">
        <f t="shared" si="21"/>
        <v>18.4033870683333</v>
      </c>
      <c r="I53" s="18">
        <f t="shared" si="22"/>
        <v>291.553387068333</v>
      </c>
      <c r="J53" s="18">
        <f t="shared" si="23"/>
        <v>0.165346872009649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0.13811405267606</v>
      </c>
      <c r="P53" s="18">
        <f t="shared" si="26"/>
        <v>0.0228367265905625</v>
      </c>
      <c r="Q53" s="24">
        <f t="shared" si="27"/>
        <v>0.00296877445677312</v>
      </c>
      <c r="R53" s="18">
        <f t="shared" si="28"/>
        <v>0.0100218354166667</v>
      </c>
      <c r="S53" s="25">
        <f t="shared" si="29"/>
        <v>0.296230613789161</v>
      </c>
      <c r="T53" s="3">
        <v>0.01</v>
      </c>
      <c r="U53" s="26">
        <f t="shared" si="30"/>
        <v>0.00296230613789161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0.0177623061378916</v>
      </c>
      <c r="AR53" s="29">
        <f t="shared" si="34"/>
        <v>7.70910416666667</v>
      </c>
      <c r="AS53" s="1">
        <f t="shared" si="35"/>
        <v>0.13</v>
      </c>
      <c r="AT53" s="2">
        <f t="shared" si="36"/>
        <v>36.7250684931507</v>
      </c>
      <c r="AU53" s="1">
        <f t="shared" si="37"/>
        <v>4380.10008658517</v>
      </c>
      <c r="AV53" s="1">
        <f>SUM(AU42:AU53)</f>
        <v>96453.9843207027</v>
      </c>
    </row>
    <row r="54" s="1" customFormat="1" spans="1:46">
      <c r="A54" s="13"/>
      <c r="B54" s="13"/>
      <c r="C54" s="16">
        <v>12</v>
      </c>
      <c r="D54" s="19">
        <v>14.0627984471613</v>
      </c>
      <c r="E54" s="20">
        <f t="shared" si="38"/>
        <v>18.4033870683333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7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="1" customFormat="1" spans="1:77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8">
      <c r="A58" s="13" t="s">
        <v>71</v>
      </c>
      <c r="B58" s="13">
        <f>F7</f>
        <v>122.786</v>
      </c>
      <c r="C58" s="16" t="s">
        <v>72</v>
      </c>
      <c r="D58" s="17">
        <v>11</v>
      </c>
      <c r="E58" s="16"/>
      <c r="F58" s="16"/>
      <c r="G58" s="13">
        <v>1</v>
      </c>
      <c r="H58" s="18">
        <f t="shared" ref="H58:H69" si="40">E59</f>
        <v>11</v>
      </c>
      <c r="I58" s="18">
        <f t="shared" ref="I58:I69" si="41">H58+273.15</f>
        <v>284.15</v>
      </c>
      <c r="J58" s="18">
        <f t="shared" ref="J58:J69" si="42">EXP(($C$16*(I58-$C$14))/($C$17*I58*$C$14))</f>
        <v>0.0692638331246278</v>
      </c>
      <c r="K58" s="18">
        <f t="shared" ref="K58:K69" si="43">$B$58/12</f>
        <v>10.2321666666667</v>
      </c>
      <c r="L58" s="18">
        <f t="shared" ref="L58:L69" si="44">K58*$B$59/100</f>
        <v>2.762685</v>
      </c>
      <c r="M58" s="13" t="s">
        <v>73</v>
      </c>
      <c r="N58" s="13"/>
      <c r="O58" s="18">
        <f>L58</f>
        <v>2.762685</v>
      </c>
      <c r="P58" s="18">
        <f t="shared" ref="P58:P69" si="45">O58*J58</f>
        <v>0.191354152815912</v>
      </c>
      <c r="Q58" s="24">
        <f t="shared" ref="Q58:Q69" si="46">P58*$B$60</f>
        <v>0.0861093687671606</v>
      </c>
      <c r="R58" s="18">
        <f t="shared" ref="R58:R69" si="47">L58*$B$60</f>
        <v>1.24320825</v>
      </c>
      <c r="S58" s="25">
        <f t="shared" ref="S58:S69" si="48">Q58/R58</f>
        <v>0.0692638331246278</v>
      </c>
      <c r="T58" s="3">
        <v>0.27</v>
      </c>
      <c r="U58" s="26">
        <f t="shared" ref="U58:U69" si="49">S58*T58</f>
        <v>0.0187012349436495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0.23203842233551</v>
      </c>
      <c r="AC58" s="29">
        <f t="shared" ref="AC58:AC69" si="51">$B$58/12</f>
        <v>10.2321666666667</v>
      </c>
      <c r="AD58" s="1">
        <f t="shared" ref="AD58:AD69" si="52">$B$60</f>
        <v>0.45</v>
      </c>
      <c r="AE58" s="30">
        <f t="shared" ref="AE58:AE69" si="53">$E$7/12</f>
        <v>467.313244984982</v>
      </c>
      <c r="AF58" s="1">
        <f t="shared" ref="AF58:AF69" si="54">AE58*10000*AC58*AB58</f>
        <v>11095211.871859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s="3"/>
    </row>
    <row r="59" s="1" customFormat="1" spans="1:78">
      <c r="A59" s="13" t="s">
        <v>74</v>
      </c>
      <c r="B59" s="13">
        <v>27</v>
      </c>
      <c r="C59" s="16">
        <v>1</v>
      </c>
      <c r="D59" s="19">
        <v>13.5640746362903</v>
      </c>
      <c r="E59" s="20">
        <f t="shared" ref="E59:E70" si="55">D58</f>
        <v>11</v>
      </c>
      <c r="F59" s="16" t="s">
        <v>73</v>
      </c>
      <c r="G59" s="13">
        <v>2</v>
      </c>
      <c r="H59" s="18">
        <f t="shared" si="40"/>
        <v>13.5640746362903</v>
      </c>
      <c r="I59" s="18">
        <f t="shared" si="41"/>
        <v>286.71407463629</v>
      </c>
      <c r="J59" s="18">
        <f t="shared" si="42"/>
        <v>0.0941007404999518</v>
      </c>
      <c r="K59" s="18">
        <f t="shared" si="43"/>
        <v>10.2321666666667</v>
      </c>
      <c r="L59" s="18">
        <f t="shared" si="44"/>
        <v>2.762685</v>
      </c>
      <c r="M59" s="13" t="s">
        <v>73</v>
      </c>
      <c r="N59" s="13"/>
      <c r="O59" s="18">
        <f t="shared" ref="O59:O69" si="56">L59+O58-P58-N59</f>
        <v>5.33401584718409</v>
      </c>
      <c r="P59" s="18">
        <f t="shared" si="45"/>
        <v>0.5019348410585</v>
      </c>
      <c r="Q59" s="24">
        <f t="shared" si="46"/>
        <v>0.225870678476325</v>
      </c>
      <c r="R59" s="18">
        <f t="shared" si="47"/>
        <v>1.24320825</v>
      </c>
      <c r="S59" s="25">
        <f t="shared" si="48"/>
        <v>0.181683703013011</v>
      </c>
      <c r="T59" s="3">
        <v>0.27</v>
      </c>
      <c r="U59" s="26">
        <f t="shared" si="49"/>
        <v>0.049054599813513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0.241189961843774</v>
      </c>
      <c r="AC59" s="29">
        <f t="shared" si="51"/>
        <v>10.2321666666667</v>
      </c>
      <c r="AD59" s="1">
        <f t="shared" si="52"/>
        <v>0.45</v>
      </c>
      <c r="AE59" s="30">
        <f t="shared" si="53"/>
        <v>467.313244984982</v>
      </c>
      <c r="AF59" s="1">
        <f t="shared" si="54"/>
        <v>11532804.3566547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38</v>
      </c>
      <c r="B60" s="13">
        <f>H7</f>
        <v>0.45</v>
      </c>
      <c r="C60" s="16">
        <v>2</v>
      </c>
      <c r="D60" s="19">
        <v>15.4676969470714</v>
      </c>
      <c r="E60" s="20">
        <f t="shared" si="55"/>
        <v>13.5640746362903</v>
      </c>
      <c r="F60" s="16" t="s">
        <v>73</v>
      </c>
      <c r="G60" s="13">
        <v>3</v>
      </c>
      <c r="H60" s="18">
        <f t="shared" si="40"/>
        <v>15.4676969470714</v>
      </c>
      <c r="I60" s="18">
        <f t="shared" si="41"/>
        <v>288.617696947071</v>
      </c>
      <c r="J60" s="18">
        <f t="shared" si="42"/>
        <v>0.117725286261092</v>
      </c>
      <c r="K60" s="18">
        <f t="shared" si="43"/>
        <v>10.2321666666667</v>
      </c>
      <c r="L60" s="18">
        <f t="shared" si="44"/>
        <v>2.762685</v>
      </c>
      <c r="M60" s="13" t="s">
        <v>73</v>
      </c>
      <c r="N60" s="13"/>
      <c r="O60" s="18">
        <f t="shared" si="56"/>
        <v>7.59476600612559</v>
      </c>
      <c r="P60" s="18">
        <f t="shared" si="45"/>
        <v>0.894096002157143</v>
      </c>
      <c r="Q60" s="24">
        <f t="shared" si="46"/>
        <v>0.402343200970714</v>
      </c>
      <c r="R60" s="18">
        <f t="shared" si="47"/>
        <v>1.24320825</v>
      </c>
      <c r="S60" s="25">
        <f t="shared" si="48"/>
        <v>0.323632988254956</v>
      </c>
      <c r="T60" s="3">
        <v>0.27</v>
      </c>
      <c r="U60" s="26">
        <f t="shared" si="49"/>
        <v>0.0873809068288381</v>
      </c>
      <c r="V60" s="3">
        <v>220.1</v>
      </c>
      <c r="W60" s="27">
        <v>12.1</v>
      </c>
      <c r="X60" s="27">
        <v>4.5</v>
      </c>
      <c r="Y60" s="27">
        <v>1.5</v>
      </c>
      <c r="Z60" s="27">
        <v>6.8</v>
      </c>
      <c r="AA60" s="3">
        <v>30.2</v>
      </c>
      <c r="AB60" s="2">
        <f t="shared" si="50"/>
        <v>0.301545343408895</v>
      </c>
      <c r="AC60" s="29">
        <f t="shared" si="51"/>
        <v>10.2321666666667</v>
      </c>
      <c r="AD60" s="1">
        <f t="shared" si="52"/>
        <v>0.45</v>
      </c>
      <c r="AE60" s="30">
        <f t="shared" si="53"/>
        <v>467.313244984982</v>
      </c>
      <c r="AF60" s="1">
        <f t="shared" si="54"/>
        <v>14418773.5824911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/>
      <c r="B61" s="13"/>
      <c r="C61" s="16">
        <v>3</v>
      </c>
      <c r="D61" s="19">
        <v>17.9337811666452</v>
      </c>
      <c r="E61" s="20">
        <f t="shared" si="55"/>
        <v>15.4676969470714</v>
      </c>
      <c r="F61" s="16" t="s">
        <v>73</v>
      </c>
      <c r="G61" s="13">
        <v>4</v>
      </c>
      <c r="H61" s="18">
        <f t="shared" si="40"/>
        <v>17.9337811666452</v>
      </c>
      <c r="I61" s="18">
        <f t="shared" si="41"/>
        <v>291.083781166645</v>
      </c>
      <c r="J61" s="18">
        <f t="shared" si="42"/>
        <v>0.156674014384536</v>
      </c>
      <c r="K61" s="18">
        <f t="shared" si="43"/>
        <v>10.2321666666667</v>
      </c>
      <c r="L61" s="18">
        <f t="shared" si="44"/>
        <v>2.762685</v>
      </c>
      <c r="M61" s="13" t="s">
        <v>73</v>
      </c>
      <c r="N61" s="13"/>
      <c r="O61" s="18">
        <f t="shared" si="56"/>
        <v>9.46335500396844</v>
      </c>
      <c r="P61" s="18">
        <f t="shared" si="45"/>
        <v>1.48266181801772</v>
      </c>
      <c r="Q61" s="24">
        <f t="shared" si="46"/>
        <v>0.667197818107976</v>
      </c>
      <c r="R61" s="18">
        <f t="shared" si="47"/>
        <v>1.24320825</v>
      </c>
      <c r="S61" s="25">
        <f t="shared" si="48"/>
        <v>0.536674220194385</v>
      </c>
      <c r="T61" s="3">
        <v>0.27</v>
      </c>
      <c r="U61" s="26">
        <f t="shared" si="49"/>
        <v>0.144902039452484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0"/>
        <v>0.318887964894924</v>
      </c>
      <c r="AC61" s="29">
        <f t="shared" si="51"/>
        <v>10.2321666666667</v>
      </c>
      <c r="AD61" s="1">
        <f t="shared" si="52"/>
        <v>0.45</v>
      </c>
      <c r="AE61" s="30">
        <f t="shared" si="53"/>
        <v>467.313244984982</v>
      </c>
      <c r="AF61" s="1">
        <f t="shared" si="54"/>
        <v>15248033.0554017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4</v>
      </c>
      <c r="D62" s="19">
        <v>19.3109603853333</v>
      </c>
      <c r="E62" s="20">
        <f t="shared" si="55"/>
        <v>17.9337811666452</v>
      </c>
      <c r="F62" s="16" t="s">
        <v>73</v>
      </c>
      <c r="G62" s="13">
        <v>5</v>
      </c>
      <c r="H62" s="18">
        <f t="shared" si="40"/>
        <v>19.3109603853333</v>
      </c>
      <c r="I62" s="18">
        <f t="shared" si="41"/>
        <v>292.460960385333</v>
      </c>
      <c r="J62" s="18">
        <f t="shared" si="42"/>
        <v>0.183402230975464</v>
      </c>
      <c r="K62" s="18">
        <f t="shared" si="43"/>
        <v>10.2321666666667</v>
      </c>
      <c r="L62" s="18">
        <f t="shared" si="44"/>
        <v>2.762685</v>
      </c>
      <c r="M62" s="13" t="s">
        <v>75</v>
      </c>
      <c r="N62" s="18">
        <f>(O61-P61)*$C$22/100</f>
        <v>7.58165852665318</v>
      </c>
      <c r="O62" s="18">
        <f t="shared" si="56"/>
        <v>3.16171965929754</v>
      </c>
      <c r="P62" s="18">
        <f t="shared" si="45"/>
        <v>0.579866439234153</v>
      </c>
      <c r="Q62" s="24">
        <f t="shared" si="46"/>
        <v>0.260939897655369</v>
      </c>
      <c r="R62" s="18">
        <f t="shared" si="47"/>
        <v>1.24320825</v>
      </c>
      <c r="S62" s="25">
        <f t="shared" si="48"/>
        <v>0.209892347203591</v>
      </c>
      <c r="T62" s="3">
        <v>0.27</v>
      </c>
      <c r="U62" s="26">
        <f t="shared" si="49"/>
        <v>0.0566709337449696</v>
      </c>
      <c r="V62" s="3">
        <v>229.1</v>
      </c>
      <c r="W62" s="27">
        <v>15.1</v>
      </c>
      <c r="X62" s="27">
        <v>6</v>
      </c>
      <c r="Y62" s="27">
        <v>3</v>
      </c>
      <c r="Z62" s="27">
        <v>7</v>
      </c>
      <c r="AA62" s="3">
        <v>30.2</v>
      </c>
      <c r="AB62" s="2">
        <f t="shared" si="50"/>
        <v>0.307486286524108</v>
      </c>
      <c r="AC62" s="29">
        <f t="shared" si="51"/>
        <v>10.2321666666667</v>
      </c>
      <c r="AD62" s="1">
        <f t="shared" si="52"/>
        <v>0.45</v>
      </c>
      <c r="AE62" s="30">
        <f t="shared" si="53"/>
        <v>467.313244984982</v>
      </c>
      <c r="AF62" s="1">
        <f t="shared" si="54"/>
        <v>14702847.3230316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5</v>
      </c>
      <c r="D63" s="19">
        <v>24.8930544306452</v>
      </c>
      <c r="E63" s="20">
        <f t="shared" si="55"/>
        <v>19.3109603853333</v>
      </c>
      <c r="F63" s="16" t="s">
        <v>75</v>
      </c>
      <c r="G63" s="13">
        <v>6</v>
      </c>
      <c r="H63" s="18">
        <f t="shared" si="40"/>
        <v>24.8930544306452</v>
      </c>
      <c r="I63" s="18">
        <f t="shared" si="41"/>
        <v>298.043054430645</v>
      </c>
      <c r="J63" s="18">
        <f t="shared" si="42"/>
        <v>0.342141415545782</v>
      </c>
      <c r="K63" s="18">
        <f t="shared" si="43"/>
        <v>10.2321666666667</v>
      </c>
      <c r="L63" s="18">
        <f t="shared" si="44"/>
        <v>2.762685</v>
      </c>
      <c r="M63" s="13" t="s">
        <v>73</v>
      </c>
      <c r="N63" s="13"/>
      <c r="O63" s="18">
        <f t="shared" si="56"/>
        <v>5.34453822006338</v>
      </c>
      <c r="P63" s="18">
        <f t="shared" si="45"/>
        <v>1.82858787205102</v>
      </c>
      <c r="Q63" s="24">
        <f t="shared" si="46"/>
        <v>0.82286454242296</v>
      </c>
      <c r="R63" s="18">
        <f t="shared" si="47"/>
        <v>1.24320825</v>
      </c>
      <c r="S63" s="25">
        <f t="shared" si="48"/>
        <v>0.66188793584901</v>
      </c>
      <c r="T63" s="3">
        <v>0.27</v>
      </c>
      <c r="U63" s="26">
        <f t="shared" si="49"/>
        <v>0.178709742679233</v>
      </c>
      <c r="V63" s="3">
        <v>229.1</v>
      </c>
      <c r="W63" s="27">
        <v>15.1</v>
      </c>
      <c r="X63" s="27">
        <v>6</v>
      </c>
      <c r="Y63" s="27">
        <v>3</v>
      </c>
      <c r="Z63" s="27">
        <v>7</v>
      </c>
      <c r="AA63" s="3">
        <v>30.2</v>
      </c>
      <c r="AB63" s="2">
        <f t="shared" si="50"/>
        <v>0.344280987417789</v>
      </c>
      <c r="AC63" s="29">
        <f t="shared" si="51"/>
        <v>10.2321666666667</v>
      </c>
      <c r="AD63" s="1">
        <f t="shared" si="52"/>
        <v>0.45</v>
      </c>
      <c r="AE63" s="30">
        <f t="shared" si="53"/>
        <v>467.313244984982</v>
      </c>
      <c r="AF63" s="1">
        <f t="shared" si="54"/>
        <v>16462232.6785602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6</v>
      </c>
      <c r="D64" s="19">
        <v>25.8308429533333</v>
      </c>
      <c r="E64" s="20">
        <f t="shared" si="55"/>
        <v>24.8930544306452</v>
      </c>
      <c r="F64" s="16" t="s">
        <v>73</v>
      </c>
      <c r="G64" s="13">
        <v>7</v>
      </c>
      <c r="H64" s="18">
        <f t="shared" si="40"/>
        <v>25.8308429533333</v>
      </c>
      <c r="I64" s="18">
        <f t="shared" si="41"/>
        <v>298.980842953333</v>
      </c>
      <c r="J64" s="18">
        <f t="shared" si="42"/>
        <v>0.37906000562333</v>
      </c>
      <c r="K64" s="18">
        <f t="shared" si="43"/>
        <v>10.2321666666667</v>
      </c>
      <c r="L64" s="18">
        <f t="shared" si="44"/>
        <v>2.762685</v>
      </c>
      <c r="M64" s="13" t="s">
        <v>73</v>
      </c>
      <c r="N64" s="13"/>
      <c r="O64" s="18">
        <f t="shared" si="56"/>
        <v>6.27863534801236</v>
      </c>
      <c r="P64" s="18">
        <f t="shared" si="45"/>
        <v>2.37997955032441</v>
      </c>
      <c r="Q64" s="24">
        <f t="shared" si="46"/>
        <v>1.07099079764598</v>
      </c>
      <c r="R64" s="18">
        <f t="shared" si="47"/>
        <v>1.24320825</v>
      </c>
      <c r="S64" s="25">
        <f t="shared" si="48"/>
        <v>0.861473367511825</v>
      </c>
      <c r="T64" s="3">
        <v>0.27</v>
      </c>
      <c r="U64" s="26">
        <f t="shared" si="49"/>
        <v>0.232597809228193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0.3605282394823</v>
      </c>
      <c r="AC64" s="29">
        <f t="shared" si="51"/>
        <v>10.2321666666667</v>
      </c>
      <c r="AD64" s="1">
        <f t="shared" si="52"/>
        <v>0.45</v>
      </c>
      <c r="AE64" s="30">
        <f t="shared" si="53"/>
        <v>467.313244984982</v>
      </c>
      <c r="AF64" s="1">
        <f t="shared" si="54"/>
        <v>17239115.6713716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7</v>
      </c>
      <c r="D65" s="19">
        <v>28.5934328183871</v>
      </c>
      <c r="E65" s="20">
        <f t="shared" si="55"/>
        <v>25.8308429533333</v>
      </c>
      <c r="F65" s="16" t="s">
        <v>73</v>
      </c>
      <c r="G65" s="13">
        <v>8</v>
      </c>
      <c r="H65" s="18">
        <f t="shared" si="40"/>
        <v>28.5934328183871</v>
      </c>
      <c r="I65" s="18">
        <f t="shared" si="41"/>
        <v>301.743432818387</v>
      </c>
      <c r="J65" s="18">
        <f t="shared" si="42"/>
        <v>0.510737430839988</v>
      </c>
      <c r="K65" s="18">
        <f t="shared" si="43"/>
        <v>10.2321666666667</v>
      </c>
      <c r="L65" s="18">
        <f t="shared" si="44"/>
        <v>2.762685</v>
      </c>
      <c r="M65" s="13" t="s">
        <v>73</v>
      </c>
      <c r="N65" s="13"/>
      <c r="O65" s="18">
        <f t="shared" si="56"/>
        <v>6.66134079768796</v>
      </c>
      <c r="P65" s="18">
        <f t="shared" si="45"/>
        <v>3.40219608496074</v>
      </c>
      <c r="Q65" s="24">
        <f t="shared" si="46"/>
        <v>1.53098823823233</v>
      </c>
      <c r="R65" s="18">
        <f t="shared" si="47"/>
        <v>1.24320825</v>
      </c>
      <c r="S65" s="25">
        <f t="shared" si="48"/>
        <v>1.23148172338169</v>
      </c>
      <c r="T65" s="3">
        <v>0.27</v>
      </c>
      <c r="U65" s="26">
        <f t="shared" si="49"/>
        <v>0.332500065313056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0.390648769691886</v>
      </c>
      <c r="AC65" s="29">
        <f t="shared" si="51"/>
        <v>10.2321666666667</v>
      </c>
      <c r="AD65" s="1">
        <f t="shared" si="52"/>
        <v>0.45</v>
      </c>
      <c r="AE65" s="30">
        <f t="shared" si="53"/>
        <v>467.313244984982</v>
      </c>
      <c r="AF65" s="1">
        <f t="shared" si="54"/>
        <v>18679367.0788944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8</v>
      </c>
      <c r="D66" s="19">
        <v>28.04991941</v>
      </c>
      <c r="E66" s="20">
        <f t="shared" si="55"/>
        <v>28.5934328183871</v>
      </c>
      <c r="F66" s="16" t="s">
        <v>73</v>
      </c>
      <c r="G66" s="13">
        <v>9</v>
      </c>
      <c r="H66" s="18">
        <f t="shared" si="40"/>
        <v>28.04991941</v>
      </c>
      <c r="I66" s="18">
        <f t="shared" si="41"/>
        <v>301.19991941</v>
      </c>
      <c r="J66" s="18">
        <f t="shared" si="42"/>
        <v>0.481847380688255</v>
      </c>
      <c r="K66" s="18">
        <f t="shared" si="43"/>
        <v>10.2321666666667</v>
      </c>
      <c r="L66" s="18">
        <f t="shared" si="44"/>
        <v>2.762685</v>
      </c>
      <c r="M66" s="13" t="s">
        <v>73</v>
      </c>
      <c r="N66" s="13"/>
      <c r="O66" s="18">
        <f t="shared" si="56"/>
        <v>6.02182971272721</v>
      </c>
      <c r="P66" s="18">
        <f t="shared" si="45"/>
        <v>2.90160287402832</v>
      </c>
      <c r="Q66" s="24">
        <f t="shared" si="46"/>
        <v>1.30572129331274</v>
      </c>
      <c r="R66" s="18">
        <f t="shared" si="47"/>
        <v>1.24320825</v>
      </c>
      <c r="S66" s="25">
        <f t="shared" si="48"/>
        <v>1.05028364581135</v>
      </c>
      <c r="T66" s="3">
        <v>0.27</v>
      </c>
      <c r="U66" s="26">
        <f t="shared" si="49"/>
        <v>0.283576584369063</v>
      </c>
      <c r="V66" s="3">
        <v>229.1</v>
      </c>
      <c r="W66" s="27">
        <v>15.1</v>
      </c>
      <c r="X66" s="27">
        <v>6</v>
      </c>
      <c r="Y66" s="27">
        <v>3</v>
      </c>
      <c r="Z66" s="27">
        <v>7</v>
      </c>
      <c r="AA66" s="3">
        <v>30.2</v>
      </c>
      <c r="AB66" s="2">
        <f t="shared" si="50"/>
        <v>0.375898340187273</v>
      </c>
      <c r="AC66" s="29">
        <f t="shared" si="51"/>
        <v>10.2321666666667</v>
      </c>
      <c r="AD66" s="1">
        <f t="shared" si="52"/>
        <v>0.45</v>
      </c>
      <c r="AE66" s="30">
        <f t="shared" si="53"/>
        <v>467.313244984982</v>
      </c>
      <c r="AF66" s="1">
        <f t="shared" si="54"/>
        <v>17974056.5578724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9</v>
      </c>
      <c r="D67" s="19">
        <v>26.745443248</v>
      </c>
      <c r="E67" s="20">
        <f t="shared" si="55"/>
        <v>28.04991941</v>
      </c>
      <c r="F67" s="16" t="s">
        <v>73</v>
      </c>
      <c r="G67" s="13">
        <v>10</v>
      </c>
      <c r="H67" s="18">
        <f t="shared" si="40"/>
        <v>26.745443248</v>
      </c>
      <c r="I67" s="18">
        <f t="shared" si="41"/>
        <v>299.895443248</v>
      </c>
      <c r="J67" s="18">
        <f t="shared" si="42"/>
        <v>0.418641049769506</v>
      </c>
      <c r="K67" s="18">
        <f t="shared" si="43"/>
        <v>10.2321666666667</v>
      </c>
      <c r="L67" s="18">
        <f t="shared" si="44"/>
        <v>2.762685</v>
      </c>
      <c r="M67" s="13" t="s">
        <v>73</v>
      </c>
      <c r="N67" s="13"/>
      <c r="O67" s="18">
        <f t="shared" si="56"/>
        <v>5.8829118386989</v>
      </c>
      <c r="P67" s="18">
        <f t="shared" si="45"/>
        <v>2.46282838785436</v>
      </c>
      <c r="Q67" s="24">
        <f t="shared" si="46"/>
        <v>1.10827277453446</v>
      </c>
      <c r="R67" s="18">
        <f t="shared" si="47"/>
        <v>1.24320825</v>
      </c>
      <c r="S67" s="25">
        <f t="shared" si="48"/>
        <v>0.891461888653378</v>
      </c>
      <c r="T67" s="3">
        <v>0.27</v>
      </c>
      <c r="U67" s="26">
        <f t="shared" si="49"/>
        <v>0.240694709936412</v>
      </c>
      <c r="V67" s="3">
        <v>220.1</v>
      </c>
      <c r="W67" s="27">
        <v>12.1</v>
      </c>
      <c r="X67" s="27">
        <v>4.5</v>
      </c>
      <c r="Y67" s="27">
        <v>1.5</v>
      </c>
      <c r="Z67" s="27">
        <v>6.8</v>
      </c>
      <c r="AA67" s="3">
        <v>30.2</v>
      </c>
      <c r="AB67" s="2">
        <f t="shared" si="50"/>
        <v>0.347769455045828</v>
      </c>
      <c r="AC67" s="29">
        <f t="shared" si="51"/>
        <v>10.2321666666667</v>
      </c>
      <c r="AD67" s="1">
        <f t="shared" si="52"/>
        <v>0.45</v>
      </c>
      <c r="AE67" s="30">
        <f t="shared" si="53"/>
        <v>467.313244984982</v>
      </c>
      <c r="AF67" s="1">
        <f t="shared" si="54"/>
        <v>16629038.1888358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10</v>
      </c>
      <c r="D68" s="19">
        <v>22.2200095658064</v>
      </c>
      <c r="E68" s="20">
        <f t="shared" si="55"/>
        <v>26.745443248</v>
      </c>
      <c r="F68" s="16" t="s">
        <v>73</v>
      </c>
      <c r="G68" s="13">
        <v>11</v>
      </c>
      <c r="H68" s="18">
        <f t="shared" si="40"/>
        <v>22.2200095658064</v>
      </c>
      <c r="I68" s="18">
        <f t="shared" si="41"/>
        <v>295.370009565806</v>
      </c>
      <c r="J68" s="18">
        <f t="shared" si="42"/>
        <v>0.254569787906876</v>
      </c>
      <c r="K68" s="18">
        <f t="shared" si="43"/>
        <v>10.2321666666667</v>
      </c>
      <c r="L68" s="18">
        <f t="shared" si="44"/>
        <v>2.762685</v>
      </c>
      <c r="M68" s="13" t="s">
        <v>75</v>
      </c>
      <c r="N68" s="18">
        <f>(O67-P67)*$C$22/100</f>
        <v>3.24907927830231</v>
      </c>
      <c r="O68" s="18">
        <f t="shared" si="56"/>
        <v>2.93368917254223</v>
      </c>
      <c r="P68" s="18">
        <f t="shared" si="45"/>
        <v>0.746828630438772</v>
      </c>
      <c r="Q68" s="24">
        <f t="shared" si="46"/>
        <v>0.336072883697448</v>
      </c>
      <c r="R68" s="18">
        <f t="shared" si="47"/>
        <v>1.24320825</v>
      </c>
      <c r="S68" s="25">
        <f t="shared" si="48"/>
        <v>0.270327102235243</v>
      </c>
      <c r="T68" s="3">
        <v>0.27</v>
      </c>
      <c r="U68" s="26">
        <f t="shared" si="49"/>
        <v>0.0729883176035156</v>
      </c>
      <c r="V68" s="3">
        <v>220.1</v>
      </c>
      <c r="W68" s="27">
        <v>12.1</v>
      </c>
      <c r="X68" s="27">
        <v>4.5</v>
      </c>
      <c r="Y68" s="27">
        <v>1.5</v>
      </c>
      <c r="Z68" s="27">
        <v>6.8</v>
      </c>
      <c r="AA68" s="3">
        <v>30.2</v>
      </c>
      <c r="AB68" s="2">
        <f t="shared" si="50"/>
        <v>0.29720597775746</v>
      </c>
      <c r="AC68" s="29">
        <f t="shared" si="51"/>
        <v>10.2321666666667</v>
      </c>
      <c r="AD68" s="1">
        <f t="shared" si="52"/>
        <v>0.45</v>
      </c>
      <c r="AE68" s="30">
        <f t="shared" si="53"/>
        <v>467.313244984982</v>
      </c>
      <c r="AF68" s="1">
        <f t="shared" si="54"/>
        <v>14211281.3025164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11</v>
      </c>
      <c r="D69" s="19">
        <v>18.4033870683333</v>
      </c>
      <c r="E69" s="20">
        <f t="shared" si="55"/>
        <v>22.2200095658064</v>
      </c>
      <c r="F69" s="16" t="s">
        <v>75</v>
      </c>
      <c r="G69" s="13">
        <v>12</v>
      </c>
      <c r="H69" s="18">
        <f t="shared" si="40"/>
        <v>18.4033870683333</v>
      </c>
      <c r="I69" s="18">
        <f t="shared" si="41"/>
        <v>291.553387068333</v>
      </c>
      <c r="J69" s="18">
        <f t="shared" si="42"/>
        <v>0.165346872009649</v>
      </c>
      <c r="K69" s="18">
        <f t="shared" si="43"/>
        <v>10.2321666666667</v>
      </c>
      <c r="L69" s="18">
        <f t="shared" si="44"/>
        <v>2.762685</v>
      </c>
      <c r="M69" s="13" t="s">
        <v>73</v>
      </c>
      <c r="N69" s="13"/>
      <c r="O69" s="18">
        <f t="shared" si="56"/>
        <v>4.94954554210345</v>
      </c>
      <c r="P69" s="18">
        <f t="shared" si="45"/>
        <v>0.818391873256109</v>
      </c>
      <c r="Q69" s="24">
        <f t="shared" si="46"/>
        <v>0.368276342965249</v>
      </c>
      <c r="R69" s="18">
        <f t="shared" si="47"/>
        <v>1.24320825</v>
      </c>
      <c r="S69" s="25">
        <f t="shared" si="48"/>
        <v>0.296230613789161</v>
      </c>
      <c r="T69" s="3">
        <v>0.27</v>
      </c>
      <c r="U69" s="26">
        <f t="shared" si="49"/>
        <v>0.0799822657230735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0.250514653115507</v>
      </c>
      <c r="AC69" s="29">
        <f t="shared" si="51"/>
        <v>10.2321666666667</v>
      </c>
      <c r="AD69" s="1">
        <f t="shared" si="52"/>
        <v>0.45</v>
      </c>
      <c r="AE69" s="30">
        <f t="shared" si="53"/>
        <v>467.313244984982</v>
      </c>
      <c r="AF69" s="1">
        <f t="shared" si="54"/>
        <v>11978676.3129377</v>
      </c>
      <c r="AG69" s="1">
        <f>SUM(AF58:AF69)</f>
        <v>180171437.980427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77">
      <c r="A70" s="13"/>
      <c r="B70" s="13"/>
      <c r="C70" s="16">
        <v>12</v>
      </c>
      <c r="D70" s="19">
        <v>14.0627984471613</v>
      </c>
      <c r="E70" s="20">
        <f t="shared" si="55"/>
        <v>18.4033870683333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11</v>
      </c>
      <c r="E74" s="16"/>
      <c r="F74" s="16"/>
      <c r="G74" s="13">
        <v>1</v>
      </c>
      <c r="H74" s="18">
        <f t="shared" ref="H74:H85" si="57">E75</f>
        <v>11</v>
      </c>
      <c r="I74" s="18">
        <f t="shared" ref="I74:I85" si="58">H74+273.15</f>
        <v>284.15</v>
      </c>
      <c r="J74" s="18">
        <f t="shared" ref="J74:J85" si="59">EXP(($C$16*(I74-$C$14))/($C$17*I74*$C$14))</f>
        <v>0.0692638331246278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0.0361016951012185</v>
      </c>
      <c r="Q74" s="24">
        <f t="shared" ref="Q74:Q85" si="63">P74*$B$76</f>
        <v>0.00938644072631682</v>
      </c>
      <c r="R74" s="18">
        <f t="shared" ref="R74:R85" si="64">L74*$B$76</f>
        <v>0.1355172</v>
      </c>
      <c r="S74" s="25">
        <f t="shared" ref="S74:S85" si="65">Q74/R74</f>
        <v>0.0692638331246278</v>
      </c>
      <c r="T74" s="3">
        <v>0.01</v>
      </c>
      <c r="U74" s="26">
        <f t="shared" ref="U74:U85" si="66">S74*T74</f>
        <v>0.000692638331246278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0.00618263833124628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 t="shared" ref="AW74:AW85" si="72">$E$8</f>
        <v>0.15</v>
      </c>
      <c r="AX74" s="1">
        <f t="shared" ref="AX74:AX85" si="73">AW74*10000*AV74*0.67*AU74*AT74</f>
        <v>84.2043104439484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13.5640746362903</v>
      </c>
      <c r="E75" s="20">
        <f t="shared" ref="E75:E86" si="74">D74</f>
        <v>11</v>
      </c>
      <c r="F75" s="16" t="s">
        <v>73</v>
      </c>
      <c r="G75" s="13">
        <v>2</v>
      </c>
      <c r="H75" s="18">
        <f t="shared" si="57"/>
        <v>13.5640746362903</v>
      </c>
      <c r="I75" s="18">
        <f t="shared" si="58"/>
        <v>286.71407463629</v>
      </c>
      <c r="J75" s="18">
        <f t="shared" si="59"/>
        <v>0.0941007404999518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5">L75+O74-P74-N75</f>
        <v>1.00633830489878</v>
      </c>
      <c r="P75" s="18">
        <f t="shared" si="62"/>
        <v>0.0946971796844416</v>
      </c>
      <c r="Q75" s="24">
        <f t="shared" si="63"/>
        <v>0.0246212667179548</v>
      </c>
      <c r="R75" s="18">
        <f t="shared" si="64"/>
        <v>0.1355172</v>
      </c>
      <c r="S75" s="25">
        <f t="shared" si="65"/>
        <v>0.181683703013011</v>
      </c>
      <c r="T75" s="3">
        <v>0.01</v>
      </c>
      <c r="U75" s="26">
        <f t="shared" si="66"/>
        <v>0.00181683703013011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0.00730683703013011</v>
      </c>
      <c r="AU75" s="29">
        <f t="shared" si="70"/>
        <v>52.122</v>
      </c>
      <c r="AV75" s="1">
        <f t="shared" si="71"/>
        <v>0.26</v>
      </c>
      <c r="AW75" s="2">
        <f t="shared" si="72"/>
        <v>0.15</v>
      </c>
      <c r="AX75" s="1">
        <f t="shared" si="73"/>
        <v>99.5153105655446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15.4676969470714</v>
      </c>
      <c r="E76" s="20">
        <f t="shared" si="74"/>
        <v>13.5640746362903</v>
      </c>
      <c r="F76" s="16" t="s">
        <v>73</v>
      </c>
      <c r="G76" s="13">
        <v>3</v>
      </c>
      <c r="H76" s="18">
        <f t="shared" si="57"/>
        <v>15.4676969470714</v>
      </c>
      <c r="I76" s="18">
        <f t="shared" si="58"/>
        <v>288.617696947071</v>
      </c>
      <c r="J76" s="18">
        <f t="shared" si="59"/>
        <v>0.117725286261092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5"/>
        <v>1.43286112521434</v>
      </c>
      <c r="P76" s="18">
        <f t="shared" si="62"/>
        <v>0.168683986138248</v>
      </c>
      <c r="Q76" s="24">
        <f t="shared" si="63"/>
        <v>0.0438578363959445</v>
      </c>
      <c r="R76" s="18">
        <f t="shared" si="64"/>
        <v>0.1355172</v>
      </c>
      <c r="S76" s="25">
        <f t="shared" si="65"/>
        <v>0.323632988254956</v>
      </c>
      <c r="T76" s="3">
        <v>0.01</v>
      </c>
      <c r="U76" s="26">
        <f t="shared" si="66"/>
        <v>0.00323632988254956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0.005</v>
      </c>
      <c r="AF76" s="3">
        <v>0.49</v>
      </c>
      <c r="AG76" s="26">
        <f t="shared" si="67"/>
        <v>0.00245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0.015</v>
      </c>
      <c r="AR76" s="3">
        <v>0.5</v>
      </c>
      <c r="AS76" s="3">
        <f t="shared" si="68"/>
        <v>0.0075</v>
      </c>
      <c r="AT76" s="2">
        <f t="shared" si="69"/>
        <v>0.0131863298825496</v>
      </c>
      <c r="AU76" s="29">
        <f t="shared" si="70"/>
        <v>52.122</v>
      </c>
      <c r="AV76" s="1">
        <f t="shared" si="71"/>
        <v>0.26</v>
      </c>
      <c r="AW76" s="2">
        <f t="shared" si="72"/>
        <v>0.15</v>
      </c>
      <c r="AX76" s="1">
        <f t="shared" si="73"/>
        <v>179.590937647925</v>
      </c>
    </row>
    <row r="77" s="1" customFormat="1" spans="1:50">
      <c r="A77" s="13"/>
      <c r="B77" s="13"/>
      <c r="C77" s="16">
        <v>3</v>
      </c>
      <c r="D77" s="19">
        <v>17.9337811666452</v>
      </c>
      <c r="E77" s="20">
        <f t="shared" si="74"/>
        <v>15.4676969470714</v>
      </c>
      <c r="F77" s="16" t="s">
        <v>73</v>
      </c>
      <c r="G77" s="13">
        <v>4</v>
      </c>
      <c r="H77" s="18">
        <f t="shared" si="57"/>
        <v>17.9337811666452</v>
      </c>
      <c r="I77" s="18">
        <f t="shared" si="58"/>
        <v>291.083781166645</v>
      </c>
      <c r="J77" s="18">
        <f t="shared" si="59"/>
        <v>0.156674014384536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1.78539713907609</v>
      </c>
      <c r="P77" s="18">
        <f t="shared" si="62"/>
        <v>0.279725337049717</v>
      </c>
      <c r="Q77" s="24">
        <f t="shared" si="63"/>
        <v>0.0727285876329265</v>
      </c>
      <c r="R77" s="18">
        <f t="shared" si="64"/>
        <v>0.1355172</v>
      </c>
      <c r="S77" s="25">
        <f t="shared" si="65"/>
        <v>0.536674220194385</v>
      </c>
      <c r="T77" s="3">
        <v>0.01</v>
      </c>
      <c r="U77" s="26">
        <f t="shared" si="66"/>
        <v>0.00536674220194385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0.005</v>
      </c>
      <c r="AF77" s="3">
        <v>0.49</v>
      </c>
      <c r="AG77" s="26">
        <f t="shared" si="67"/>
        <v>0.00245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0.015</v>
      </c>
      <c r="AR77" s="3">
        <v>0.5</v>
      </c>
      <c r="AS77" s="3">
        <f t="shared" si="68"/>
        <v>0.0075</v>
      </c>
      <c r="AT77" s="2">
        <f t="shared" si="69"/>
        <v>0.0153167422019438</v>
      </c>
      <c r="AU77" s="29">
        <f t="shared" si="70"/>
        <v>52.122</v>
      </c>
      <c r="AV77" s="1">
        <f t="shared" si="71"/>
        <v>0.26</v>
      </c>
      <c r="AW77" s="2">
        <f t="shared" si="72"/>
        <v>0.15</v>
      </c>
      <c r="AX77" s="1">
        <f t="shared" si="73"/>
        <v>208.60604264109</v>
      </c>
    </row>
    <row r="78" s="1" customFormat="1" spans="1:50">
      <c r="A78" s="13"/>
      <c r="B78" s="13"/>
      <c r="C78" s="16">
        <v>4</v>
      </c>
      <c r="D78" s="19">
        <v>19.3109603853333</v>
      </c>
      <c r="E78" s="20">
        <f t="shared" si="74"/>
        <v>17.9337811666452</v>
      </c>
      <c r="F78" s="16" t="s">
        <v>73</v>
      </c>
      <c r="G78" s="13">
        <v>5</v>
      </c>
      <c r="H78" s="18">
        <f t="shared" si="57"/>
        <v>19.3109603853333</v>
      </c>
      <c r="I78" s="18">
        <f t="shared" si="58"/>
        <v>292.460960385333</v>
      </c>
      <c r="J78" s="18">
        <f t="shared" si="59"/>
        <v>0.183402230975464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1.43038821192506</v>
      </c>
      <c r="O78" s="18">
        <f t="shared" si="75"/>
        <v>0.596503590101318</v>
      </c>
      <c r="P78" s="18">
        <f t="shared" si="62"/>
        <v>0.109400089209456</v>
      </c>
      <c r="Q78" s="24">
        <f t="shared" si="63"/>
        <v>0.0284440231944585</v>
      </c>
      <c r="R78" s="18">
        <f t="shared" si="64"/>
        <v>0.1355172</v>
      </c>
      <c r="S78" s="25">
        <f t="shared" si="65"/>
        <v>0.209892347203591</v>
      </c>
      <c r="T78" s="3">
        <v>0.01</v>
      </c>
      <c r="U78" s="26">
        <f t="shared" si="66"/>
        <v>0.00209892347203591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0.01</v>
      </c>
      <c r="AF78" s="3">
        <v>0.49</v>
      </c>
      <c r="AG78" s="26">
        <f t="shared" si="67"/>
        <v>0.0049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0.02</v>
      </c>
      <c r="AR78" s="3">
        <v>0.5</v>
      </c>
      <c r="AS78" s="3">
        <f t="shared" si="68"/>
        <v>0.01</v>
      </c>
      <c r="AT78" s="2">
        <f t="shared" si="69"/>
        <v>0.0169989234720359</v>
      </c>
      <c r="AU78" s="29">
        <f t="shared" si="70"/>
        <v>52.122</v>
      </c>
      <c r="AV78" s="1">
        <f t="shared" si="71"/>
        <v>0.26</v>
      </c>
      <c r="AW78" s="2">
        <f t="shared" si="72"/>
        <v>0.15</v>
      </c>
      <c r="AX78" s="1">
        <f t="shared" si="73"/>
        <v>231.516474450431</v>
      </c>
    </row>
    <row r="79" s="1" customFormat="1" spans="1:50">
      <c r="A79" s="13"/>
      <c r="B79" s="13"/>
      <c r="C79" s="16">
        <v>5</v>
      </c>
      <c r="D79" s="19">
        <v>24.8930544306452</v>
      </c>
      <c r="E79" s="20">
        <f t="shared" si="74"/>
        <v>19.3109603853333</v>
      </c>
      <c r="F79" s="16" t="s">
        <v>75</v>
      </c>
      <c r="G79" s="13">
        <v>6</v>
      </c>
      <c r="H79" s="18">
        <f t="shared" si="57"/>
        <v>24.8930544306452</v>
      </c>
      <c r="I79" s="18">
        <f t="shared" si="58"/>
        <v>298.043054430645</v>
      </c>
      <c r="J79" s="18">
        <f t="shared" si="59"/>
        <v>0.342141415545782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5"/>
        <v>1.00832350089186</v>
      </c>
      <c r="P79" s="18">
        <f t="shared" si="62"/>
        <v>0.344989229923221</v>
      </c>
      <c r="Q79" s="24">
        <f t="shared" si="63"/>
        <v>0.0896971997800374</v>
      </c>
      <c r="R79" s="18">
        <f t="shared" si="64"/>
        <v>0.1355172</v>
      </c>
      <c r="S79" s="25">
        <f t="shared" si="65"/>
        <v>0.66188793584901</v>
      </c>
      <c r="T79" s="3">
        <v>0.01</v>
      </c>
      <c r="U79" s="26">
        <f t="shared" si="66"/>
        <v>0.0066188793584901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0.01</v>
      </c>
      <c r="AF79" s="3">
        <v>0.49</v>
      </c>
      <c r="AG79" s="26">
        <f t="shared" si="67"/>
        <v>0.0049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0.02</v>
      </c>
      <c r="AR79" s="3">
        <v>0.5</v>
      </c>
      <c r="AS79" s="3">
        <f t="shared" si="68"/>
        <v>0.01</v>
      </c>
      <c r="AT79" s="2">
        <f t="shared" si="69"/>
        <v>0.0215188793584901</v>
      </c>
      <c r="AU79" s="29">
        <f t="shared" si="70"/>
        <v>52.122</v>
      </c>
      <c r="AV79" s="1">
        <f t="shared" si="71"/>
        <v>0.26</v>
      </c>
      <c r="AW79" s="2">
        <f t="shared" si="72"/>
        <v>0.15</v>
      </c>
      <c r="AX79" s="1">
        <f t="shared" si="73"/>
        <v>293.075916918938</v>
      </c>
    </row>
    <row r="80" s="1" customFormat="1" spans="1:50">
      <c r="A80" s="13"/>
      <c r="B80" s="13"/>
      <c r="C80" s="16">
        <v>6</v>
      </c>
      <c r="D80" s="19">
        <v>25.8308429533333</v>
      </c>
      <c r="E80" s="20">
        <f t="shared" si="74"/>
        <v>24.8930544306452</v>
      </c>
      <c r="F80" s="16" t="s">
        <v>73</v>
      </c>
      <c r="G80" s="13">
        <v>7</v>
      </c>
      <c r="H80" s="18">
        <f t="shared" si="57"/>
        <v>25.8308429533333</v>
      </c>
      <c r="I80" s="18">
        <f t="shared" si="58"/>
        <v>298.980842953333</v>
      </c>
      <c r="J80" s="18">
        <f t="shared" si="59"/>
        <v>0.37906000562333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1.18455427096864</v>
      </c>
      <c r="P80" s="18">
        <f t="shared" si="62"/>
        <v>0.449017148614513</v>
      </c>
      <c r="Q80" s="24">
        <f t="shared" si="63"/>
        <v>0.116744458639773</v>
      </c>
      <c r="R80" s="18">
        <f t="shared" si="64"/>
        <v>0.1355172</v>
      </c>
      <c r="S80" s="25">
        <f t="shared" si="65"/>
        <v>0.861473367511825</v>
      </c>
      <c r="T80" s="3">
        <v>0.01</v>
      </c>
      <c r="U80" s="26">
        <f t="shared" si="66"/>
        <v>0.00861473367511825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0.01</v>
      </c>
      <c r="AF80" s="3">
        <v>0.49</v>
      </c>
      <c r="AG80" s="26">
        <f t="shared" si="67"/>
        <v>0.0049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0.02</v>
      </c>
      <c r="AR80" s="3">
        <v>0.5</v>
      </c>
      <c r="AS80" s="3">
        <f t="shared" si="68"/>
        <v>0.01</v>
      </c>
      <c r="AT80" s="2">
        <f t="shared" si="69"/>
        <v>0.0235147336751182</v>
      </c>
      <c r="AU80" s="29">
        <f t="shared" si="70"/>
        <v>52.122</v>
      </c>
      <c r="AV80" s="1">
        <f t="shared" si="71"/>
        <v>0.26</v>
      </c>
      <c r="AW80" s="2">
        <f t="shared" si="72"/>
        <v>0.15</v>
      </c>
      <c r="AX80" s="1">
        <f t="shared" si="73"/>
        <v>320.258412072972</v>
      </c>
    </row>
    <row r="81" s="1" customFormat="1" spans="1:50">
      <c r="A81" s="13"/>
      <c r="B81" s="13"/>
      <c r="C81" s="16">
        <v>7</v>
      </c>
      <c r="D81" s="19">
        <v>28.5934328183871</v>
      </c>
      <c r="E81" s="20">
        <f t="shared" si="74"/>
        <v>25.8308429533333</v>
      </c>
      <c r="F81" s="16" t="s">
        <v>73</v>
      </c>
      <c r="G81" s="13">
        <v>8</v>
      </c>
      <c r="H81" s="18">
        <f t="shared" si="57"/>
        <v>28.5934328183871</v>
      </c>
      <c r="I81" s="18">
        <f t="shared" si="58"/>
        <v>301.743432818387</v>
      </c>
      <c r="J81" s="18">
        <f t="shared" si="59"/>
        <v>0.510737430839988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1.25675712235413</v>
      </c>
      <c r="P81" s="18">
        <f t="shared" si="62"/>
        <v>0.641872903861004</v>
      </c>
      <c r="Q81" s="24">
        <f t="shared" si="63"/>
        <v>0.166886955003861</v>
      </c>
      <c r="R81" s="18">
        <f t="shared" si="64"/>
        <v>0.1355172</v>
      </c>
      <c r="S81" s="25">
        <f t="shared" si="65"/>
        <v>1.23148172338169</v>
      </c>
      <c r="T81" s="3">
        <v>0.01</v>
      </c>
      <c r="U81" s="26">
        <f t="shared" si="66"/>
        <v>0.0123148172338169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0.01</v>
      </c>
      <c r="AF81" s="3">
        <v>0.49</v>
      </c>
      <c r="AG81" s="26">
        <f t="shared" si="67"/>
        <v>0.0049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0.02</v>
      </c>
      <c r="AR81" s="3">
        <v>0.5</v>
      </c>
      <c r="AS81" s="3">
        <f t="shared" si="68"/>
        <v>0.01</v>
      </c>
      <c r="AT81" s="2">
        <f t="shared" si="69"/>
        <v>0.0272148172338169</v>
      </c>
      <c r="AU81" s="29">
        <f t="shared" si="70"/>
        <v>52.122</v>
      </c>
      <c r="AV81" s="1">
        <f t="shared" si="71"/>
        <v>0.26</v>
      </c>
      <c r="AW81" s="2">
        <f t="shared" si="72"/>
        <v>0.15</v>
      </c>
      <c r="AX81" s="1">
        <f t="shared" si="73"/>
        <v>370.65162091888</v>
      </c>
    </row>
    <row r="82" s="1" customFormat="1" spans="1:50">
      <c r="A82" s="13"/>
      <c r="B82" s="13"/>
      <c r="C82" s="16">
        <v>8</v>
      </c>
      <c r="D82" s="19">
        <v>28.04991941</v>
      </c>
      <c r="E82" s="20">
        <f t="shared" si="74"/>
        <v>28.5934328183871</v>
      </c>
      <c r="F82" s="16" t="s">
        <v>73</v>
      </c>
      <c r="G82" s="13">
        <v>9</v>
      </c>
      <c r="H82" s="18">
        <f t="shared" si="57"/>
        <v>28.04991941</v>
      </c>
      <c r="I82" s="18">
        <f t="shared" si="58"/>
        <v>301.19991941</v>
      </c>
      <c r="J82" s="18">
        <f t="shared" si="59"/>
        <v>0.481847380688255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1.13610421849312</v>
      </c>
      <c r="P82" s="18">
        <f t="shared" si="62"/>
        <v>0.547428841869789</v>
      </c>
      <c r="Q82" s="24">
        <f t="shared" si="63"/>
        <v>0.142331498886145</v>
      </c>
      <c r="R82" s="18">
        <f t="shared" si="64"/>
        <v>0.1355172</v>
      </c>
      <c r="S82" s="25">
        <f t="shared" si="65"/>
        <v>1.05028364581135</v>
      </c>
      <c r="T82" s="3">
        <v>0.01</v>
      </c>
      <c r="U82" s="26">
        <f t="shared" si="66"/>
        <v>0.0105028364581135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0.01</v>
      </c>
      <c r="AF82" s="3">
        <v>0.49</v>
      </c>
      <c r="AG82" s="26">
        <f t="shared" si="67"/>
        <v>0.0049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0.02</v>
      </c>
      <c r="AR82" s="3">
        <v>0.5</v>
      </c>
      <c r="AS82" s="3">
        <f t="shared" si="68"/>
        <v>0.01</v>
      </c>
      <c r="AT82" s="2">
        <f t="shared" si="69"/>
        <v>0.0254028364581135</v>
      </c>
      <c r="AU82" s="29">
        <f t="shared" si="70"/>
        <v>52.122</v>
      </c>
      <c r="AV82" s="1">
        <f t="shared" si="71"/>
        <v>0.26</v>
      </c>
      <c r="AW82" s="2">
        <f t="shared" si="72"/>
        <v>0.15</v>
      </c>
      <c r="AX82" s="1">
        <f t="shared" si="73"/>
        <v>345.973387520577</v>
      </c>
    </row>
    <row r="83" s="1" customFormat="1" spans="1:50">
      <c r="A83" s="13"/>
      <c r="B83" s="13"/>
      <c r="C83" s="16">
        <v>9</v>
      </c>
      <c r="D83" s="19">
        <v>26.745443248</v>
      </c>
      <c r="E83" s="20">
        <f t="shared" si="74"/>
        <v>28.04991941</v>
      </c>
      <c r="F83" s="16" t="s">
        <v>73</v>
      </c>
      <c r="G83" s="13">
        <v>10</v>
      </c>
      <c r="H83" s="18">
        <f t="shared" si="57"/>
        <v>26.745443248</v>
      </c>
      <c r="I83" s="18">
        <f t="shared" si="58"/>
        <v>299.895443248</v>
      </c>
      <c r="J83" s="18">
        <f t="shared" si="59"/>
        <v>0.418641049769506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1.10989537662334</v>
      </c>
      <c r="P83" s="18">
        <f t="shared" si="62"/>
        <v>0.464647765603914</v>
      </c>
      <c r="Q83" s="24">
        <f t="shared" si="63"/>
        <v>0.120808419057018</v>
      </c>
      <c r="R83" s="18">
        <f t="shared" si="64"/>
        <v>0.1355172</v>
      </c>
      <c r="S83" s="25">
        <f t="shared" si="65"/>
        <v>0.891461888653378</v>
      </c>
      <c r="T83" s="3">
        <v>0.01</v>
      </c>
      <c r="U83" s="26">
        <f t="shared" si="66"/>
        <v>0.00891461888653378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0.005</v>
      </c>
      <c r="AF83" s="3">
        <v>0.49</v>
      </c>
      <c r="AG83" s="26">
        <f t="shared" si="67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8"/>
        <v>0.0075</v>
      </c>
      <c r="AT83" s="2">
        <f t="shared" si="69"/>
        <v>0.0188646188865338</v>
      </c>
      <c r="AU83" s="29">
        <f t="shared" si="70"/>
        <v>52.122</v>
      </c>
      <c r="AV83" s="1">
        <f t="shared" si="71"/>
        <v>0.26</v>
      </c>
      <c r="AW83" s="2">
        <f t="shared" si="72"/>
        <v>0.15</v>
      </c>
      <c r="AX83" s="1">
        <f t="shared" si="73"/>
        <v>256.926273222303</v>
      </c>
    </row>
    <row r="84" s="1" customFormat="1" spans="1:50">
      <c r="A84" s="13"/>
      <c r="B84" s="13"/>
      <c r="C84" s="16">
        <v>10</v>
      </c>
      <c r="D84" s="19">
        <v>22.2200095658064</v>
      </c>
      <c r="E84" s="20">
        <f t="shared" si="74"/>
        <v>26.745443248</v>
      </c>
      <c r="F84" s="16" t="s">
        <v>73</v>
      </c>
      <c r="G84" s="13">
        <v>11</v>
      </c>
      <c r="H84" s="18">
        <f t="shared" si="57"/>
        <v>22.2200095658064</v>
      </c>
      <c r="I84" s="18">
        <f t="shared" si="58"/>
        <v>295.370009565806</v>
      </c>
      <c r="J84" s="18">
        <f t="shared" si="59"/>
        <v>0.254569787906876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0.61298523046845</v>
      </c>
      <c r="O84" s="18">
        <f t="shared" si="75"/>
        <v>0.553482380550971</v>
      </c>
      <c r="P84" s="18">
        <f t="shared" si="62"/>
        <v>0.140899892227053</v>
      </c>
      <c r="Q84" s="24">
        <f t="shared" si="63"/>
        <v>0.0366339719790339</v>
      </c>
      <c r="R84" s="18">
        <f t="shared" si="64"/>
        <v>0.1355172</v>
      </c>
      <c r="S84" s="25">
        <f t="shared" si="65"/>
        <v>0.270327102235243</v>
      </c>
      <c r="T84" s="3">
        <v>0.01</v>
      </c>
      <c r="U84" s="26">
        <f t="shared" si="66"/>
        <v>0.00270327102235243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0.005</v>
      </c>
      <c r="AF84" s="3">
        <v>0.49</v>
      </c>
      <c r="AG84" s="26">
        <f t="shared" si="67"/>
        <v>0.00245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0.015</v>
      </c>
      <c r="AR84" s="3">
        <v>0.5</v>
      </c>
      <c r="AS84" s="3">
        <f t="shared" si="68"/>
        <v>0.0075</v>
      </c>
      <c r="AT84" s="2">
        <f t="shared" si="69"/>
        <v>0.0126532710223524</v>
      </c>
      <c r="AU84" s="29">
        <f t="shared" si="70"/>
        <v>52.122</v>
      </c>
      <c r="AV84" s="1">
        <f t="shared" si="71"/>
        <v>0.26</v>
      </c>
      <c r="AW84" s="2">
        <f t="shared" si="72"/>
        <v>0.15</v>
      </c>
      <c r="AX84" s="1">
        <f t="shared" si="73"/>
        <v>172.330953908929</v>
      </c>
    </row>
    <row r="85" s="1" customFormat="1" spans="1:51">
      <c r="A85" s="13"/>
      <c r="B85" s="13"/>
      <c r="C85" s="16">
        <v>11</v>
      </c>
      <c r="D85" s="19">
        <v>18.4033870683333</v>
      </c>
      <c r="E85" s="20">
        <f t="shared" si="74"/>
        <v>22.2200095658064</v>
      </c>
      <c r="F85" s="16" t="s">
        <v>75</v>
      </c>
      <c r="G85" s="13">
        <v>12</v>
      </c>
      <c r="H85" s="18">
        <f t="shared" si="57"/>
        <v>18.4033870683333</v>
      </c>
      <c r="I85" s="18">
        <f t="shared" si="58"/>
        <v>291.553387068333</v>
      </c>
      <c r="J85" s="18">
        <f t="shared" si="59"/>
        <v>0.165346872009649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5"/>
        <v>0.933802488323918</v>
      </c>
      <c r="P85" s="18">
        <f t="shared" si="62"/>
        <v>0.154401320519187</v>
      </c>
      <c r="Q85" s="24">
        <f t="shared" si="63"/>
        <v>0.0401443433349885</v>
      </c>
      <c r="R85" s="18">
        <f t="shared" si="64"/>
        <v>0.1355172</v>
      </c>
      <c r="S85" s="25">
        <f t="shared" si="65"/>
        <v>0.296230613789161</v>
      </c>
      <c r="T85" s="3">
        <v>0.01</v>
      </c>
      <c r="U85" s="26">
        <f t="shared" si="66"/>
        <v>0.00296230613789161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0.00845230613789161</v>
      </c>
      <c r="AU85" s="29">
        <f t="shared" si="70"/>
        <v>52.122</v>
      </c>
      <c r="AV85" s="1">
        <f t="shared" si="71"/>
        <v>0.26</v>
      </c>
      <c r="AW85" s="2">
        <f t="shared" si="72"/>
        <v>0.15</v>
      </c>
      <c r="AX85" s="1">
        <f t="shared" si="73"/>
        <v>115.116002565663</v>
      </c>
      <c r="AY85" s="1">
        <f>SUM(AX74:AX85)</f>
        <v>2677.7656428772</v>
      </c>
    </row>
    <row r="86" s="1" customFormat="1" spans="1:46">
      <c r="A86" s="13"/>
      <c r="B86" s="13"/>
      <c r="C86" s="16">
        <v>12</v>
      </c>
      <c r="D86" s="19">
        <v>14.0627984471613</v>
      </c>
      <c r="E86" s="20">
        <f t="shared" si="74"/>
        <v>18.4033870683333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11</v>
      </c>
      <c r="E90" s="16"/>
      <c r="F90" s="16"/>
      <c r="G90" s="13">
        <v>1</v>
      </c>
      <c r="H90" s="18">
        <f t="shared" ref="H90:H101" si="76">E91</f>
        <v>11</v>
      </c>
      <c r="I90" s="18">
        <f t="shared" ref="I90:I101" si="77">H90+273.15</f>
        <v>284.15</v>
      </c>
      <c r="J90" s="18">
        <f t="shared" ref="J90:J101" si="78">EXP(($C$16*(I90-$C$14))/($C$17*I90*$C$14))</f>
        <v>0.0692638331246278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0.0197194132905815</v>
      </c>
      <c r="Q90" s="24">
        <f t="shared" ref="Q90:Q101" si="82">P90*$B$76</f>
        <v>0.0051270474555512</v>
      </c>
      <c r="R90" s="18">
        <f t="shared" ref="R90:R101" si="83">L90*$B$76</f>
        <v>0.074022</v>
      </c>
      <c r="S90" s="25">
        <f t="shared" ref="S90:S101" si="84">Q90/R90</f>
        <v>0.0692638331246278</v>
      </c>
      <c r="T90" s="3">
        <v>0.01</v>
      </c>
      <c r="U90" s="26">
        <f t="shared" ref="U90:U101" si="85">S90*T90</f>
        <v>0.000692638331246278</v>
      </c>
      <c r="V90" s="25"/>
      <c r="W90" s="3"/>
      <c r="X90" s="3"/>
      <c r="Y90" s="28"/>
      <c r="Z90" s="3"/>
      <c r="AA90" s="27"/>
      <c r="AB90" s="3"/>
      <c r="AC90" s="3"/>
      <c r="AD90" s="3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0.00618263833124628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 t="shared" ref="AW90:AW101" si="91">$E$9</f>
        <v>0</v>
      </c>
      <c r="AX90" s="1">
        <f t="shared" ref="AX90:AX101" si="92">AW90*10000*AV90*0.67*AU90*AT90</f>
        <v>0</v>
      </c>
      <c r="AZ90" s="2">
        <f t="shared" ref="AZ90:AZ101" si="93">$E$10</f>
        <v>0</v>
      </c>
      <c r="BA90" s="1">
        <f t="shared" ref="BA90:BA101" si="94">AZ90*10000*AV90*0.67*AU90*AT90</f>
        <v>0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13.5640746362903</v>
      </c>
      <c r="E91" s="20">
        <f t="shared" ref="E91:E102" si="95">D90</f>
        <v>11</v>
      </c>
      <c r="F91" s="16" t="s">
        <v>73</v>
      </c>
      <c r="G91" s="13">
        <v>2</v>
      </c>
      <c r="H91" s="18">
        <f t="shared" si="76"/>
        <v>13.5640746362903</v>
      </c>
      <c r="I91" s="18">
        <f t="shared" si="77"/>
        <v>286.71407463629</v>
      </c>
      <c r="J91" s="18">
        <f t="shared" si="78"/>
        <v>0.0941007404999518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6">L91+O90-P90-N91</f>
        <v>0.549680586709418</v>
      </c>
      <c r="P91" s="18">
        <f t="shared" si="81"/>
        <v>0.0517253502478042</v>
      </c>
      <c r="Q91" s="24">
        <f t="shared" si="82"/>
        <v>0.0134485910644291</v>
      </c>
      <c r="R91" s="18">
        <f t="shared" si="83"/>
        <v>0.074022</v>
      </c>
      <c r="S91" s="25">
        <f t="shared" si="84"/>
        <v>0.181683703013011</v>
      </c>
      <c r="T91" s="3">
        <v>0.01</v>
      </c>
      <c r="U91" s="26">
        <f t="shared" si="85"/>
        <v>0.00181683703013011</v>
      </c>
      <c r="V91" s="25"/>
      <c r="W91" s="3"/>
      <c r="X91" s="3"/>
      <c r="Y91" s="28"/>
      <c r="Z91" s="3"/>
      <c r="AA91" s="27"/>
      <c r="AB91" s="3"/>
      <c r="AC91" s="3"/>
      <c r="AD91" s="3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0.00730683703013011</v>
      </c>
      <c r="AU91" s="29">
        <f t="shared" si="89"/>
        <v>28.47</v>
      </c>
      <c r="AV91" s="1">
        <f t="shared" si="90"/>
        <v>0.26</v>
      </c>
      <c r="AW91" s="2">
        <f t="shared" si="91"/>
        <v>0</v>
      </c>
      <c r="AX91" s="1">
        <f t="shared" si="92"/>
        <v>0</v>
      </c>
      <c r="AZ91" s="2">
        <f t="shared" si="93"/>
        <v>0</v>
      </c>
      <c r="BA91" s="1">
        <f t="shared" si="94"/>
        <v>0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15.4676969470714</v>
      </c>
      <c r="E92" s="20">
        <f t="shared" si="95"/>
        <v>13.5640746362903</v>
      </c>
      <c r="F92" s="16" t="s">
        <v>73</v>
      </c>
      <c r="G92" s="13">
        <v>3</v>
      </c>
      <c r="H92" s="18">
        <f t="shared" si="76"/>
        <v>15.4676969470714</v>
      </c>
      <c r="I92" s="18">
        <f t="shared" si="77"/>
        <v>288.617696947071</v>
      </c>
      <c r="J92" s="18">
        <f t="shared" si="78"/>
        <v>0.117725286261092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6"/>
        <v>0.782655236461614</v>
      </c>
      <c r="P92" s="18">
        <f t="shared" si="81"/>
        <v>0.092138311756186</v>
      </c>
      <c r="Q92" s="24">
        <f t="shared" si="82"/>
        <v>0.0239559610566084</v>
      </c>
      <c r="R92" s="18">
        <f t="shared" si="83"/>
        <v>0.074022</v>
      </c>
      <c r="S92" s="25">
        <f t="shared" si="84"/>
        <v>0.323632988254956</v>
      </c>
      <c r="T92" s="3">
        <v>0.01</v>
      </c>
      <c r="U92" s="26">
        <f t="shared" si="85"/>
        <v>0.00323632988254956</v>
      </c>
      <c r="V92" s="25"/>
      <c r="W92" s="3"/>
      <c r="X92" s="3"/>
      <c r="Y92" s="28"/>
      <c r="Z92" s="3"/>
      <c r="AA92" s="27"/>
      <c r="AB92" s="3"/>
      <c r="AC92" s="3"/>
      <c r="AD92" s="3"/>
      <c r="AE92" s="25">
        <v>0.005</v>
      </c>
      <c r="AF92" s="3">
        <v>0.49</v>
      </c>
      <c r="AG92" s="26">
        <f t="shared" si="86"/>
        <v>0.00245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0.015</v>
      </c>
      <c r="AR92" s="3">
        <v>0.5</v>
      </c>
      <c r="AS92" s="3">
        <f t="shared" si="87"/>
        <v>0.0075</v>
      </c>
      <c r="AT92" s="2">
        <f t="shared" si="88"/>
        <v>0.0131863298825496</v>
      </c>
      <c r="AU92" s="29">
        <f t="shared" si="89"/>
        <v>28.47</v>
      </c>
      <c r="AV92" s="1">
        <f t="shared" si="90"/>
        <v>0.26</v>
      </c>
      <c r="AW92" s="2">
        <f t="shared" si="91"/>
        <v>0</v>
      </c>
      <c r="AX92" s="1">
        <f t="shared" si="92"/>
        <v>0</v>
      </c>
      <c r="AZ92" s="2">
        <f t="shared" si="93"/>
        <v>0</v>
      </c>
      <c r="BA92" s="1">
        <f t="shared" si="94"/>
        <v>0</v>
      </c>
    </row>
    <row r="93" s="1" customFormat="1" spans="1:53">
      <c r="A93" s="13"/>
      <c r="B93" s="13"/>
      <c r="C93" s="16">
        <v>3</v>
      </c>
      <c r="D93" s="19">
        <v>17.9337811666452</v>
      </c>
      <c r="E93" s="20">
        <f t="shared" si="95"/>
        <v>15.4676969470714</v>
      </c>
      <c r="F93" s="16" t="s">
        <v>73</v>
      </c>
      <c r="G93" s="13">
        <v>4</v>
      </c>
      <c r="H93" s="18">
        <f t="shared" si="76"/>
        <v>17.9337811666452</v>
      </c>
      <c r="I93" s="18">
        <f t="shared" si="77"/>
        <v>291.083781166645</v>
      </c>
      <c r="J93" s="18">
        <f t="shared" si="78"/>
        <v>0.156674014384536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0.975216924705428</v>
      </c>
      <c r="P93" s="18">
        <f t="shared" si="81"/>
        <v>0.152791150489341</v>
      </c>
      <c r="Q93" s="24">
        <f t="shared" si="82"/>
        <v>0.0397256991272288</v>
      </c>
      <c r="R93" s="18">
        <f t="shared" si="83"/>
        <v>0.074022</v>
      </c>
      <c r="S93" s="25">
        <f t="shared" si="84"/>
        <v>0.536674220194385</v>
      </c>
      <c r="T93" s="3">
        <v>0.01</v>
      </c>
      <c r="U93" s="26">
        <f t="shared" si="85"/>
        <v>0.00536674220194385</v>
      </c>
      <c r="V93" s="25"/>
      <c r="W93" s="3"/>
      <c r="X93" s="3"/>
      <c r="Y93" s="28"/>
      <c r="Z93" s="3"/>
      <c r="AA93" s="27"/>
      <c r="AB93" s="3"/>
      <c r="AC93" s="3"/>
      <c r="AD93" s="3"/>
      <c r="AE93" s="25">
        <v>0.005</v>
      </c>
      <c r="AF93" s="3">
        <v>0.49</v>
      </c>
      <c r="AG93" s="26">
        <f t="shared" si="86"/>
        <v>0.00245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0.015</v>
      </c>
      <c r="AR93" s="3">
        <v>0.5</v>
      </c>
      <c r="AS93" s="3">
        <f t="shared" si="87"/>
        <v>0.0075</v>
      </c>
      <c r="AT93" s="2">
        <f t="shared" si="88"/>
        <v>0.0153167422019438</v>
      </c>
      <c r="AU93" s="29">
        <f t="shared" si="89"/>
        <v>28.47</v>
      </c>
      <c r="AV93" s="1">
        <f t="shared" si="90"/>
        <v>0.26</v>
      </c>
      <c r="AW93" s="2">
        <f t="shared" si="91"/>
        <v>0</v>
      </c>
      <c r="AX93" s="1">
        <f t="shared" si="92"/>
        <v>0</v>
      </c>
      <c r="AZ93" s="2">
        <f t="shared" si="93"/>
        <v>0</v>
      </c>
      <c r="BA93" s="1">
        <f t="shared" si="94"/>
        <v>0</v>
      </c>
    </row>
    <row r="94" s="1" customFormat="1" spans="1:53">
      <c r="A94" s="13"/>
      <c r="B94" s="13"/>
      <c r="C94" s="16">
        <v>4</v>
      </c>
      <c r="D94" s="19">
        <v>19.3109603853333</v>
      </c>
      <c r="E94" s="20">
        <f t="shared" si="95"/>
        <v>17.9337811666452</v>
      </c>
      <c r="F94" s="16" t="s">
        <v>73</v>
      </c>
      <c r="G94" s="13">
        <v>5</v>
      </c>
      <c r="H94" s="18">
        <f t="shared" si="76"/>
        <v>19.3109603853333</v>
      </c>
      <c r="I94" s="18">
        <f t="shared" si="77"/>
        <v>292.460960385333</v>
      </c>
      <c r="J94" s="18">
        <f t="shared" si="78"/>
        <v>0.183402230975464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0.781304485505283</v>
      </c>
      <c r="O94" s="18">
        <f t="shared" si="96"/>
        <v>0.325821288710804</v>
      </c>
      <c r="P94" s="18">
        <f t="shared" si="81"/>
        <v>0.0597563512488624</v>
      </c>
      <c r="Q94" s="24">
        <f t="shared" si="82"/>
        <v>0.0155366513247042</v>
      </c>
      <c r="R94" s="18">
        <f t="shared" si="83"/>
        <v>0.074022</v>
      </c>
      <c r="S94" s="25">
        <f t="shared" si="84"/>
        <v>0.209892347203591</v>
      </c>
      <c r="T94" s="3">
        <v>0.01</v>
      </c>
      <c r="U94" s="26">
        <f t="shared" si="85"/>
        <v>0.00209892347203591</v>
      </c>
      <c r="V94" s="25"/>
      <c r="W94" s="3"/>
      <c r="X94" s="3"/>
      <c r="Y94" s="28"/>
      <c r="Z94" s="3"/>
      <c r="AA94" s="27"/>
      <c r="AB94" s="3"/>
      <c r="AC94" s="3"/>
      <c r="AD94" s="3"/>
      <c r="AE94" s="25">
        <v>0.01</v>
      </c>
      <c r="AF94" s="3">
        <v>0.49</v>
      </c>
      <c r="AG94" s="26">
        <f t="shared" si="86"/>
        <v>0.0049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0.02</v>
      </c>
      <c r="AR94" s="3">
        <v>0.5</v>
      </c>
      <c r="AS94" s="3">
        <f t="shared" si="87"/>
        <v>0.01</v>
      </c>
      <c r="AT94" s="2">
        <f t="shared" si="88"/>
        <v>0.0169989234720359</v>
      </c>
      <c r="AU94" s="29">
        <f t="shared" si="89"/>
        <v>28.47</v>
      </c>
      <c r="AV94" s="1">
        <f t="shared" si="90"/>
        <v>0.26</v>
      </c>
      <c r="AW94" s="2">
        <f t="shared" si="91"/>
        <v>0</v>
      </c>
      <c r="AX94" s="1">
        <f t="shared" si="92"/>
        <v>0</v>
      </c>
      <c r="AZ94" s="2">
        <f t="shared" si="93"/>
        <v>0</v>
      </c>
      <c r="BA94" s="1">
        <f t="shared" si="94"/>
        <v>0</v>
      </c>
    </row>
    <row r="95" s="1" customFormat="1" spans="1:53">
      <c r="A95" s="13"/>
      <c r="B95" s="13"/>
      <c r="C95" s="16">
        <v>5</v>
      </c>
      <c r="D95" s="19">
        <v>24.8930544306452</v>
      </c>
      <c r="E95" s="20">
        <f t="shared" si="95"/>
        <v>19.3109603853333</v>
      </c>
      <c r="F95" s="16" t="s">
        <v>75</v>
      </c>
      <c r="G95" s="13">
        <v>6</v>
      </c>
      <c r="H95" s="18">
        <f t="shared" si="76"/>
        <v>24.8930544306452</v>
      </c>
      <c r="I95" s="18">
        <f t="shared" si="77"/>
        <v>298.043054430645</v>
      </c>
      <c r="J95" s="18">
        <f t="shared" si="78"/>
        <v>0.342141415545782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6"/>
        <v>0.550764937461942</v>
      </c>
      <c r="P95" s="18">
        <f t="shared" si="81"/>
        <v>0.188439495336213</v>
      </c>
      <c r="Q95" s="24">
        <f t="shared" si="82"/>
        <v>0.0489942687874154</v>
      </c>
      <c r="R95" s="18">
        <f t="shared" si="83"/>
        <v>0.074022</v>
      </c>
      <c r="S95" s="25">
        <f t="shared" si="84"/>
        <v>0.66188793584901</v>
      </c>
      <c r="T95" s="3">
        <v>0.01</v>
      </c>
      <c r="U95" s="26">
        <f t="shared" si="85"/>
        <v>0.0066188793584901</v>
      </c>
      <c r="V95" s="25"/>
      <c r="W95" s="3"/>
      <c r="X95" s="3"/>
      <c r="Y95" s="28"/>
      <c r="Z95" s="3"/>
      <c r="AA95" s="27"/>
      <c r="AB95" s="3"/>
      <c r="AC95" s="3"/>
      <c r="AD95" s="3"/>
      <c r="AE95" s="25">
        <v>0.01</v>
      </c>
      <c r="AF95" s="3">
        <v>0.49</v>
      </c>
      <c r="AG95" s="26">
        <f t="shared" si="86"/>
        <v>0.0049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0.02</v>
      </c>
      <c r="AR95" s="3">
        <v>0.5</v>
      </c>
      <c r="AS95" s="3">
        <f t="shared" si="87"/>
        <v>0.01</v>
      </c>
      <c r="AT95" s="2">
        <f t="shared" si="88"/>
        <v>0.0215188793584901</v>
      </c>
      <c r="AU95" s="29">
        <f t="shared" si="89"/>
        <v>28.47</v>
      </c>
      <c r="AV95" s="1">
        <f t="shared" si="90"/>
        <v>0.26</v>
      </c>
      <c r="AW95" s="2">
        <f t="shared" si="91"/>
        <v>0</v>
      </c>
      <c r="AX95" s="1">
        <f t="shared" si="92"/>
        <v>0</v>
      </c>
      <c r="AZ95" s="2">
        <f t="shared" si="93"/>
        <v>0</v>
      </c>
      <c r="BA95" s="1">
        <f t="shared" si="94"/>
        <v>0</v>
      </c>
    </row>
    <row r="96" s="1" customFormat="1" spans="1:53">
      <c r="A96" s="13"/>
      <c r="B96" s="13"/>
      <c r="C96" s="16">
        <v>6</v>
      </c>
      <c r="D96" s="19">
        <v>25.8308429533333</v>
      </c>
      <c r="E96" s="20">
        <f t="shared" si="95"/>
        <v>24.8930544306452</v>
      </c>
      <c r="F96" s="16" t="s">
        <v>73</v>
      </c>
      <c r="G96" s="13">
        <v>7</v>
      </c>
      <c r="H96" s="18">
        <f t="shared" si="76"/>
        <v>25.8308429533333</v>
      </c>
      <c r="I96" s="18">
        <f t="shared" si="77"/>
        <v>298.980842953333</v>
      </c>
      <c r="J96" s="18">
        <f t="shared" si="78"/>
        <v>0.37906000562333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0.647025442125729</v>
      </c>
      <c r="P96" s="18">
        <f t="shared" si="81"/>
        <v>0.245261467730617</v>
      </c>
      <c r="Q96" s="24">
        <f t="shared" si="82"/>
        <v>0.0637679816099603</v>
      </c>
      <c r="R96" s="18">
        <f t="shared" si="83"/>
        <v>0.074022</v>
      </c>
      <c r="S96" s="25">
        <f t="shared" si="84"/>
        <v>0.861473367511825</v>
      </c>
      <c r="T96" s="3">
        <v>0.01</v>
      </c>
      <c r="U96" s="26">
        <f t="shared" si="85"/>
        <v>0.00861473367511825</v>
      </c>
      <c r="V96" s="25"/>
      <c r="W96" s="3"/>
      <c r="X96" s="3"/>
      <c r="Y96" s="28"/>
      <c r="Z96" s="3"/>
      <c r="AA96" s="27"/>
      <c r="AB96" s="3"/>
      <c r="AC96" s="3"/>
      <c r="AD96" s="3"/>
      <c r="AE96" s="25">
        <v>0.01</v>
      </c>
      <c r="AF96" s="3">
        <v>0.49</v>
      </c>
      <c r="AG96" s="26">
        <f t="shared" si="86"/>
        <v>0.0049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0.02</v>
      </c>
      <c r="AR96" s="3">
        <v>0.5</v>
      </c>
      <c r="AS96" s="3">
        <f t="shared" si="87"/>
        <v>0.01</v>
      </c>
      <c r="AT96" s="2">
        <f t="shared" si="88"/>
        <v>0.0235147336751182</v>
      </c>
      <c r="AU96" s="29">
        <f t="shared" si="89"/>
        <v>28.47</v>
      </c>
      <c r="AV96" s="1">
        <f t="shared" si="90"/>
        <v>0.26</v>
      </c>
      <c r="AW96" s="2">
        <f t="shared" si="91"/>
        <v>0</v>
      </c>
      <c r="AX96" s="1">
        <f t="shared" si="92"/>
        <v>0</v>
      </c>
      <c r="AZ96" s="2">
        <f t="shared" si="93"/>
        <v>0</v>
      </c>
      <c r="BA96" s="1">
        <f t="shared" si="94"/>
        <v>0</v>
      </c>
    </row>
    <row r="97" s="1" customFormat="1" spans="1:53">
      <c r="A97" s="13"/>
      <c r="B97" s="13"/>
      <c r="C97" s="16">
        <v>7</v>
      </c>
      <c r="D97" s="19">
        <v>28.5934328183871</v>
      </c>
      <c r="E97" s="20">
        <f t="shared" si="95"/>
        <v>25.8308429533333</v>
      </c>
      <c r="F97" s="16" t="s">
        <v>73</v>
      </c>
      <c r="G97" s="13">
        <v>8</v>
      </c>
      <c r="H97" s="18">
        <f t="shared" si="76"/>
        <v>28.5934328183871</v>
      </c>
      <c r="I97" s="18">
        <f t="shared" si="77"/>
        <v>301.743432818387</v>
      </c>
      <c r="J97" s="18">
        <f t="shared" si="78"/>
        <v>0.510737430839988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0.686463974395112</v>
      </c>
      <c r="P97" s="18">
        <f t="shared" si="81"/>
        <v>0.350602846646767</v>
      </c>
      <c r="Q97" s="24">
        <f t="shared" si="82"/>
        <v>0.0911567401281595</v>
      </c>
      <c r="R97" s="18">
        <f t="shared" si="83"/>
        <v>0.074022</v>
      </c>
      <c r="S97" s="25">
        <f t="shared" si="84"/>
        <v>1.23148172338169</v>
      </c>
      <c r="T97" s="3">
        <v>0.01</v>
      </c>
      <c r="U97" s="26">
        <f t="shared" si="85"/>
        <v>0.0123148172338169</v>
      </c>
      <c r="V97" s="25"/>
      <c r="W97" s="3"/>
      <c r="X97" s="3"/>
      <c r="Y97" s="28"/>
      <c r="Z97" s="3"/>
      <c r="AA97" s="27"/>
      <c r="AB97" s="3"/>
      <c r="AC97" s="3"/>
      <c r="AD97" s="3"/>
      <c r="AE97" s="25">
        <v>0.01</v>
      </c>
      <c r="AF97" s="3">
        <v>0.49</v>
      </c>
      <c r="AG97" s="26">
        <f t="shared" si="86"/>
        <v>0.0049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0.02</v>
      </c>
      <c r="AR97" s="3">
        <v>0.5</v>
      </c>
      <c r="AS97" s="3">
        <f t="shared" si="87"/>
        <v>0.01</v>
      </c>
      <c r="AT97" s="2">
        <f t="shared" si="88"/>
        <v>0.0272148172338169</v>
      </c>
      <c r="AU97" s="29">
        <f t="shared" si="89"/>
        <v>28.47</v>
      </c>
      <c r="AV97" s="1">
        <f t="shared" si="90"/>
        <v>0.26</v>
      </c>
      <c r="AW97" s="2">
        <f t="shared" si="91"/>
        <v>0</v>
      </c>
      <c r="AX97" s="1">
        <f t="shared" si="92"/>
        <v>0</v>
      </c>
      <c r="AZ97" s="2">
        <f t="shared" si="93"/>
        <v>0</v>
      </c>
      <c r="BA97" s="1">
        <f t="shared" si="94"/>
        <v>0</v>
      </c>
    </row>
    <row r="98" s="1" customFormat="1" spans="1:53">
      <c r="A98" s="13"/>
      <c r="B98" s="13"/>
      <c r="C98" s="16">
        <v>8</v>
      </c>
      <c r="D98" s="19">
        <v>28.04991941</v>
      </c>
      <c r="E98" s="20">
        <f t="shared" si="95"/>
        <v>28.5934328183871</v>
      </c>
      <c r="F98" s="16" t="s">
        <v>73</v>
      </c>
      <c r="G98" s="13">
        <v>9</v>
      </c>
      <c r="H98" s="18">
        <f t="shared" si="76"/>
        <v>28.04991941</v>
      </c>
      <c r="I98" s="18">
        <f t="shared" si="77"/>
        <v>301.19991941</v>
      </c>
      <c r="J98" s="18">
        <f t="shared" si="78"/>
        <v>0.481847380688255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0.620561127748345</v>
      </c>
      <c r="P98" s="18">
        <f t="shared" si="81"/>
        <v>0.29901575396249</v>
      </c>
      <c r="Q98" s="24">
        <f t="shared" si="82"/>
        <v>0.0777440960302474</v>
      </c>
      <c r="R98" s="18">
        <f t="shared" si="83"/>
        <v>0.074022</v>
      </c>
      <c r="S98" s="25">
        <f t="shared" si="84"/>
        <v>1.05028364581134</v>
      </c>
      <c r="T98" s="3">
        <v>0.01</v>
      </c>
      <c r="U98" s="26">
        <f t="shared" si="85"/>
        <v>0.0105028364581134</v>
      </c>
      <c r="V98" s="25"/>
      <c r="W98" s="3"/>
      <c r="X98" s="3"/>
      <c r="Y98" s="28"/>
      <c r="Z98" s="3"/>
      <c r="AA98" s="27"/>
      <c r="AB98" s="3"/>
      <c r="AC98" s="3"/>
      <c r="AD98" s="3"/>
      <c r="AE98" s="25">
        <v>0.01</v>
      </c>
      <c r="AF98" s="3">
        <v>0.49</v>
      </c>
      <c r="AG98" s="26">
        <f t="shared" si="86"/>
        <v>0.0049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0.02</v>
      </c>
      <c r="AR98" s="3">
        <v>0.5</v>
      </c>
      <c r="AS98" s="3">
        <f t="shared" si="87"/>
        <v>0.01</v>
      </c>
      <c r="AT98" s="2">
        <f t="shared" si="88"/>
        <v>0.0254028364581134</v>
      </c>
      <c r="AU98" s="29">
        <f t="shared" si="89"/>
        <v>28.47</v>
      </c>
      <c r="AV98" s="1">
        <f t="shared" si="90"/>
        <v>0.26</v>
      </c>
      <c r="AW98" s="2">
        <f t="shared" si="91"/>
        <v>0</v>
      </c>
      <c r="AX98" s="1">
        <f t="shared" si="92"/>
        <v>0</v>
      </c>
      <c r="AZ98" s="2">
        <f t="shared" si="93"/>
        <v>0</v>
      </c>
      <c r="BA98" s="1">
        <f t="shared" si="94"/>
        <v>0</v>
      </c>
    </row>
    <row r="99" s="1" customFormat="1" spans="1:53">
      <c r="A99" s="13"/>
      <c r="B99" s="13"/>
      <c r="C99" s="16">
        <v>9</v>
      </c>
      <c r="D99" s="19">
        <v>26.745443248</v>
      </c>
      <c r="E99" s="20">
        <f t="shared" si="95"/>
        <v>28.04991941</v>
      </c>
      <c r="F99" s="16" t="s">
        <v>73</v>
      </c>
      <c r="G99" s="13">
        <v>10</v>
      </c>
      <c r="H99" s="18">
        <f t="shared" si="76"/>
        <v>26.745443248</v>
      </c>
      <c r="I99" s="18">
        <f t="shared" si="77"/>
        <v>299.895443248</v>
      </c>
      <c r="J99" s="18">
        <f t="shared" si="78"/>
        <v>0.418641049769506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0.606245373785855</v>
      </c>
      <c r="P99" s="18">
        <f t="shared" si="81"/>
        <v>0.253799199699617</v>
      </c>
      <c r="Q99" s="24">
        <f t="shared" si="82"/>
        <v>0.0659877919219004</v>
      </c>
      <c r="R99" s="18">
        <f t="shared" si="83"/>
        <v>0.074022</v>
      </c>
      <c r="S99" s="25">
        <f t="shared" si="84"/>
        <v>0.891461888653378</v>
      </c>
      <c r="T99" s="3">
        <v>0.01</v>
      </c>
      <c r="U99" s="26">
        <f t="shared" si="85"/>
        <v>0.00891461888653378</v>
      </c>
      <c r="V99" s="25"/>
      <c r="W99" s="3"/>
      <c r="X99" s="3"/>
      <c r="Y99" s="28"/>
      <c r="Z99" s="3"/>
      <c r="AA99" s="27"/>
      <c r="AB99" s="3"/>
      <c r="AC99" s="3"/>
      <c r="AD99" s="3"/>
      <c r="AE99" s="25">
        <v>0.005</v>
      </c>
      <c r="AF99" s="3">
        <v>0.49</v>
      </c>
      <c r="AG99" s="26">
        <f t="shared" si="86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7"/>
        <v>0.0075</v>
      </c>
      <c r="AT99" s="2">
        <f t="shared" si="88"/>
        <v>0.0188646188865338</v>
      </c>
      <c r="AU99" s="29">
        <f t="shared" si="89"/>
        <v>28.47</v>
      </c>
      <c r="AV99" s="1">
        <f t="shared" si="90"/>
        <v>0.26</v>
      </c>
      <c r="AW99" s="2">
        <f t="shared" si="91"/>
        <v>0</v>
      </c>
      <c r="AX99" s="1">
        <f t="shared" si="92"/>
        <v>0</v>
      </c>
      <c r="AZ99" s="2">
        <f t="shared" si="93"/>
        <v>0</v>
      </c>
      <c r="BA99" s="1">
        <f t="shared" si="94"/>
        <v>0</v>
      </c>
    </row>
    <row r="100" s="1" customFormat="1" spans="1:53">
      <c r="A100" s="13"/>
      <c r="B100" s="13"/>
      <c r="C100" s="16">
        <v>10</v>
      </c>
      <c r="D100" s="19">
        <v>22.2200095658064</v>
      </c>
      <c r="E100" s="20">
        <f t="shared" si="95"/>
        <v>26.745443248</v>
      </c>
      <c r="F100" s="16" t="s">
        <v>73</v>
      </c>
      <c r="G100" s="13">
        <v>11</v>
      </c>
      <c r="H100" s="18">
        <f t="shared" si="76"/>
        <v>22.2200095658064</v>
      </c>
      <c r="I100" s="18">
        <f t="shared" si="77"/>
        <v>295.370009565806</v>
      </c>
      <c r="J100" s="18">
        <f t="shared" si="78"/>
        <v>0.254569787906876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0.334823865381927</v>
      </c>
      <c r="O100" s="18">
        <f t="shared" si="96"/>
        <v>0.302322308704312</v>
      </c>
      <c r="P100" s="18">
        <f t="shared" si="81"/>
        <v>0.0769621260063737</v>
      </c>
      <c r="Q100" s="24">
        <f t="shared" si="82"/>
        <v>0.0200101527616572</v>
      </c>
      <c r="R100" s="18">
        <f t="shared" si="83"/>
        <v>0.074022</v>
      </c>
      <c r="S100" s="25">
        <f t="shared" si="84"/>
        <v>0.270327102235243</v>
      </c>
      <c r="T100" s="3">
        <v>0.01</v>
      </c>
      <c r="U100" s="26">
        <f t="shared" si="85"/>
        <v>0.00270327102235243</v>
      </c>
      <c r="V100" s="25"/>
      <c r="W100" s="3"/>
      <c r="X100" s="3"/>
      <c r="Y100" s="28"/>
      <c r="Z100" s="3"/>
      <c r="AA100" s="27"/>
      <c r="AB100" s="3"/>
      <c r="AC100" s="3"/>
      <c r="AD100" s="3"/>
      <c r="AE100" s="25">
        <v>0.005</v>
      </c>
      <c r="AF100" s="3">
        <v>0.49</v>
      </c>
      <c r="AG100" s="26">
        <f t="shared" si="86"/>
        <v>0.00245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0.015</v>
      </c>
      <c r="AR100" s="3">
        <v>0.5</v>
      </c>
      <c r="AS100" s="3">
        <f t="shared" si="87"/>
        <v>0.0075</v>
      </c>
      <c r="AT100" s="2">
        <f t="shared" si="88"/>
        <v>0.0126532710223524</v>
      </c>
      <c r="AU100" s="29">
        <f t="shared" si="89"/>
        <v>28.47</v>
      </c>
      <c r="AV100" s="1">
        <f t="shared" si="90"/>
        <v>0.26</v>
      </c>
      <c r="AW100" s="2">
        <f t="shared" si="91"/>
        <v>0</v>
      </c>
      <c r="AX100" s="1">
        <f t="shared" si="92"/>
        <v>0</v>
      </c>
      <c r="AZ100" s="2">
        <f t="shared" si="93"/>
        <v>0</v>
      </c>
      <c r="BA100" s="1">
        <f t="shared" si="94"/>
        <v>0</v>
      </c>
    </row>
    <row r="101" s="1" customFormat="1" spans="1:54">
      <c r="A101" s="13"/>
      <c r="B101" s="13"/>
      <c r="C101" s="16">
        <v>11</v>
      </c>
      <c r="D101" s="19">
        <v>18.4033870683333</v>
      </c>
      <c r="E101" s="20">
        <f t="shared" si="95"/>
        <v>22.2200095658064</v>
      </c>
      <c r="F101" s="16" t="s">
        <v>75</v>
      </c>
      <c r="G101" s="13">
        <v>12</v>
      </c>
      <c r="H101" s="18">
        <f t="shared" si="76"/>
        <v>18.4033870683333</v>
      </c>
      <c r="I101" s="18">
        <f t="shared" si="77"/>
        <v>291.553387068333</v>
      </c>
      <c r="J101" s="18">
        <f t="shared" si="78"/>
        <v>0.165346872009649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6"/>
        <v>0.510060182697938</v>
      </c>
      <c r="P101" s="18">
        <f t="shared" si="81"/>
        <v>0.0843368557457742</v>
      </c>
      <c r="Q101" s="24">
        <f t="shared" si="82"/>
        <v>0.0219275824939013</v>
      </c>
      <c r="R101" s="18">
        <f t="shared" si="83"/>
        <v>0.074022</v>
      </c>
      <c r="S101" s="25">
        <f t="shared" si="84"/>
        <v>0.296230613789161</v>
      </c>
      <c r="T101" s="3">
        <v>0.01</v>
      </c>
      <c r="U101" s="26">
        <f t="shared" si="85"/>
        <v>0.00296230613789161</v>
      </c>
      <c r="V101" s="25"/>
      <c r="W101" s="3"/>
      <c r="X101" s="3"/>
      <c r="Y101" s="28"/>
      <c r="Z101" s="3"/>
      <c r="AA101" s="27"/>
      <c r="AB101" s="3"/>
      <c r="AC101" s="3"/>
      <c r="AD101" s="3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0.00845230613789161</v>
      </c>
      <c r="AU101" s="29">
        <f t="shared" si="89"/>
        <v>28.47</v>
      </c>
      <c r="AV101" s="1">
        <f t="shared" si="90"/>
        <v>0.26</v>
      </c>
      <c r="AW101" s="2">
        <f t="shared" si="91"/>
        <v>0</v>
      </c>
      <c r="AX101" s="1">
        <f t="shared" si="92"/>
        <v>0</v>
      </c>
      <c r="AY101" s="1">
        <f>SUM(AX90:AX101)</f>
        <v>0</v>
      </c>
      <c r="AZ101" s="2">
        <f t="shared" si="93"/>
        <v>0</v>
      </c>
      <c r="BA101" s="1">
        <f t="shared" si="94"/>
        <v>0</v>
      </c>
      <c r="BB101" s="1">
        <f>SUM(BA90:BA101)</f>
        <v>0</v>
      </c>
    </row>
    <row r="102" s="1" customFormat="1" spans="1:46">
      <c r="A102" s="13"/>
      <c r="B102" s="13"/>
      <c r="C102" s="16">
        <v>12</v>
      </c>
      <c r="D102" s="19">
        <v>14.0627984471613</v>
      </c>
      <c r="E102" s="20">
        <f t="shared" si="95"/>
        <v>18.4033870683333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3"/>
  <sheetViews>
    <sheetView workbookViewId="0">
      <pane xSplit="4" topLeftCell="E1" activePane="topRight" state="frozen"/>
      <selection/>
      <selection pane="topRight" activeCell="E20" sqref="E20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10" style="1"/>
    <col min="32" max="32" width="23.1111111111111" style="1" customWidth="1"/>
    <col min="33" max="33" width="14.3333333333333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6">
        <v>473.2412</v>
      </c>
      <c r="F2" s="3">
        <v>1069.523</v>
      </c>
      <c r="G2" s="7">
        <f>(F2+F3+F4)/3</f>
        <v>1305.751</v>
      </c>
      <c r="H2" s="3">
        <v>0.13</v>
      </c>
      <c r="I2" s="21">
        <f>(H2+H3+H4)/3</f>
        <v>0.12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451.844246776469</v>
      </c>
      <c r="F5" s="3">
        <v>91.104</v>
      </c>
      <c r="G5" s="7">
        <f>(F5+F6)/2</f>
        <v>92.50925</v>
      </c>
      <c r="H5" s="3">
        <v>0.13</v>
      </c>
      <c r="I5" s="21">
        <f>(H5+H6)/2</f>
        <v>0.13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5760.99395779629</v>
      </c>
      <c r="F7" s="3">
        <v>122.786</v>
      </c>
      <c r="G7" s="3"/>
      <c r="H7" s="3">
        <v>0.45</v>
      </c>
      <c r="M7" s="2"/>
    </row>
    <row r="8" s="1" customFormat="1" spans="1:13">
      <c r="A8" s="4" t="s">
        <v>6</v>
      </c>
      <c r="B8" s="5"/>
      <c r="C8" s="3"/>
      <c r="D8" s="3"/>
      <c r="E8" s="12">
        <v>28.9706689235823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3">
        <v>0.11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3">
        <v>5.51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(AV38+AV54+AY86+AY102+BB102+AG70)</f>
        <v>179294471.827654</v>
      </c>
      <c r="J14" s="14" t="s">
        <v>22</v>
      </c>
      <c r="K14" s="14">
        <f>I14/(10000*1000)</f>
        <v>17.9294471827654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75350104.5205479</v>
      </c>
      <c r="J15" s="14" t="s">
        <v>22</v>
      </c>
      <c r="K15" s="14">
        <f>I15/(10000*1000)</f>
        <v>7.53501045205479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1305.751</v>
      </c>
      <c r="C27" s="16" t="s">
        <v>72</v>
      </c>
      <c r="D27" s="17">
        <v>11</v>
      </c>
      <c r="E27" s="16"/>
      <c r="F27" s="16"/>
      <c r="G27" s="13">
        <v>1</v>
      </c>
      <c r="H27" s="18">
        <f t="shared" ref="H27:H38" si="0">E28</f>
        <v>11</v>
      </c>
      <c r="I27" s="18">
        <f t="shared" ref="I27:I38" si="1">H27+273.15</f>
        <v>284.15</v>
      </c>
      <c r="J27" s="18">
        <f t="shared" ref="J27:J38" si="2">EXP(($C$16*(I27-$C$14))/($C$17*I27*$C$14))</f>
        <v>0.0692638331246278</v>
      </c>
      <c r="K27" s="18">
        <f t="shared" ref="K27:K38" si="3">$B$27/12</f>
        <v>108.812583333333</v>
      </c>
      <c r="L27" s="18">
        <f t="shared" ref="L27:L38" si="4">K27*$B$28/100</f>
        <v>1.08812583333333</v>
      </c>
      <c r="M27" s="13" t="s">
        <v>73</v>
      </c>
      <c r="N27" s="13"/>
      <c r="O27" s="18">
        <f>L27</f>
        <v>1.08812583333333</v>
      </c>
      <c r="P27" s="18">
        <f t="shared" ref="P27:P38" si="5">O27*J27</f>
        <v>0.0753677661385966</v>
      </c>
      <c r="Q27" s="24">
        <f t="shared" ref="Q27:Q38" si="6">P27*$B$29</f>
        <v>0.00904413193663159</v>
      </c>
      <c r="R27" s="18">
        <f t="shared" ref="R27:R38" si="7">L27*$B$29</f>
        <v>0.1305751</v>
      </c>
      <c r="S27" s="25">
        <f t="shared" ref="S27:S38" si="8">Q27/R27</f>
        <v>0.0692638331246278</v>
      </c>
      <c r="T27" s="3">
        <v>0.01</v>
      </c>
      <c r="U27" s="26">
        <f t="shared" ref="U27:U38" si="9">S27*T27</f>
        <v>0.000692638331246278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0.0225926383312463</v>
      </c>
      <c r="AR27" s="29">
        <f t="shared" ref="AR27:AR38" si="15">$B$27/12</f>
        <v>108.812583333333</v>
      </c>
      <c r="AS27" s="1">
        <f t="shared" ref="AS27:AS38" si="16">$B$29</f>
        <v>0.12</v>
      </c>
      <c r="AT27" s="2">
        <f>$E$2/12</f>
        <v>39.4367666666667</v>
      </c>
      <c r="AU27" s="1">
        <f t="shared" ref="AU27:AU38" si="17">AT27*10000*AS27*0.67*AR27*AQ27</f>
        <v>77947.7207789614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12.3664841153226</v>
      </c>
      <c r="E28" s="20">
        <f t="shared" ref="E28:E39" si="18">D27</f>
        <v>11</v>
      </c>
      <c r="F28" s="16" t="s">
        <v>73</v>
      </c>
      <c r="G28" s="13">
        <v>2</v>
      </c>
      <c r="H28" s="18">
        <f t="shared" si="0"/>
        <v>12.3664841153226</v>
      </c>
      <c r="I28" s="18">
        <f t="shared" si="1"/>
        <v>285.516484115323</v>
      </c>
      <c r="J28" s="18">
        <f t="shared" si="2"/>
        <v>0.081607567492397</v>
      </c>
      <c r="K28" s="18">
        <f t="shared" si="3"/>
        <v>108.812583333333</v>
      </c>
      <c r="L28" s="18">
        <f t="shared" si="4"/>
        <v>1.08812583333333</v>
      </c>
      <c r="M28" s="13" t="s">
        <v>73</v>
      </c>
      <c r="N28" s="13"/>
      <c r="O28" s="18">
        <f t="shared" ref="O28:O38" si="19">L28+O27-P27-N28</f>
        <v>2.10088390052807</v>
      </c>
      <c r="P28" s="18">
        <f t="shared" si="5"/>
        <v>0.171448024706035</v>
      </c>
      <c r="Q28" s="24">
        <f t="shared" si="6"/>
        <v>0.0205737629647242</v>
      </c>
      <c r="R28" s="18">
        <f t="shared" si="7"/>
        <v>0.1305751</v>
      </c>
      <c r="S28" s="25">
        <f t="shared" si="8"/>
        <v>0.157562682048294</v>
      </c>
      <c r="T28" s="3">
        <v>0.01</v>
      </c>
      <c r="U28" s="26">
        <f t="shared" si="9"/>
        <v>0.00157562682048294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0.0234756268204829</v>
      </c>
      <c r="AR28" s="29">
        <f t="shared" si="15"/>
        <v>108.812583333333</v>
      </c>
      <c r="AS28" s="1">
        <f t="shared" si="16"/>
        <v>0.12</v>
      </c>
      <c r="AT28" s="2">
        <f t="shared" ref="AT28:AT38" si="20">$E$2/12</f>
        <v>39.4367666666667</v>
      </c>
      <c r="AU28" s="1">
        <f t="shared" si="17"/>
        <v>80994.1529486326</v>
      </c>
    </row>
    <row r="29" s="1" customFormat="1" spans="1:47">
      <c r="A29" s="13" t="s">
        <v>38</v>
      </c>
      <c r="B29" s="13">
        <f>I2</f>
        <v>0.12</v>
      </c>
      <c r="C29" s="16">
        <v>2</v>
      </c>
      <c r="D29" s="19">
        <v>14.6757350326786</v>
      </c>
      <c r="E29" s="20">
        <f t="shared" si="18"/>
        <v>12.3664841153226</v>
      </c>
      <c r="F29" s="16" t="s">
        <v>73</v>
      </c>
      <c r="G29" s="13">
        <v>3</v>
      </c>
      <c r="H29" s="18">
        <f t="shared" si="0"/>
        <v>14.6757350326786</v>
      </c>
      <c r="I29" s="18">
        <f t="shared" si="1"/>
        <v>287.825735032679</v>
      </c>
      <c r="J29" s="18">
        <f t="shared" si="2"/>
        <v>0.107289231761239</v>
      </c>
      <c r="K29" s="18">
        <f t="shared" si="3"/>
        <v>108.812583333333</v>
      </c>
      <c r="L29" s="18">
        <f t="shared" si="4"/>
        <v>1.08812583333333</v>
      </c>
      <c r="M29" s="13" t="s">
        <v>73</v>
      </c>
      <c r="N29" s="13"/>
      <c r="O29" s="18">
        <f t="shared" si="19"/>
        <v>3.01756170915537</v>
      </c>
      <c r="P29" s="18">
        <f t="shared" si="5"/>
        <v>0.323751877567411</v>
      </c>
      <c r="Q29" s="24">
        <f t="shared" si="6"/>
        <v>0.0388502253080893</v>
      </c>
      <c r="R29" s="18">
        <f t="shared" si="7"/>
        <v>0.1305751</v>
      </c>
      <c r="S29" s="25">
        <f t="shared" si="8"/>
        <v>0.297531652727735</v>
      </c>
      <c r="T29" s="3">
        <v>0.01</v>
      </c>
      <c r="U29" s="26">
        <f t="shared" si="9"/>
        <v>0.00297531652727735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0.0248753165272774</v>
      </c>
      <c r="AR29" s="29">
        <f t="shared" si="15"/>
        <v>108.812583333333</v>
      </c>
      <c r="AS29" s="1">
        <f t="shared" si="16"/>
        <v>0.12</v>
      </c>
      <c r="AT29" s="2">
        <f t="shared" si="20"/>
        <v>39.4367666666667</v>
      </c>
      <c r="AU29" s="1">
        <f t="shared" si="17"/>
        <v>85823.2756408463</v>
      </c>
    </row>
    <row r="30" s="1" customFormat="1" spans="1:47">
      <c r="A30" s="13"/>
      <c r="B30" s="13"/>
      <c r="C30" s="16">
        <v>3</v>
      </c>
      <c r="D30" s="19">
        <v>17.2421189036774</v>
      </c>
      <c r="E30" s="20">
        <f t="shared" si="18"/>
        <v>14.6757350326786</v>
      </c>
      <c r="F30" s="16" t="s">
        <v>73</v>
      </c>
      <c r="G30" s="13">
        <v>4</v>
      </c>
      <c r="H30" s="18">
        <f t="shared" si="0"/>
        <v>17.2421189036774</v>
      </c>
      <c r="I30" s="18">
        <f t="shared" si="1"/>
        <v>290.392118903677</v>
      </c>
      <c r="J30" s="18">
        <f t="shared" si="2"/>
        <v>0.144675755291391</v>
      </c>
      <c r="K30" s="18">
        <f t="shared" si="3"/>
        <v>108.812583333333</v>
      </c>
      <c r="L30" s="18">
        <f t="shared" si="4"/>
        <v>1.08812583333333</v>
      </c>
      <c r="M30" s="13" t="s">
        <v>73</v>
      </c>
      <c r="N30" s="13"/>
      <c r="O30" s="18">
        <f t="shared" si="19"/>
        <v>3.78193566492129</v>
      </c>
      <c r="P30" s="18">
        <f t="shared" si="5"/>
        <v>0.547154398785937</v>
      </c>
      <c r="Q30" s="24">
        <f t="shared" si="6"/>
        <v>0.0656585278543124</v>
      </c>
      <c r="R30" s="18">
        <f t="shared" si="7"/>
        <v>0.1305751</v>
      </c>
      <c r="S30" s="25">
        <f t="shared" si="8"/>
        <v>0.502841107181327</v>
      </c>
      <c r="T30" s="3">
        <v>0.01</v>
      </c>
      <c r="U30" s="26">
        <f t="shared" si="9"/>
        <v>0.00502841107181327</v>
      </c>
      <c r="V30" s="25"/>
      <c r="W30" s="3"/>
      <c r="X30" s="26"/>
      <c r="Y30" s="28">
        <v>0.04</v>
      </c>
      <c r="Z30" s="3">
        <v>0.21</v>
      </c>
      <c r="AA30" s="27">
        <f t="shared" si="10"/>
        <v>0.0084</v>
      </c>
      <c r="AB30" s="3">
        <v>0.015</v>
      </c>
      <c r="AC30" s="3">
        <v>0.29</v>
      </c>
      <c r="AD30" s="27">
        <f t="shared" si="11"/>
        <v>0.00435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0.015</v>
      </c>
      <c r="AO30" s="3">
        <v>0.38</v>
      </c>
      <c r="AP30" s="3">
        <f t="shared" si="13"/>
        <v>0.0057</v>
      </c>
      <c r="AQ30" s="1">
        <f t="shared" si="14"/>
        <v>0.0344784110718133</v>
      </c>
      <c r="AR30" s="29">
        <f t="shared" si="15"/>
        <v>108.812583333333</v>
      </c>
      <c r="AS30" s="1">
        <f t="shared" si="16"/>
        <v>0.12</v>
      </c>
      <c r="AT30" s="2">
        <f t="shared" si="20"/>
        <v>39.4367666666667</v>
      </c>
      <c r="AU30" s="1">
        <f t="shared" si="17"/>
        <v>118955.277366214</v>
      </c>
    </row>
    <row r="31" s="1" customFormat="1" spans="1:47">
      <c r="A31" s="13"/>
      <c r="B31" s="13"/>
      <c r="C31" s="16">
        <v>4</v>
      </c>
      <c r="D31" s="19">
        <v>18.8639421446667</v>
      </c>
      <c r="E31" s="20">
        <f t="shared" si="18"/>
        <v>17.2421189036774</v>
      </c>
      <c r="F31" s="16" t="s">
        <v>73</v>
      </c>
      <c r="G31" s="13">
        <v>5</v>
      </c>
      <c r="H31" s="18">
        <f t="shared" si="0"/>
        <v>18.8639421446667</v>
      </c>
      <c r="I31" s="18">
        <f t="shared" si="1"/>
        <v>292.013942144667</v>
      </c>
      <c r="J31" s="18">
        <f t="shared" si="2"/>
        <v>0.174289379541559</v>
      </c>
      <c r="K31" s="18">
        <f t="shared" si="3"/>
        <v>108.812583333333</v>
      </c>
      <c r="L31" s="18">
        <f t="shared" si="4"/>
        <v>1.08812583333333</v>
      </c>
      <c r="M31" s="13" t="s">
        <v>75</v>
      </c>
      <c r="N31" s="18">
        <f>(O30-P30)*C22/100</f>
        <v>3.07304220282859</v>
      </c>
      <c r="O31" s="18">
        <f t="shared" si="19"/>
        <v>1.2498648966401</v>
      </c>
      <c r="P31" s="18">
        <f t="shared" si="5"/>
        <v>0.217838177346178</v>
      </c>
      <c r="Q31" s="24">
        <f t="shared" si="6"/>
        <v>0.0261405812815414</v>
      </c>
      <c r="R31" s="18">
        <f t="shared" si="7"/>
        <v>0.1305751</v>
      </c>
      <c r="S31" s="25">
        <f t="shared" si="8"/>
        <v>0.200195759233892</v>
      </c>
      <c r="T31" s="3">
        <v>0.01</v>
      </c>
      <c r="U31" s="26">
        <f t="shared" si="9"/>
        <v>0.00200195759233892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0.0314519575923389</v>
      </c>
      <c r="AR31" s="29">
        <f t="shared" si="15"/>
        <v>108.812583333333</v>
      </c>
      <c r="AS31" s="1">
        <f t="shared" si="16"/>
        <v>0.12</v>
      </c>
      <c r="AT31" s="2">
        <f t="shared" si="20"/>
        <v>39.4367666666667</v>
      </c>
      <c r="AU31" s="1">
        <f t="shared" si="17"/>
        <v>108513.595110701</v>
      </c>
    </row>
    <row r="32" s="1" customFormat="1" spans="1:47">
      <c r="A32" s="13"/>
      <c r="B32" s="13"/>
      <c r="C32" s="16">
        <v>5</v>
      </c>
      <c r="D32" s="19">
        <v>24.6126733293548</v>
      </c>
      <c r="E32" s="20">
        <f t="shared" si="18"/>
        <v>18.8639421446667</v>
      </c>
      <c r="F32" s="16" t="s">
        <v>75</v>
      </c>
      <c r="G32" s="13">
        <v>6</v>
      </c>
      <c r="H32" s="18">
        <f t="shared" si="0"/>
        <v>24.6126733293548</v>
      </c>
      <c r="I32" s="18">
        <f t="shared" si="1"/>
        <v>297.762673329355</v>
      </c>
      <c r="J32" s="18">
        <f t="shared" si="2"/>
        <v>0.331776682539521</v>
      </c>
      <c r="K32" s="18">
        <f t="shared" si="3"/>
        <v>108.812583333333</v>
      </c>
      <c r="L32" s="18">
        <f t="shared" si="4"/>
        <v>1.08812583333333</v>
      </c>
      <c r="M32" s="13" t="s">
        <v>73</v>
      </c>
      <c r="N32" s="13"/>
      <c r="O32" s="18">
        <f t="shared" si="19"/>
        <v>2.12015255262726</v>
      </c>
      <c r="P32" s="18">
        <f t="shared" si="5"/>
        <v>0.703417180388368</v>
      </c>
      <c r="Q32" s="24">
        <f t="shared" si="6"/>
        <v>0.0844100616466042</v>
      </c>
      <c r="R32" s="18">
        <f t="shared" si="7"/>
        <v>0.1305751</v>
      </c>
      <c r="S32" s="25">
        <f t="shared" si="8"/>
        <v>0.64644837834016</v>
      </c>
      <c r="T32" s="3">
        <v>0.01</v>
      </c>
      <c r="U32" s="26">
        <f t="shared" si="9"/>
        <v>0.0064644837834016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0.0359144837834016</v>
      </c>
      <c r="AR32" s="29">
        <f t="shared" si="15"/>
        <v>108.812583333333</v>
      </c>
      <c r="AS32" s="1">
        <f t="shared" si="16"/>
        <v>0.12</v>
      </c>
      <c r="AT32" s="2">
        <f t="shared" si="20"/>
        <v>39.4367666666667</v>
      </c>
      <c r="AU32" s="1">
        <f t="shared" si="17"/>
        <v>123909.926447032</v>
      </c>
    </row>
    <row r="33" s="1" customFormat="1" spans="1:47">
      <c r="A33" s="13"/>
      <c r="B33" s="13"/>
      <c r="C33" s="16">
        <v>6</v>
      </c>
      <c r="D33" s="19">
        <v>25.1324768363333</v>
      </c>
      <c r="E33" s="20">
        <f t="shared" si="18"/>
        <v>24.6126733293548</v>
      </c>
      <c r="F33" s="16" t="s">
        <v>73</v>
      </c>
      <c r="G33" s="13">
        <v>7</v>
      </c>
      <c r="H33" s="18">
        <f t="shared" si="0"/>
        <v>25.1324768363333</v>
      </c>
      <c r="I33" s="18">
        <f t="shared" si="1"/>
        <v>298.282476836333</v>
      </c>
      <c r="J33" s="18">
        <f t="shared" si="2"/>
        <v>0.351231879289733</v>
      </c>
      <c r="K33" s="18">
        <f t="shared" si="3"/>
        <v>108.812583333333</v>
      </c>
      <c r="L33" s="18">
        <f t="shared" si="4"/>
        <v>1.08812583333333</v>
      </c>
      <c r="M33" s="13" t="s">
        <v>73</v>
      </c>
      <c r="N33" s="13"/>
      <c r="O33" s="18">
        <f t="shared" si="19"/>
        <v>2.50486120557222</v>
      </c>
      <c r="P33" s="18">
        <f t="shared" si="5"/>
        <v>0.879787108593078</v>
      </c>
      <c r="Q33" s="24">
        <f t="shared" si="6"/>
        <v>0.105574453031169</v>
      </c>
      <c r="R33" s="18">
        <f t="shared" si="7"/>
        <v>0.1305751</v>
      </c>
      <c r="S33" s="25">
        <f t="shared" si="8"/>
        <v>0.808534345607772</v>
      </c>
      <c r="T33" s="3">
        <v>0.01</v>
      </c>
      <c r="U33" s="26">
        <f t="shared" si="9"/>
        <v>0.00808534345607772</v>
      </c>
      <c r="V33" s="25"/>
      <c r="W33" s="3"/>
      <c r="X33" s="26"/>
      <c r="Y33" s="28">
        <v>0.05</v>
      </c>
      <c r="Z33" s="3">
        <v>0.21</v>
      </c>
      <c r="AA33" s="27">
        <f t="shared" si="10"/>
        <v>0.0105</v>
      </c>
      <c r="AB33" s="3">
        <v>0.02</v>
      </c>
      <c r="AC33" s="3">
        <v>0.29</v>
      </c>
      <c r="AD33" s="27">
        <f t="shared" si="11"/>
        <v>0.0058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0.02</v>
      </c>
      <c r="AO33" s="3">
        <v>0.38</v>
      </c>
      <c r="AP33" s="3">
        <f t="shared" si="13"/>
        <v>0.0076</v>
      </c>
      <c r="AQ33" s="1">
        <f t="shared" si="14"/>
        <v>0.0429853434560777</v>
      </c>
      <c r="AR33" s="29">
        <f t="shared" si="15"/>
        <v>108.812583333333</v>
      </c>
      <c r="AS33" s="1">
        <f t="shared" si="16"/>
        <v>0.12</v>
      </c>
      <c r="AT33" s="2">
        <f t="shared" si="20"/>
        <v>39.4367666666667</v>
      </c>
      <c r="AU33" s="1">
        <f t="shared" si="17"/>
        <v>148305.368331777</v>
      </c>
    </row>
    <row r="34" s="1" customFormat="1" spans="1:47">
      <c r="A34" s="13"/>
      <c r="B34" s="13"/>
      <c r="C34" s="16">
        <v>7</v>
      </c>
      <c r="D34" s="19">
        <v>28.1250568809677</v>
      </c>
      <c r="E34" s="20">
        <f t="shared" si="18"/>
        <v>25.1324768363333</v>
      </c>
      <c r="F34" s="16" t="s">
        <v>73</v>
      </c>
      <c r="G34" s="13">
        <v>8</v>
      </c>
      <c r="H34" s="18">
        <f t="shared" si="0"/>
        <v>28.1250568809677</v>
      </c>
      <c r="I34" s="18">
        <f t="shared" si="1"/>
        <v>301.275056880968</v>
      </c>
      <c r="J34" s="18">
        <f t="shared" si="2"/>
        <v>0.485747839313928</v>
      </c>
      <c r="K34" s="18">
        <f t="shared" si="3"/>
        <v>108.812583333333</v>
      </c>
      <c r="L34" s="18">
        <f t="shared" si="4"/>
        <v>1.08812583333333</v>
      </c>
      <c r="M34" s="13" t="s">
        <v>73</v>
      </c>
      <c r="N34" s="13"/>
      <c r="O34" s="18">
        <f t="shared" si="19"/>
        <v>2.71319993031248</v>
      </c>
      <c r="P34" s="18">
        <f t="shared" si="5"/>
        <v>1.31793100377599</v>
      </c>
      <c r="Q34" s="24">
        <f t="shared" si="6"/>
        <v>0.158151720453118</v>
      </c>
      <c r="R34" s="18">
        <f t="shared" si="7"/>
        <v>0.1305751</v>
      </c>
      <c r="S34" s="25">
        <f t="shared" si="8"/>
        <v>1.21119356181323</v>
      </c>
      <c r="T34" s="3">
        <v>0.01</v>
      </c>
      <c r="U34" s="26">
        <f t="shared" si="9"/>
        <v>0.0121119356181323</v>
      </c>
      <c r="V34" s="25"/>
      <c r="W34" s="3"/>
      <c r="X34" s="26"/>
      <c r="Y34" s="28">
        <v>0.05</v>
      </c>
      <c r="Z34" s="3">
        <v>0.21</v>
      </c>
      <c r="AA34" s="27">
        <f t="shared" si="10"/>
        <v>0.0105</v>
      </c>
      <c r="AB34" s="3">
        <v>0.02</v>
      </c>
      <c r="AC34" s="3">
        <v>0.29</v>
      </c>
      <c r="AD34" s="27">
        <f t="shared" si="11"/>
        <v>0.0058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0.02</v>
      </c>
      <c r="AO34" s="3">
        <v>0.38</v>
      </c>
      <c r="AP34" s="3">
        <f t="shared" si="13"/>
        <v>0.0076</v>
      </c>
      <c r="AQ34" s="1">
        <f t="shared" si="14"/>
        <v>0.0470119356181323</v>
      </c>
      <c r="AR34" s="29">
        <f t="shared" si="15"/>
        <v>108.812583333333</v>
      </c>
      <c r="AS34" s="1">
        <f t="shared" si="16"/>
        <v>0.12</v>
      </c>
      <c r="AT34" s="2">
        <f t="shared" si="20"/>
        <v>39.4367666666667</v>
      </c>
      <c r="AU34" s="1">
        <f t="shared" si="17"/>
        <v>162197.667094622</v>
      </c>
    </row>
    <row r="35" s="1" customFormat="1" spans="1:47">
      <c r="A35" s="13"/>
      <c r="B35" s="13"/>
      <c r="C35" s="16">
        <v>8</v>
      </c>
      <c r="D35" s="19">
        <v>27.134644086129</v>
      </c>
      <c r="E35" s="20">
        <f t="shared" si="18"/>
        <v>28.1250568809677</v>
      </c>
      <c r="F35" s="16" t="s">
        <v>73</v>
      </c>
      <c r="G35" s="13">
        <v>9</v>
      </c>
      <c r="H35" s="18">
        <f t="shared" si="0"/>
        <v>27.134644086129</v>
      </c>
      <c r="I35" s="18">
        <f t="shared" si="1"/>
        <v>300.284644086129</v>
      </c>
      <c r="J35" s="18">
        <f t="shared" si="2"/>
        <v>0.436633825971435</v>
      </c>
      <c r="K35" s="18">
        <f t="shared" si="3"/>
        <v>108.812583333333</v>
      </c>
      <c r="L35" s="18">
        <f t="shared" si="4"/>
        <v>1.08812583333333</v>
      </c>
      <c r="M35" s="13" t="s">
        <v>73</v>
      </c>
      <c r="N35" s="13"/>
      <c r="O35" s="18">
        <f t="shared" si="19"/>
        <v>2.48339475986983</v>
      </c>
      <c r="P35" s="18">
        <f t="shared" si="5"/>
        <v>1.08433415539938</v>
      </c>
      <c r="Q35" s="24">
        <f t="shared" si="6"/>
        <v>0.130120098647925</v>
      </c>
      <c r="R35" s="18">
        <f t="shared" si="7"/>
        <v>0.1305751</v>
      </c>
      <c r="S35" s="25">
        <f t="shared" si="8"/>
        <v>0.996515404912001</v>
      </c>
      <c r="T35" s="3">
        <v>0.01</v>
      </c>
      <c r="U35" s="26">
        <f t="shared" si="9"/>
        <v>0.00996515404912001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0.03941515404912</v>
      </c>
      <c r="AR35" s="29">
        <f t="shared" si="15"/>
        <v>108.812583333333</v>
      </c>
      <c r="AS35" s="1">
        <f t="shared" si="16"/>
        <v>0.12</v>
      </c>
      <c r="AT35" s="2">
        <f t="shared" si="20"/>
        <v>39.4367666666667</v>
      </c>
      <c r="AU35" s="1">
        <f t="shared" si="17"/>
        <v>135987.722072789</v>
      </c>
    </row>
    <row r="36" s="1" customFormat="1" spans="1:47">
      <c r="A36" s="13"/>
      <c r="B36" s="13"/>
      <c r="C36" s="16">
        <v>9</v>
      </c>
      <c r="D36" s="19">
        <v>25.6237612746667</v>
      </c>
      <c r="E36" s="20">
        <f t="shared" si="18"/>
        <v>27.134644086129</v>
      </c>
      <c r="F36" s="16" t="s">
        <v>73</v>
      </c>
      <c r="G36" s="13">
        <v>10</v>
      </c>
      <c r="H36" s="18">
        <f t="shared" si="0"/>
        <v>25.6237612746667</v>
      </c>
      <c r="I36" s="18">
        <f t="shared" si="1"/>
        <v>298.773761274667</v>
      </c>
      <c r="J36" s="18">
        <f t="shared" si="2"/>
        <v>0.370599674832408</v>
      </c>
      <c r="K36" s="18">
        <f t="shared" si="3"/>
        <v>108.812583333333</v>
      </c>
      <c r="L36" s="18">
        <f t="shared" si="4"/>
        <v>1.08812583333333</v>
      </c>
      <c r="M36" s="13" t="s">
        <v>73</v>
      </c>
      <c r="N36" s="13"/>
      <c r="O36" s="18">
        <f t="shared" si="19"/>
        <v>2.48718643780378</v>
      </c>
      <c r="P36" s="18">
        <f t="shared" si="5"/>
        <v>0.921750485097657</v>
      </c>
      <c r="Q36" s="24">
        <f t="shared" si="6"/>
        <v>0.110610058211719</v>
      </c>
      <c r="R36" s="18">
        <f t="shared" si="7"/>
        <v>0.1305751</v>
      </c>
      <c r="S36" s="25">
        <f t="shared" si="8"/>
        <v>0.847099165244514</v>
      </c>
      <c r="T36" s="3">
        <v>0.01</v>
      </c>
      <c r="U36" s="26">
        <f t="shared" si="9"/>
        <v>0.00847099165244513</v>
      </c>
      <c r="V36" s="25"/>
      <c r="W36" s="3"/>
      <c r="X36" s="26"/>
      <c r="Y36" s="28">
        <v>0.04</v>
      </c>
      <c r="Z36" s="3">
        <v>0.21</v>
      </c>
      <c r="AA36" s="27">
        <f t="shared" si="10"/>
        <v>0.0084</v>
      </c>
      <c r="AB36" s="3">
        <v>0.015</v>
      </c>
      <c r="AC36" s="3">
        <v>0.29</v>
      </c>
      <c r="AD36" s="27">
        <f t="shared" si="11"/>
        <v>0.00435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0.015</v>
      </c>
      <c r="AO36" s="3">
        <v>0.38</v>
      </c>
      <c r="AP36" s="3">
        <f t="shared" si="13"/>
        <v>0.0057</v>
      </c>
      <c r="AQ36" s="1">
        <f t="shared" si="14"/>
        <v>0.0379209916524451</v>
      </c>
      <c r="AR36" s="29">
        <f t="shared" si="15"/>
        <v>108.812583333333</v>
      </c>
      <c r="AS36" s="1">
        <f t="shared" si="16"/>
        <v>0.12</v>
      </c>
      <c r="AT36" s="2">
        <f t="shared" si="20"/>
        <v>39.4367666666667</v>
      </c>
      <c r="AU36" s="1">
        <f t="shared" si="17"/>
        <v>130832.655560112</v>
      </c>
    </row>
    <row r="37" s="1" customFormat="1" spans="1:47">
      <c r="A37" s="13"/>
      <c r="B37" s="13"/>
      <c r="C37" s="16">
        <v>10</v>
      </c>
      <c r="D37" s="19">
        <v>20.9192857796774</v>
      </c>
      <c r="E37" s="20">
        <f t="shared" si="18"/>
        <v>25.6237612746667</v>
      </c>
      <c r="F37" s="16" t="s">
        <v>73</v>
      </c>
      <c r="G37" s="13">
        <v>11</v>
      </c>
      <c r="H37" s="18">
        <f t="shared" si="0"/>
        <v>20.9192857796774</v>
      </c>
      <c r="I37" s="18">
        <f t="shared" si="1"/>
        <v>294.069285779677</v>
      </c>
      <c r="J37" s="18">
        <f t="shared" si="2"/>
        <v>0.220030431673217</v>
      </c>
      <c r="K37" s="18">
        <f t="shared" si="3"/>
        <v>108.812583333333</v>
      </c>
      <c r="L37" s="18">
        <f t="shared" si="4"/>
        <v>1.08812583333333</v>
      </c>
      <c r="M37" s="13" t="s">
        <v>75</v>
      </c>
      <c r="N37" s="18">
        <f>(O36-P36)*C22/100</f>
        <v>1.48716415507082</v>
      </c>
      <c r="O37" s="18">
        <f t="shared" si="19"/>
        <v>1.16639763096864</v>
      </c>
      <c r="P37" s="18">
        <f t="shared" si="5"/>
        <v>0.256642974244648</v>
      </c>
      <c r="Q37" s="24">
        <f t="shared" si="6"/>
        <v>0.0307971569093577</v>
      </c>
      <c r="R37" s="18">
        <f t="shared" si="7"/>
        <v>0.1305751</v>
      </c>
      <c r="S37" s="25">
        <f t="shared" si="8"/>
        <v>0.235857808336794</v>
      </c>
      <c r="T37" s="3">
        <v>0.01</v>
      </c>
      <c r="U37" s="26">
        <f t="shared" si="9"/>
        <v>0.00235857808336794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0.0242585780833679</v>
      </c>
      <c r="AR37" s="29">
        <f t="shared" si="15"/>
        <v>108.812583333333</v>
      </c>
      <c r="AS37" s="1">
        <f t="shared" si="16"/>
        <v>0.12</v>
      </c>
      <c r="AT37" s="2">
        <f t="shared" si="20"/>
        <v>39.4367666666667</v>
      </c>
      <c r="AU37" s="1">
        <f t="shared" si="17"/>
        <v>83695.4428789233</v>
      </c>
    </row>
    <row r="38" s="1" customFormat="1" spans="1:48">
      <c r="A38" s="13"/>
      <c r="B38" s="13"/>
      <c r="C38" s="16">
        <v>11</v>
      </c>
      <c r="D38" s="19">
        <v>16.88582826</v>
      </c>
      <c r="E38" s="20">
        <f t="shared" si="18"/>
        <v>20.9192857796774</v>
      </c>
      <c r="F38" s="16" t="s">
        <v>75</v>
      </c>
      <c r="G38" s="13">
        <v>12</v>
      </c>
      <c r="H38" s="18">
        <f t="shared" si="0"/>
        <v>16.88582826</v>
      </c>
      <c r="I38" s="18">
        <f t="shared" si="1"/>
        <v>290.03582826</v>
      </c>
      <c r="J38" s="18">
        <f t="shared" si="2"/>
        <v>0.138837729133839</v>
      </c>
      <c r="K38" s="18">
        <f t="shared" si="3"/>
        <v>108.812583333333</v>
      </c>
      <c r="L38" s="18">
        <f t="shared" si="4"/>
        <v>1.08812583333333</v>
      </c>
      <c r="M38" s="13" t="s">
        <v>73</v>
      </c>
      <c r="N38" s="13"/>
      <c r="O38" s="18">
        <f t="shared" si="19"/>
        <v>1.99788049005733</v>
      </c>
      <c r="P38" s="18">
        <f t="shared" si="5"/>
        <v>0.277381190320361</v>
      </c>
      <c r="Q38" s="24">
        <f t="shared" si="6"/>
        <v>0.0332857428384433</v>
      </c>
      <c r="R38" s="18">
        <f t="shared" si="7"/>
        <v>0.1305751</v>
      </c>
      <c r="S38" s="25">
        <f t="shared" si="8"/>
        <v>0.254916464459482</v>
      </c>
      <c r="T38" s="3">
        <v>0.01</v>
      </c>
      <c r="U38" s="26">
        <f t="shared" si="9"/>
        <v>0.00254916464459482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0.0244491646445948</v>
      </c>
      <c r="AR38" s="29">
        <f t="shared" si="15"/>
        <v>108.812583333333</v>
      </c>
      <c r="AS38" s="1">
        <f t="shared" si="16"/>
        <v>0.12</v>
      </c>
      <c r="AT38" s="2">
        <f t="shared" si="20"/>
        <v>39.4367666666667</v>
      </c>
      <c r="AU38" s="1">
        <f t="shared" si="17"/>
        <v>84352.9928224458</v>
      </c>
      <c r="AV38" s="1">
        <f>SUM(AU27:AU38)</f>
        <v>1341515.79705306</v>
      </c>
    </row>
    <row r="39" s="1" customFormat="1" spans="1:46">
      <c r="A39" s="13"/>
      <c r="B39" s="13"/>
      <c r="C39" s="16">
        <v>12</v>
      </c>
      <c r="D39" s="19">
        <v>13.0055275026452</v>
      </c>
      <c r="E39" s="20">
        <f t="shared" si="18"/>
        <v>16.88582826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9:46">
      <c r="S41" s="23" t="s">
        <v>45</v>
      </c>
      <c r="T41" s="23"/>
      <c r="U41" s="23"/>
      <c r="V41" s="23" t="s">
        <v>46</v>
      </c>
      <c r="W41" s="23"/>
      <c r="X41" s="23"/>
      <c r="Y41" s="23" t="s">
        <v>47</v>
      </c>
      <c r="Z41" s="23"/>
      <c r="AA41" s="23"/>
      <c r="AB41" s="23" t="s">
        <v>48</v>
      </c>
      <c r="AC41" s="23"/>
      <c r="AD41" s="23"/>
      <c r="AE41" s="23" t="s">
        <v>49</v>
      </c>
      <c r="AF41" s="23"/>
      <c r="AG41" s="23"/>
      <c r="AH41" s="23" t="s">
        <v>50</v>
      </c>
      <c r="AI41" s="23"/>
      <c r="AJ41" s="23"/>
      <c r="AK41" s="31" t="s">
        <v>51</v>
      </c>
      <c r="AL41" s="32"/>
      <c r="AM41" s="33"/>
      <c r="AN41" s="23" t="s">
        <v>52</v>
      </c>
      <c r="AO41" s="23"/>
      <c r="AP41" s="23"/>
      <c r="AT41" s="2"/>
    </row>
    <row r="42" s="1" customFormat="1" spans="1:47">
      <c r="A42" s="15" t="s">
        <v>4</v>
      </c>
      <c r="B42" s="15"/>
      <c r="C42" s="16" t="s">
        <v>53</v>
      </c>
      <c r="D42" s="16" t="s">
        <v>54</v>
      </c>
      <c r="E42" s="16" t="s">
        <v>55</v>
      </c>
      <c r="F42" s="16" t="s">
        <v>56</v>
      </c>
      <c r="G42" s="13" t="s">
        <v>53</v>
      </c>
      <c r="H42" s="13" t="s">
        <v>55</v>
      </c>
      <c r="I42" s="13" t="s">
        <v>57</v>
      </c>
      <c r="J42" s="13" t="s">
        <v>58</v>
      </c>
      <c r="K42" s="22" t="s">
        <v>59</v>
      </c>
      <c r="L42" s="22" t="s">
        <v>60</v>
      </c>
      <c r="M42" s="13" t="s">
        <v>61</v>
      </c>
      <c r="N42" s="22" t="s">
        <v>62</v>
      </c>
      <c r="O42" s="13" t="s">
        <v>63</v>
      </c>
      <c r="P42" s="13" t="s">
        <v>64</v>
      </c>
      <c r="Q42" s="22" t="s">
        <v>65</v>
      </c>
      <c r="R42" s="22" t="s">
        <v>66</v>
      </c>
      <c r="S42" s="4" t="s">
        <v>12</v>
      </c>
      <c r="T42" s="3" t="s">
        <v>13</v>
      </c>
      <c r="U42" s="3"/>
      <c r="V42" s="4" t="s">
        <v>12</v>
      </c>
      <c r="W42" s="3" t="s">
        <v>13</v>
      </c>
      <c r="X42" s="3"/>
      <c r="Y42" s="4" t="s">
        <v>12</v>
      </c>
      <c r="Z42" s="3" t="s">
        <v>13</v>
      </c>
      <c r="AA42" s="3"/>
      <c r="AB42" s="4" t="s">
        <v>12</v>
      </c>
      <c r="AC42" s="3" t="s">
        <v>13</v>
      </c>
      <c r="AD42" s="3"/>
      <c r="AE42" s="4" t="s">
        <v>12</v>
      </c>
      <c r="AF42" s="3" t="s">
        <v>13</v>
      </c>
      <c r="AG42" s="3"/>
      <c r="AH42" s="4" t="s">
        <v>12</v>
      </c>
      <c r="AI42" s="3" t="s">
        <v>13</v>
      </c>
      <c r="AJ42" s="3"/>
      <c r="AK42" s="4" t="s">
        <v>12</v>
      </c>
      <c r="AL42" s="3" t="s">
        <v>13</v>
      </c>
      <c r="AM42" s="3"/>
      <c r="AN42" s="34" t="s">
        <v>12</v>
      </c>
      <c r="AO42" s="34" t="s">
        <v>13</v>
      </c>
      <c r="AP42" s="34"/>
      <c r="AQ42" s="1" t="s">
        <v>67</v>
      </c>
      <c r="AR42" s="1" t="s">
        <v>68</v>
      </c>
      <c r="AS42" s="1" t="s">
        <v>38</v>
      </c>
      <c r="AT42" s="2" t="s">
        <v>69</v>
      </c>
      <c r="AU42" s="1" t="s">
        <v>70</v>
      </c>
    </row>
    <row r="43" s="1" customFormat="1" spans="1:47">
      <c r="A43" s="13" t="s">
        <v>71</v>
      </c>
      <c r="B43" s="13">
        <f>G5</f>
        <v>92.50925</v>
      </c>
      <c r="C43" s="16" t="s">
        <v>72</v>
      </c>
      <c r="D43" s="17">
        <v>11</v>
      </c>
      <c r="E43" s="16"/>
      <c r="F43" s="16"/>
      <c r="G43" s="13">
        <v>1</v>
      </c>
      <c r="H43" s="18">
        <f t="shared" ref="H43:H54" si="21">E44</f>
        <v>11</v>
      </c>
      <c r="I43" s="18">
        <f t="shared" ref="I43:I54" si="22">H43+273.15</f>
        <v>284.15</v>
      </c>
      <c r="J43" s="18">
        <f t="shared" ref="J43:J54" si="23">EXP(($C$16*(I43-$C$14))/($C$17*I43*$C$14))</f>
        <v>0.0692638331246278</v>
      </c>
      <c r="K43" s="18">
        <f t="shared" ref="K43:K54" si="24">$B$43/12</f>
        <v>7.70910416666667</v>
      </c>
      <c r="L43" s="18">
        <f t="shared" ref="L43:L54" si="25">K43*$B$44/100</f>
        <v>0.0770910416666667</v>
      </c>
      <c r="M43" s="13" t="s">
        <v>73</v>
      </c>
      <c r="N43" s="13"/>
      <c r="O43" s="18">
        <f>L43</f>
        <v>0.0770910416666667</v>
      </c>
      <c r="P43" s="18">
        <f t="shared" ref="P43:P54" si="26">O43*J43</f>
        <v>0.00533962104540373</v>
      </c>
      <c r="Q43" s="24">
        <f t="shared" ref="Q43:Q54" si="27">P43*$B$45</f>
        <v>0.000694150735902485</v>
      </c>
      <c r="R43" s="18">
        <f t="shared" ref="R43:R54" si="28">L43*$B$45</f>
        <v>0.0100218354166667</v>
      </c>
      <c r="S43" s="25">
        <f t="shared" ref="S43:S54" si="29">Q43/R43</f>
        <v>0.0692638331246278</v>
      </c>
      <c r="T43" s="3">
        <v>0.01</v>
      </c>
      <c r="U43" s="26">
        <f t="shared" ref="U43:U54" si="30">S43*T43</f>
        <v>0.000692638331246278</v>
      </c>
      <c r="V43" s="25"/>
      <c r="W43" s="3"/>
      <c r="X43" s="26"/>
      <c r="Y43" s="28">
        <v>0.02</v>
      </c>
      <c r="Z43" s="3">
        <v>0.49</v>
      </c>
      <c r="AA43" s="27">
        <f t="shared" ref="AA43:AA54" si="31">Y43*Z43</f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L43" s="27"/>
      <c r="AM43" s="27"/>
      <c r="AN43" s="3">
        <v>0.01</v>
      </c>
      <c r="AO43" s="3">
        <v>0.5</v>
      </c>
      <c r="AP43" s="3">
        <f t="shared" ref="AP43:AP54" si="32">AO43*AN43</f>
        <v>0.005</v>
      </c>
      <c r="AQ43" s="1">
        <f t="shared" ref="AQ43:AQ54" si="33">(AP43+AM43+AD43+AA43+U43+X43+AG43+AJ43)</f>
        <v>0.0154926383312463</v>
      </c>
      <c r="AR43" s="29">
        <f t="shared" ref="AR43:AR54" si="34">$B$43/12</f>
        <v>7.70910416666667</v>
      </c>
      <c r="AS43" s="1">
        <f t="shared" ref="AS43:AS54" si="35">$B$45</f>
        <v>0.13</v>
      </c>
      <c r="AT43" s="2">
        <f t="shared" ref="AT43:AT54" si="36">$E$5/12</f>
        <v>37.6536872313724</v>
      </c>
      <c r="AU43" s="1">
        <f t="shared" ref="AU43:AU54" si="37">AT43*10000*AS43*0.67*AR43*AQ43</f>
        <v>3917.01254440581</v>
      </c>
    </row>
    <row r="44" s="1" customFormat="1" spans="1:47">
      <c r="A44" s="13" t="s">
        <v>74</v>
      </c>
      <c r="B44" s="13">
        <v>1</v>
      </c>
      <c r="C44" s="16">
        <v>1</v>
      </c>
      <c r="D44" s="19">
        <v>12.3664841153226</v>
      </c>
      <c r="E44" s="20">
        <f t="shared" ref="E44:E55" si="38">D43</f>
        <v>11</v>
      </c>
      <c r="F44" s="16" t="s">
        <v>73</v>
      </c>
      <c r="G44" s="13">
        <v>2</v>
      </c>
      <c r="H44" s="18">
        <f t="shared" si="21"/>
        <v>12.3664841153226</v>
      </c>
      <c r="I44" s="18">
        <f t="shared" si="22"/>
        <v>285.516484115323</v>
      </c>
      <c r="J44" s="18">
        <f t="shared" si="23"/>
        <v>0.081607567492397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ref="O44:O54" si="39">L44+O43-P43-N44</f>
        <v>0.14884246228793</v>
      </c>
      <c r="P44" s="18">
        <f t="shared" si="26"/>
        <v>0.0121466712868968</v>
      </c>
      <c r="Q44" s="24">
        <f t="shared" si="27"/>
        <v>0.00157906726729658</v>
      </c>
      <c r="R44" s="18">
        <f t="shared" si="28"/>
        <v>0.0100218354166667</v>
      </c>
      <c r="S44" s="25">
        <f t="shared" si="29"/>
        <v>0.157562682048294</v>
      </c>
      <c r="T44" s="3">
        <v>0.01</v>
      </c>
      <c r="U44" s="26">
        <f t="shared" si="30"/>
        <v>0.00157562682048294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K44" s="27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0.0163756268204829</v>
      </c>
      <c r="AR44" s="29">
        <f t="shared" si="34"/>
        <v>7.70910416666667</v>
      </c>
      <c r="AS44" s="1">
        <f t="shared" si="35"/>
        <v>0.13</v>
      </c>
      <c r="AT44" s="2">
        <f t="shared" si="36"/>
        <v>37.6536872313724</v>
      </c>
      <c r="AU44" s="1">
        <f t="shared" si="37"/>
        <v>4140.259025409</v>
      </c>
    </row>
    <row r="45" s="1" customFormat="1" spans="1:47">
      <c r="A45" s="13" t="s">
        <v>38</v>
      </c>
      <c r="B45" s="13">
        <f>I5</f>
        <v>0.13</v>
      </c>
      <c r="C45" s="16">
        <v>2</v>
      </c>
      <c r="D45" s="19">
        <v>14.6757350326786</v>
      </c>
      <c r="E45" s="20">
        <f t="shared" si="38"/>
        <v>12.3664841153226</v>
      </c>
      <c r="F45" s="16" t="s">
        <v>73</v>
      </c>
      <c r="G45" s="13">
        <v>3</v>
      </c>
      <c r="H45" s="18">
        <f t="shared" si="21"/>
        <v>14.6757350326786</v>
      </c>
      <c r="I45" s="18">
        <f t="shared" si="22"/>
        <v>287.825735032679</v>
      </c>
      <c r="J45" s="18">
        <f t="shared" si="23"/>
        <v>0.107289231761239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0.213786832667699</v>
      </c>
      <c r="P45" s="18">
        <f t="shared" si="26"/>
        <v>0.022937025037586</v>
      </c>
      <c r="Q45" s="24">
        <f t="shared" si="27"/>
        <v>0.00298181325488618</v>
      </c>
      <c r="R45" s="18">
        <f t="shared" si="28"/>
        <v>0.0100218354166667</v>
      </c>
      <c r="S45" s="25">
        <f t="shared" si="29"/>
        <v>0.297531652727735</v>
      </c>
      <c r="T45" s="3">
        <v>0.01</v>
      </c>
      <c r="U45" s="26">
        <f t="shared" si="30"/>
        <v>0.00297531652727735</v>
      </c>
      <c r="V45" s="25"/>
      <c r="W45" s="3"/>
      <c r="X45" s="26"/>
      <c r="Y45" s="28">
        <v>0.02</v>
      </c>
      <c r="Z45" s="3">
        <v>0.49</v>
      </c>
      <c r="AA45" s="27">
        <f t="shared" si="31"/>
        <v>0.0098</v>
      </c>
      <c r="AB45" s="3"/>
      <c r="AC45" s="3"/>
      <c r="AD45" s="27"/>
      <c r="AE45" s="25"/>
      <c r="AF45" s="3"/>
      <c r="AG45" s="26"/>
      <c r="AH45" s="25"/>
      <c r="AI45" s="3"/>
      <c r="AJ45" s="26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0.0177753165272774</v>
      </c>
      <c r="AR45" s="29">
        <f t="shared" si="34"/>
        <v>7.70910416666667</v>
      </c>
      <c r="AS45" s="1">
        <f t="shared" si="35"/>
        <v>0.13</v>
      </c>
      <c r="AT45" s="2">
        <f t="shared" si="36"/>
        <v>37.6536872313724</v>
      </c>
      <c r="AU45" s="1">
        <f t="shared" si="37"/>
        <v>4494.14336857681</v>
      </c>
    </row>
    <row r="46" s="1" customFormat="1" spans="1:47">
      <c r="A46" s="13"/>
      <c r="B46" s="13"/>
      <c r="C46" s="16">
        <v>3</v>
      </c>
      <c r="D46" s="19">
        <v>17.2421189036774</v>
      </c>
      <c r="E46" s="20">
        <f t="shared" si="38"/>
        <v>14.6757350326786</v>
      </c>
      <c r="F46" s="16" t="s">
        <v>73</v>
      </c>
      <c r="G46" s="13">
        <v>4</v>
      </c>
      <c r="H46" s="18">
        <f t="shared" si="21"/>
        <v>17.2421189036774</v>
      </c>
      <c r="I46" s="18">
        <f t="shared" si="22"/>
        <v>290.392118903677</v>
      </c>
      <c r="J46" s="18">
        <f t="shared" si="23"/>
        <v>0.144675755291391</v>
      </c>
      <c r="K46" s="18">
        <f t="shared" si="24"/>
        <v>7.70910416666667</v>
      </c>
      <c r="L46" s="18">
        <f t="shared" si="25"/>
        <v>0.0770910416666667</v>
      </c>
      <c r="M46" s="13" t="s">
        <v>73</v>
      </c>
      <c r="N46" s="13"/>
      <c r="O46" s="18">
        <f t="shared" si="39"/>
        <v>0.26794084929678</v>
      </c>
      <c r="P46" s="18">
        <f t="shared" si="26"/>
        <v>0.0387645447454284</v>
      </c>
      <c r="Q46" s="24">
        <f t="shared" si="27"/>
        <v>0.0050393908169057</v>
      </c>
      <c r="R46" s="18">
        <f t="shared" si="28"/>
        <v>0.0100218354166667</v>
      </c>
      <c r="S46" s="25">
        <f t="shared" si="29"/>
        <v>0.502841107181326</v>
      </c>
      <c r="T46" s="3">
        <v>0.01</v>
      </c>
      <c r="U46" s="26">
        <f t="shared" si="30"/>
        <v>0.00502841107181326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K46" s="27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0.0321284110718133</v>
      </c>
      <c r="AR46" s="29">
        <f t="shared" si="34"/>
        <v>7.70910416666667</v>
      </c>
      <c r="AS46" s="1">
        <f t="shared" si="35"/>
        <v>0.13</v>
      </c>
      <c r="AT46" s="2">
        <f t="shared" si="36"/>
        <v>37.6536872313724</v>
      </c>
      <c r="AU46" s="1">
        <f t="shared" si="37"/>
        <v>8123.0444104736</v>
      </c>
    </row>
    <row r="47" s="1" customFormat="1" spans="1:47">
      <c r="A47" s="13"/>
      <c r="B47" s="13"/>
      <c r="C47" s="16">
        <v>4</v>
      </c>
      <c r="D47" s="19">
        <v>18.8639421446667</v>
      </c>
      <c r="E47" s="20">
        <f t="shared" si="38"/>
        <v>17.2421189036774</v>
      </c>
      <c r="F47" s="16" t="s">
        <v>73</v>
      </c>
      <c r="G47" s="13">
        <v>5</v>
      </c>
      <c r="H47" s="18">
        <f t="shared" si="21"/>
        <v>18.8639421446667</v>
      </c>
      <c r="I47" s="18">
        <f t="shared" si="22"/>
        <v>292.013942144667</v>
      </c>
      <c r="J47" s="18">
        <f t="shared" si="23"/>
        <v>0.174289379541559</v>
      </c>
      <c r="K47" s="18">
        <f t="shared" si="24"/>
        <v>7.70910416666667</v>
      </c>
      <c r="L47" s="18">
        <f t="shared" si="25"/>
        <v>0.0770910416666667</v>
      </c>
      <c r="M47" s="13" t="s">
        <v>75</v>
      </c>
      <c r="N47" s="18">
        <f>(O46-P46)*$C$22/100</f>
        <v>0.217717489323784</v>
      </c>
      <c r="O47" s="18">
        <f t="shared" si="39"/>
        <v>0.0885498568942342</v>
      </c>
      <c r="P47" s="18">
        <f t="shared" si="26"/>
        <v>0.0154332996165899</v>
      </c>
      <c r="Q47" s="24">
        <f t="shared" si="27"/>
        <v>0.00200632895015669</v>
      </c>
      <c r="R47" s="18">
        <f t="shared" si="28"/>
        <v>0.0100218354166667</v>
      </c>
      <c r="S47" s="25">
        <f t="shared" si="29"/>
        <v>0.200195759233892</v>
      </c>
      <c r="T47" s="3">
        <v>0.01</v>
      </c>
      <c r="U47" s="26">
        <f t="shared" si="30"/>
        <v>0.00200195759233892</v>
      </c>
      <c r="V47" s="25"/>
      <c r="W47" s="3"/>
      <c r="X47" s="26"/>
      <c r="Y47" s="28">
        <v>0.04</v>
      </c>
      <c r="Z47" s="3">
        <v>0.49</v>
      </c>
      <c r="AA47" s="27">
        <f t="shared" si="31"/>
        <v>0.0196</v>
      </c>
      <c r="AB47" s="3"/>
      <c r="AC47" s="3"/>
      <c r="AD47" s="27"/>
      <c r="AE47" s="25"/>
      <c r="AF47" s="3"/>
      <c r="AG47" s="26"/>
      <c r="AH47" s="25"/>
      <c r="AI47" s="3"/>
      <c r="AJ47" s="26"/>
      <c r="AL47" s="27"/>
      <c r="AM47" s="27"/>
      <c r="AN47" s="3">
        <v>0.015</v>
      </c>
      <c r="AO47" s="3">
        <v>0.5</v>
      </c>
      <c r="AP47" s="3">
        <f t="shared" si="32"/>
        <v>0.0075</v>
      </c>
      <c r="AQ47" s="1">
        <f t="shared" si="33"/>
        <v>0.0291019575923389</v>
      </c>
      <c r="AR47" s="29">
        <f t="shared" si="34"/>
        <v>7.70910416666667</v>
      </c>
      <c r="AS47" s="1">
        <f t="shared" si="35"/>
        <v>0.13</v>
      </c>
      <c r="AT47" s="2">
        <f t="shared" si="36"/>
        <v>37.6536872313724</v>
      </c>
      <c r="AU47" s="1">
        <f t="shared" si="37"/>
        <v>7357.864459151</v>
      </c>
    </row>
    <row r="48" s="1" customFormat="1" spans="1:47">
      <c r="A48" s="13"/>
      <c r="B48" s="13"/>
      <c r="C48" s="16">
        <v>5</v>
      </c>
      <c r="D48" s="19">
        <v>24.6126733293548</v>
      </c>
      <c r="E48" s="20">
        <f t="shared" si="38"/>
        <v>18.8639421446667</v>
      </c>
      <c r="F48" s="16" t="s">
        <v>75</v>
      </c>
      <c r="G48" s="13">
        <v>6</v>
      </c>
      <c r="H48" s="18">
        <f t="shared" si="21"/>
        <v>24.6126733293548</v>
      </c>
      <c r="I48" s="18">
        <f t="shared" si="22"/>
        <v>297.762673329355</v>
      </c>
      <c r="J48" s="18">
        <f t="shared" si="23"/>
        <v>0.331776682539521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0.150207598944311</v>
      </c>
      <c r="P48" s="18">
        <f t="shared" si="26"/>
        <v>0.0498353788699703</v>
      </c>
      <c r="Q48" s="24">
        <f t="shared" si="27"/>
        <v>0.00647859925309614</v>
      </c>
      <c r="R48" s="18">
        <f t="shared" si="28"/>
        <v>0.0100218354166667</v>
      </c>
      <c r="S48" s="25">
        <f t="shared" si="29"/>
        <v>0.64644837834016</v>
      </c>
      <c r="T48" s="3">
        <v>0.01</v>
      </c>
      <c r="U48" s="26">
        <f t="shared" si="30"/>
        <v>0.0064644837834016</v>
      </c>
      <c r="V48" s="25"/>
      <c r="W48" s="3"/>
      <c r="X48" s="26"/>
      <c r="Y48" s="28">
        <v>0.04</v>
      </c>
      <c r="Z48" s="3">
        <v>0.49</v>
      </c>
      <c r="AA48" s="27">
        <f t="shared" si="31"/>
        <v>0.0196</v>
      </c>
      <c r="AB48" s="3"/>
      <c r="AC48" s="3"/>
      <c r="AD48" s="27"/>
      <c r="AE48" s="25"/>
      <c r="AF48" s="3"/>
      <c r="AG48" s="26"/>
      <c r="AH48" s="25"/>
      <c r="AI48" s="3"/>
      <c r="AJ48" s="26"/>
      <c r="AK48" s="27"/>
      <c r="AL48" s="27"/>
      <c r="AM48" s="27"/>
      <c r="AN48" s="3">
        <v>0.015</v>
      </c>
      <c r="AO48" s="3">
        <v>0.5</v>
      </c>
      <c r="AP48" s="3">
        <f t="shared" si="32"/>
        <v>0.0075</v>
      </c>
      <c r="AQ48" s="1">
        <f t="shared" si="33"/>
        <v>0.0335644837834016</v>
      </c>
      <c r="AR48" s="29">
        <f t="shared" si="34"/>
        <v>7.70910416666667</v>
      </c>
      <c r="AS48" s="1">
        <f t="shared" si="35"/>
        <v>0.13</v>
      </c>
      <c r="AT48" s="2">
        <f t="shared" si="36"/>
        <v>37.6536872313724</v>
      </c>
      <c r="AU48" s="1">
        <f t="shared" si="37"/>
        <v>8486.12748939795</v>
      </c>
    </row>
    <row r="49" s="1" customFormat="1" spans="1:47">
      <c r="A49" s="13"/>
      <c r="B49" s="13"/>
      <c r="C49" s="16">
        <v>6</v>
      </c>
      <c r="D49" s="19">
        <v>25.1324768363333</v>
      </c>
      <c r="E49" s="20">
        <f t="shared" si="38"/>
        <v>24.6126733293548</v>
      </c>
      <c r="F49" s="16" t="s">
        <v>73</v>
      </c>
      <c r="G49" s="13">
        <v>7</v>
      </c>
      <c r="H49" s="18">
        <f t="shared" si="21"/>
        <v>25.1324768363333</v>
      </c>
      <c r="I49" s="18">
        <f t="shared" si="22"/>
        <v>298.282476836333</v>
      </c>
      <c r="J49" s="18">
        <f t="shared" si="23"/>
        <v>0.351231879289733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0.177463261741007</v>
      </c>
      <c r="P49" s="18">
        <f t="shared" si="26"/>
        <v>0.0623307549261798</v>
      </c>
      <c r="Q49" s="24">
        <f t="shared" si="27"/>
        <v>0.00810299814040337</v>
      </c>
      <c r="R49" s="18">
        <f t="shared" si="28"/>
        <v>0.0100218354166667</v>
      </c>
      <c r="S49" s="25">
        <f t="shared" si="29"/>
        <v>0.808534345607771</v>
      </c>
      <c r="T49" s="3">
        <v>0.01</v>
      </c>
      <c r="U49" s="26">
        <f t="shared" si="30"/>
        <v>0.00808534345607771</v>
      </c>
      <c r="V49" s="25"/>
      <c r="W49" s="3"/>
      <c r="X49" s="26"/>
      <c r="Y49" s="28">
        <v>0.05</v>
      </c>
      <c r="Z49" s="3">
        <v>0.49</v>
      </c>
      <c r="AA49" s="27">
        <f t="shared" si="31"/>
        <v>0.0245</v>
      </c>
      <c r="AB49" s="3"/>
      <c r="AC49" s="3"/>
      <c r="AD49" s="27"/>
      <c r="AE49" s="25"/>
      <c r="AF49" s="3"/>
      <c r="AG49" s="26"/>
      <c r="AH49" s="25"/>
      <c r="AI49" s="3"/>
      <c r="AJ49" s="26"/>
      <c r="AL49" s="27"/>
      <c r="AM49" s="27"/>
      <c r="AN49" s="3">
        <v>0.02</v>
      </c>
      <c r="AO49" s="3">
        <v>0.5</v>
      </c>
      <c r="AP49" s="3">
        <f t="shared" si="32"/>
        <v>0.01</v>
      </c>
      <c r="AQ49" s="1">
        <f t="shared" si="33"/>
        <v>0.0425853434560777</v>
      </c>
      <c r="AR49" s="29">
        <f t="shared" si="34"/>
        <v>7.70910416666667</v>
      </c>
      <c r="AS49" s="1">
        <f t="shared" si="35"/>
        <v>0.13</v>
      </c>
      <c r="AT49" s="2">
        <f t="shared" si="36"/>
        <v>37.6536872313724</v>
      </c>
      <c r="AU49" s="1">
        <f t="shared" si="37"/>
        <v>10766.8765615513</v>
      </c>
    </row>
    <row r="50" s="1" customFormat="1" spans="1:47">
      <c r="A50" s="13"/>
      <c r="B50" s="13"/>
      <c r="C50" s="16">
        <v>7</v>
      </c>
      <c r="D50" s="19">
        <v>28.1250568809677</v>
      </c>
      <c r="E50" s="20">
        <f t="shared" si="38"/>
        <v>25.1324768363333</v>
      </c>
      <c r="F50" s="16" t="s">
        <v>73</v>
      </c>
      <c r="G50" s="13">
        <v>8</v>
      </c>
      <c r="H50" s="18">
        <f t="shared" si="21"/>
        <v>28.1250568809677</v>
      </c>
      <c r="I50" s="18">
        <f t="shared" si="22"/>
        <v>301.275056880968</v>
      </c>
      <c r="J50" s="18">
        <f t="shared" si="23"/>
        <v>0.485747839313928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0.192223548481494</v>
      </c>
      <c r="P50" s="18">
        <f t="shared" si="26"/>
        <v>0.0933721733401419</v>
      </c>
      <c r="Q50" s="24">
        <f t="shared" si="27"/>
        <v>0.0121383825342184</v>
      </c>
      <c r="R50" s="18">
        <f t="shared" si="28"/>
        <v>0.0100218354166667</v>
      </c>
      <c r="S50" s="25">
        <f t="shared" si="29"/>
        <v>1.21119356181323</v>
      </c>
      <c r="T50" s="3">
        <v>0.01</v>
      </c>
      <c r="U50" s="26">
        <f t="shared" si="30"/>
        <v>0.0121119356181323</v>
      </c>
      <c r="V50" s="25"/>
      <c r="W50" s="3"/>
      <c r="X50" s="26"/>
      <c r="Y50" s="28">
        <v>0.05</v>
      </c>
      <c r="Z50" s="3">
        <v>0.49</v>
      </c>
      <c r="AA50" s="27">
        <f t="shared" si="31"/>
        <v>0.0245</v>
      </c>
      <c r="AB50" s="3"/>
      <c r="AC50" s="3"/>
      <c r="AD50" s="27"/>
      <c r="AE50" s="25"/>
      <c r="AF50" s="3"/>
      <c r="AG50" s="26"/>
      <c r="AH50" s="25"/>
      <c r="AI50" s="3"/>
      <c r="AJ50" s="26"/>
      <c r="AK50" s="27"/>
      <c r="AL50" s="27"/>
      <c r="AM50" s="27"/>
      <c r="AN50" s="3">
        <v>0.02</v>
      </c>
      <c r="AO50" s="3">
        <v>0.5</v>
      </c>
      <c r="AP50" s="3">
        <f t="shared" si="32"/>
        <v>0.01</v>
      </c>
      <c r="AQ50" s="1">
        <f t="shared" si="33"/>
        <v>0.0466119356181323</v>
      </c>
      <c r="AR50" s="29">
        <f t="shared" si="34"/>
        <v>7.70910416666667</v>
      </c>
      <c r="AS50" s="1">
        <f t="shared" si="35"/>
        <v>0.13</v>
      </c>
      <c r="AT50" s="2">
        <f t="shared" si="36"/>
        <v>37.6536872313724</v>
      </c>
      <c r="AU50" s="1">
        <f t="shared" si="37"/>
        <v>11784.9221437659</v>
      </c>
    </row>
    <row r="51" s="1" customFormat="1" spans="1:47">
      <c r="A51" s="13"/>
      <c r="B51" s="13"/>
      <c r="C51" s="16">
        <v>8</v>
      </c>
      <c r="D51" s="19">
        <v>27.134644086129</v>
      </c>
      <c r="E51" s="20">
        <f t="shared" si="38"/>
        <v>28.1250568809677</v>
      </c>
      <c r="F51" s="16" t="s">
        <v>73</v>
      </c>
      <c r="G51" s="13">
        <v>9</v>
      </c>
      <c r="H51" s="18">
        <f t="shared" si="21"/>
        <v>27.134644086129</v>
      </c>
      <c r="I51" s="18">
        <f t="shared" si="22"/>
        <v>300.284644086129</v>
      </c>
      <c r="J51" s="18">
        <f t="shared" si="23"/>
        <v>0.436633825971435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0.175942416808019</v>
      </c>
      <c r="P51" s="18">
        <f t="shared" si="26"/>
        <v>0.0768224106015462</v>
      </c>
      <c r="Q51" s="24">
        <f t="shared" si="27"/>
        <v>0.00998691337820101</v>
      </c>
      <c r="R51" s="18">
        <f t="shared" si="28"/>
        <v>0.0100218354166667</v>
      </c>
      <c r="S51" s="25">
        <f t="shared" si="29"/>
        <v>0.996515404912001</v>
      </c>
      <c r="T51" s="3">
        <v>0.01</v>
      </c>
      <c r="U51" s="26">
        <f t="shared" si="30"/>
        <v>0.00996515404912001</v>
      </c>
      <c r="V51" s="25"/>
      <c r="W51" s="3"/>
      <c r="X51" s="26"/>
      <c r="Y51" s="28">
        <v>0.04</v>
      </c>
      <c r="Z51" s="3">
        <v>0.49</v>
      </c>
      <c r="AA51" s="27">
        <f t="shared" si="31"/>
        <v>0.0196</v>
      </c>
      <c r="AB51" s="3"/>
      <c r="AC51" s="3"/>
      <c r="AD51" s="27"/>
      <c r="AE51" s="25"/>
      <c r="AF51" s="3"/>
      <c r="AG51" s="26"/>
      <c r="AH51" s="25"/>
      <c r="AI51" s="3"/>
      <c r="AJ51" s="26"/>
      <c r="AL51" s="27"/>
      <c r="AM51" s="27"/>
      <c r="AN51" s="3">
        <v>0.015</v>
      </c>
      <c r="AO51" s="3">
        <v>0.5</v>
      </c>
      <c r="AP51" s="3">
        <f t="shared" si="32"/>
        <v>0.0075</v>
      </c>
      <c r="AQ51" s="1">
        <f t="shared" si="33"/>
        <v>0.03706515404912</v>
      </c>
      <c r="AR51" s="29">
        <f t="shared" si="34"/>
        <v>7.70910416666667</v>
      </c>
      <c r="AS51" s="1">
        <f t="shared" si="35"/>
        <v>0.13</v>
      </c>
      <c r="AT51" s="2">
        <f t="shared" si="36"/>
        <v>37.6536872313724</v>
      </c>
      <c r="AU51" s="1">
        <f t="shared" si="37"/>
        <v>9371.20393999785</v>
      </c>
    </row>
    <row r="52" s="1" customFormat="1" spans="1:47">
      <c r="A52" s="13"/>
      <c r="B52" s="13"/>
      <c r="C52" s="16">
        <v>9</v>
      </c>
      <c r="D52" s="19">
        <v>25.6237612746667</v>
      </c>
      <c r="E52" s="20">
        <f t="shared" si="38"/>
        <v>27.134644086129</v>
      </c>
      <c r="F52" s="16" t="s">
        <v>73</v>
      </c>
      <c r="G52" s="13">
        <v>10</v>
      </c>
      <c r="H52" s="18">
        <f t="shared" si="21"/>
        <v>25.6237612746667</v>
      </c>
      <c r="I52" s="18">
        <f t="shared" si="22"/>
        <v>298.773761274667</v>
      </c>
      <c r="J52" s="18">
        <f t="shared" si="23"/>
        <v>0.370599674832408</v>
      </c>
      <c r="K52" s="18">
        <f t="shared" si="24"/>
        <v>7.70910416666667</v>
      </c>
      <c r="L52" s="18">
        <f t="shared" si="25"/>
        <v>0.0770910416666667</v>
      </c>
      <c r="M52" s="13" t="s">
        <v>73</v>
      </c>
      <c r="N52" s="13"/>
      <c r="O52" s="18">
        <f t="shared" si="39"/>
        <v>0.176211047873139</v>
      </c>
      <c r="P52" s="18">
        <f t="shared" si="26"/>
        <v>0.0653037570436633</v>
      </c>
      <c r="Q52" s="24">
        <f t="shared" si="27"/>
        <v>0.00848948841567623</v>
      </c>
      <c r="R52" s="18">
        <f t="shared" si="28"/>
        <v>0.0100218354166667</v>
      </c>
      <c r="S52" s="25">
        <f t="shared" si="29"/>
        <v>0.847099165244514</v>
      </c>
      <c r="T52" s="3">
        <v>0.01</v>
      </c>
      <c r="U52" s="26">
        <f t="shared" si="30"/>
        <v>0.00847099165244513</v>
      </c>
      <c r="V52" s="25"/>
      <c r="W52" s="3"/>
      <c r="X52" s="26"/>
      <c r="Y52" s="28">
        <v>0.04</v>
      </c>
      <c r="Z52" s="3">
        <v>0.49</v>
      </c>
      <c r="AA52" s="27">
        <f t="shared" si="31"/>
        <v>0.0196</v>
      </c>
      <c r="AB52" s="3"/>
      <c r="AC52" s="3"/>
      <c r="AD52" s="27"/>
      <c r="AE52" s="25"/>
      <c r="AF52" s="3"/>
      <c r="AG52" s="26"/>
      <c r="AH52" s="25"/>
      <c r="AI52" s="3"/>
      <c r="AJ52" s="26"/>
      <c r="AK52" s="27"/>
      <c r="AL52" s="27"/>
      <c r="AM52" s="27"/>
      <c r="AN52" s="3">
        <v>0.015</v>
      </c>
      <c r="AO52" s="3">
        <v>0.5</v>
      </c>
      <c r="AP52" s="3">
        <f t="shared" si="32"/>
        <v>0.0075</v>
      </c>
      <c r="AQ52" s="1">
        <f t="shared" si="33"/>
        <v>0.0355709916524451</v>
      </c>
      <c r="AR52" s="29">
        <f t="shared" si="34"/>
        <v>7.70910416666667</v>
      </c>
      <c r="AS52" s="1">
        <f t="shared" si="35"/>
        <v>0.13</v>
      </c>
      <c r="AT52" s="2">
        <f t="shared" si="36"/>
        <v>37.6536872313724</v>
      </c>
      <c r="AU52" s="1">
        <f t="shared" si="37"/>
        <v>8993.43401301576</v>
      </c>
    </row>
    <row r="53" s="1" customFormat="1" spans="1:47">
      <c r="A53" s="13"/>
      <c r="B53" s="13"/>
      <c r="C53" s="16">
        <v>10</v>
      </c>
      <c r="D53" s="19">
        <v>20.9192857796774</v>
      </c>
      <c r="E53" s="20">
        <f t="shared" si="38"/>
        <v>25.6237612746667</v>
      </c>
      <c r="F53" s="16" t="s">
        <v>73</v>
      </c>
      <c r="G53" s="13">
        <v>11</v>
      </c>
      <c r="H53" s="18">
        <f t="shared" si="21"/>
        <v>20.9192857796774</v>
      </c>
      <c r="I53" s="18">
        <f t="shared" si="22"/>
        <v>294.069285779677</v>
      </c>
      <c r="J53" s="18">
        <f t="shared" si="23"/>
        <v>0.220030431673217</v>
      </c>
      <c r="K53" s="18">
        <f t="shared" si="24"/>
        <v>7.70910416666667</v>
      </c>
      <c r="L53" s="18">
        <f t="shared" si="25"/>
        <v>0.0770910416666667</v>
      </c>
      <c r="M53" s="13" t="s">
        <v>75</v>
      </c>
      <c r="N53" s="18">
        <f>(O52-P52)*$C$22/100</f>
        <v>0.105361926288002</v>
      </c>
      <c r="O53" s="18">
        <f t="shared" si="39"/>
        <v>0.0826364062081405</v>
      </c>
      <c r="P53" s="18">
        <f t="shared" si="26"/>
        <v>0.0181825241299005</v>
      </c>
      <c r="Q53" s="24">
        <f t="shared" si="27"/>
        <v>0.00236372813688706</v>
      </c>
      <c r="R53" s="18">
        <f t="shared" si="28"/>
        <v>0.0100218354166667</v>
      </c>
      <c r="S53" s="25">
        <f t="shared" si="29"/>
        <v>0.235857808336794</v>
      </c>
      <c r="T53" s="3">
        <v>0.01</v>
      </c>
      <c r="U53" s="26">
        <f t="shared" si="30"/>
        <v>0.00235857808336794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0.0171585780833679</v>
      </c>
      <c r="AR53" s="29">
        <f t="shared" si="34"/>
        <v>7.70910416666667</v>
      </c>
      <c r="AS53" s="1">
        <f t="shared" si="35"/>
        <v>0.13</v>
      </c>
      <c r="AT53" s="2">
        <f t="shared" si="36"/>
        <v>37.6536872313724</v>
      </c>
      <c r="AU53" s="1">
        <f t="shared" si="37"/>
        <v>4338.21303768292</v>
      </c>
    </row>
    <row r="54" s="1" customFormat="1" spans="1:48">
      <c r="A54" s="13"/>
      <c r="B54" s="13"/>
      <c r="C54" s="16">
        <v>11</v>
      </c>
      <c r="D54" s="19">
        <v>16.88582826</v>
      </c>
      <c r="E54" s="20">
        <f t="shared" si="38"/>
        <v>20.9192857796774</v>
      </c>
      <c r="F54" s="16" t="s">
        <v>75</v>
      </c>
      <c r="G54" s="13">
        <v>12</v>
      </c>
      <c r="H54" s="18">
        <f t="shared" si="21"/>
        <v>16.88582826</v>
      </c>
      <c r="I54" s="18">
        <f t="shared" si="22"/>
        <v>290.03582826</v>
      </c>
      <c r="J54" s="18">
        <f t="shared" si="23"/>
        <v>0.138837729133839</v>
      </c>
      <c r="K54" s="18">
        <f t="shared" si="24"/>
        <v>7.70910416666667</v>
      </c>
      <c r="L54" s="18">
        <f t="shared" si="25"/>
        <v>0.0770910416666667</v>
      </c>
      <c r="M54" s="13" t="s">
        <v>73</v>
      </c>
      <c r="N54" s="13"/>
      <c r="O54" s="18">
        <f t="shared" si="39"/>
        <v>0.141544923744907</v>
      </c>
      <c r="P54" s="18">
        <f t="shared" si="26"/>
        <v>0.0196517757831652</v>
      </c>
      <c r="Q54" s="24">
        <f t="shared" si="27"/>
        <v>0.00255473085181148</v>
      </c>
      <c r="R54" s="18">
        <f t="shared" si="28"/>
        <v>0.0100218354166667</v>
      </c>
      <c r="S54" s="25">
        <f t="shared" si="29"/>
        <v>0.254916464459482</v>
      </c>
      <c r="T54" s="3">
        <v>0.01</v>
      </c>
      <c r="U54" s="26">
        <f t="shared" si="30"/>
        <v>0.00254916464459482</v>
      </c>
      <c r="V54" s="25"/>
      <c r="W54" s="3"/>
      <c r="X54" s="26"/>
      <c r="Y54" s="28">
        <v>0.02</v>
      </c>
      <c r="Z54" s="3">
        <v>0.49</v>
      </c>
      <c r="AA54" s="27">
        <f t="shared" si="31"/>
        <v>0.0098</v>
      </c>
      <c r="AB54" s="3"/>
      <c r="AC54" s="3"/>
      <c r="AD54" s="27"/>
      <c r="AE54" s="25"/>
      <c r="AF54" s="3"/>
      <c r="AG54" s="26"/>
      <c r="AH54" s="25"/>
      <c r="AI54" s="3"/>
      <c r="AJ54" s="26"/>
      <c r="AK54" s="27"/>
      <c r="AL54" s="27"/>
      <c r="AM54" s="27"/>
      <c r="AN54" s="3">
        <v>0.01</v>
      </c>
      <c r="AO54" s="3">
        <v>0.5</v>
      </c>
      <c r="AP54" s="3">
        <f t="shared" si="32"/>
        <v>0.005</v>
      </c>
      <c r="AQ54" s="1">
        <f t="shared" si="33"/>
        <v>0.0173491646445948</v>
      </c>
      <c r="AR54" s="29">
        <f t="shared" si="34"/>
        <v>7.70910416666667</v>
      </c>
      <c r="AS54" s="1">
        <f t="shared" si="35"/>
        <v>0.13</v>
      </c>
      <c r="AT54" s="2">
        <f t="shared" si="36"/>
        <v>37.6536872313724</v>
      </c>
      <c r="AU54" s="1">
        <f t="shared" si="37"/>
        <v>4386.39914615324</v>
      </c>
      <c r="AV54" s="1">
        <f>SUM(AU43:AU54)</f>
        <v>86159.5001395811</v>
      </c>
    </row>
    <row r="55" s="1" customFormat="1" spans="1:46">
      <c r="A55" s="13"/>
      <c r="B55" s="13"/>
      <c r="C55" s="16">
        <v>12</v>
      </c>
      <c r="D55" s="19">
        <v>13.0055275026452</v>
      </c>
      <c r="E55" s="20">
        <f t="shared" si="38"/>
        <v>16.88582826</v>
      </c>
      <c r="F55" s="16" t="s">
        <v>73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AT55" s="2"/>
    </row>
    <row r="56" s="1" customFormat="1" spans="46:46">
      <c r="AT56" s="2"/>
    </row>
    <row r="57" s="1" customFormat="1" spans="19:77">
      <c r="S57" s="23" t="s">
        <v>45</v>
      </c>
      <c r="T57" s="23"/>
      <c r="U57" s="23"/>
      <c r="V57" s="23" t="s">
        <v>46</v>
      </c>
      <c r="W57" s="23" t="s">
        <v>47</v>
      </c>
      <c r="X57" s="23" t="s">
        <v>48</v>
      </c>
      <c r="Y57" s="23" t="s">
        <v>49</v>
      </c>
      <c r="Z57" s="23" t="s">
        <v>50</v>
      </c>
      <c r="AA57" s="23" t="s">
        <v>51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7">
      <c r="A58" s="15" t="s">
        <v>5</v>
      </c>
      <c r="B58" s="15"/>
      <c r="C58" s="16" t="s">
        <v>53</v>
      </c>
      <c r="D58" s="16" t="s">
        <v>54</v>
      </c>
      <c r="E58" s="16" t="s">
        <v>55</v>
      </c>
      <c r="F58" s="16" t="s">
        <v>56</v>
      </c>
      <c r="G58" s="13" t="s">
        <v>53</v>
      </c>
      <c r="H58" s="13" t="s">
        <v>55</v>
      </c>
      <c r="I58" s="13" t="s">
        <v>57</v>
      </c>
      <c r="J58" s="13" t="s">
        <v>58</v>
      </c>
      <c r="K58" s="22" t="s">
        <v>59</v>
      </c>
      <c r="L58" s="22" t="s">
        <v>60</v>
      </c>
      <c r="M58" s="13" t="s">
        <v>61</v>
      </c>
      <c r="N58" s="22" t="s">
        <v>62</v>
      </c>
      <c r="O58" s="13" t="s">
        <v>63</v>
      </c>
      <c r="P58" s="13" t="s">
        <v>64</v>
      </c>
      <c r="Q58" s="22" t="s">
        <v>65</v>
      </c>
      <c r="R58" s="22" t="s">
        <v>66</v>
      </c>
      <c r="S58" s="4" t="s">
        <v>12</v>
      </c>
      <c r="T58" s="3" t="s">
        <v>13</v>
      </c>
      <c r="U58" s="3"/>
      <c r="V58" s="3" t="s">
        <v>76</v>
      </c>
      <c r="W58" s="3" t="s">
        <v>76</v>
      </c>
      <c r="X58" s="3" t="s">
        <v>76</v>
      </c>
      <c r="Y58" s="3" t="s">
        <v>76</v>
      </c>
      <c r="Z58" s="3" t="s">
        <v>76</v>
      </c>
      <c r="AA58" s="3" t="s">
        <v>76</v>
      </c>
      <c r="AB58" s="2" t="s">
        <v>77</v>
      </c>
      <c r="AC58" s="1" t="s">
        <v>68</v>
      </c>
      <c r="AD58" s="1" t="s">
        <v>38</v>
      </c>
      <c r="AE58" s="1" t="s">
        <v>69</v>
      </c>
      <c r="AF58" s="1" t="s">
        <v>70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</row>
    <row r="59" s="1" customFormat="1" spans="1:78">
      <c r="A59" s="13" t="s">
        <v>71</v>
      </c>
      <c r="B59" s="13">
        <f>F7</f>
        <v>122.786</v>
      </c>
      <c r="C59" s="16" t="s">
        <v>72</v>
      </c>
      <c r="D59" s="17">
        <v>11</v>
      </c>
      <c r="E59" s="16"/>
      <c r="F59" s="16"/>
      <c r="G59" s="13">
        <v>1</v>
      </c>
      <c r="H59" s="18">
        <f t="shared" ref="H59:H70" si="40">E60</f>
        <v>11</v>
      </c>
      <c r="I59" s="18">
        <f t="shared" ref="I59:I70" si="41">H59+273.15</f>
        <v>284.15</v>
      </c>
      <c r="J59" s="18">
        <f t="shared" ref="J59:J70" si="42">EXP(($C$16*(I59-$C$14))/($C$17*I59*$C$14))</f>
        <v>0.0692638331246278</v>
      </c>
      <c r="K59" s="18">
        <f t="shared" ref="K59:K70" si="43">$B$59/12</f>
        <v>10.2321666666667</v>
      </c>
      <c r="L59" s="18">
        <f t="shared" ref="L59:L70" si="44">K59*$B$60/100</f>
        <v>2.762685</v>
      </c>
      <c r="M59" s="13" t="s">
        <v>73</v>
      </c>
      <c r="N59" s="13"/>
      <c r="O59" s="18">
        <f>L59</f>
        <v>2.762685</v>
      </c>
      <c r="P59" s="18">
        <f t="shared" ref="P59:P70" si="45">O59*J59</f>
        <v>0.191354152815912</v>
      </c>
      <c r="Q59" s="24">
        <f t="shared" ref="Q59:Q70" si="46">P59*$B$61</f>
        <v>0.0861093687671606</v>
      </c>
      <c r="R59" s="18">
        <f t="shared" ref="R59:R70" si="47">L59*$B$61</f>
        <v>1.24320825</v>
      </c>
      <c r="S59" s="25">
        <f t="shared" ref="S59:S70" si="48">Q59/R59</f>
        <v>0.0692638331246278</v>
      </c>
      <c r="T59" s="3">
        <v>0.27</v>
      </c>
      <c r="U59" s="26">
        <f t="shared" ref="U59:U70" si="49">S59*T59</f>
        <v>0.0187012349436495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ref="AB59:AB70" si="50">U59*0.67*AD59+(V59+W59+X59+Y59+Z59+AA59)/1000</f>
        <v>0.23203842233551</v>
      </c>
      <c r="AC59" s="29">
        <f t="shared" ref="AC59:AC70" si="51">$B$59/12</f>
        <v>10.2321666666667</v>
      </c>
      <c r="AD59" s="1">
        <f t="shared" ref="AD59:AD70" si="52">$B$61</f>
        <v>0.45</v>
      </c>
      <c r="AE59" s="30">
        <f t="shared" ref="AE59:AE70" si="53">$E$7/12</f>
        <v>480.082829816357</v>
      </c>
      <c r="AF59" s="1">
        <f t="shared" ref="AF59:AF70" si="54">AE59*10000*AC59*AB59</f>
        <v>11398394.4816828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74</v>
      </c>
      <c r="B60" s="13">
        <v>27</v>
      </c>
      <c r="C60" s="16">
        <v>1</v>
      </c>
      <c r="D60" s="19">
        <v>12.3664841153226</v>
      </c>
      <c r="E60" s="20">
        <f t="shared" ref="E60:E71" si="55">D59</f>
        <v>11</v>
      </c>
      <c r="F60" s="16" t="s">
        <v>73</v>
      </c>
      <c r="G60" s="13">
        <v>2</v>
      </c>
      <c r="H60" s="18">
        <f t="shared" si="40"/>
        <v>12.3664841153226</v>
      </c>
      <c r="I60" s="18">
        <f t="shared" si="41"/>
        <v>285.516484115323</v>
      </c>
      <c r="J60" s="18">
        <f t="shared" si="42"/>
        <v>0.081607567492397</v>
      </c>
      <c r="K60" s="18">
        <f t="shared" si="43"/>
        <v>10.2321666666667</v>
      </c>
      <c r="L60" s="18">
        <f t="shared" si="44"/>
        <v>2.762685</v>
      </c>
      <c r="M60" s="13" t="s">
        <v>73</v>
      </c>
      <c r="N60" s="13"/>
      <c r="O60" s="18">
        <f t="shared" ref="O60:O70" si="56">L60+O59-P59-N60</f>
        <v>5.33401584718409</v>
      </c>
      <c r="P60" s="18">
        <f t="shared" si="45"/>
        <v>0.435296058254591</v>
      </c>
      <c r="Q60" s="24">
        <f t="shared" si="46"/>
        <v>0.195883226214566</v>
      </c>
      <c r="R60" s="18">
        <f t="shared" si="47"/>
        <v>1.24320825</v>
      </c>
      <c r="S60" s="25">
        <f t="shared" si="48"/>
        <v>0.157562682048294</v>
      </c>
      <c r="T60" s="3">
        <v>0.27</v>
      </c>
      <c r="U60" s="26">
        <f t="shared" si="49"/>
        <v>0.0425419241530393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0.239226390132141</v>
      </c>
      <c r="AC60" s="29">
        <f t="shared" si="51"/>
        <v>10.2321666666667</v>
      </c>
      <c r="AD60" s="1">
        <f t="shared" si="52"/>
        <v>0.45</v>
      </c>
      <c r="AE60" s="30">
        <f t="shared" si="53"/>
        <v>480.082829816357</v>
      </c>
      <c r="AF60" s="1">
        <f t="shared" si="54"/>
        <v>11751488.1273083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 t="s">
        <v>38</v>
      </c>
      <c r="B61" s="13">
        <f>H7</f>
        <v>0.45</v>
      </c>
      <c r="C61" s="16">
        <v>2</v>
      </c>
      <c r="D61" s="19">
        <v>14.6757350326786</v>
      </c>
      <c r="E61" s="20">
        <f t="shared" si="55"/>
        <v>12.3664841153226</v>
      </c>
      <c r="F61" s="16" t="s">
        <v>73</v>
      </c>
      <c r="G61" s="13">
        <v>3</v>
      </c>
      <c r="H61" s="18">
        <f t="shared" si="40"/>
        <v>14.6757350326786</v>
      </c>
      <c r="I61" s="18">
        <f t="shared" si="41"/>
        <v>287.825735032679</v>
      </c>
      <c r="J61" s="18">
        <f t="shared" si="42"/>
        <v>0.107289231761239</v>
      </c>
      <c r="K61" s="18">
        <f t="shared" si="43"/>
        <v>10.2321666666667</v>
      </c>
      <c r="L61" s="18">
        <f t="shared" si="44"/>
        <v>2.762685</v>
      </c>
      <c r="M61" s="13" t="s">
        <v>73</v>
      </c>
      <c r="N61" s="13"/>
      <c r="O61" s="18">
        <f t="shared" si="56"/>
        <v>7.6614047889295</v>
      </c>
      <c r="P61" s="18">
        <f t="shared" si="45"/>
        <v>0.821986234016124</v>
      </c>
      <c r="Q61" s="24">
        <f t="shared" si="46"/>
        <v>0.369893805307256</v>
      </c>
      <c r="R61" s="18">
        <f t="shared" si="47"/>
        <v>1.24320825</v>
      </c>
      <c r="S61" s="25">
        <f t="shared" si="48"/>
        <v>0.297531652727736</v>
      </c>
      <c r="T61" s="3">
        <v>0.27</v>
      </c>
      <c r="U61" s="26">
        <f t="shared" si="49"/>
        <v>0.0803335462364886</v>
      </c>
      <c r="V61" s="3">
        <v>180.9</v>
      </c>
      <c r="W61" s="27">
        <v>6</v>
      </c>
      <c r="X61" s="27">
        <v>3</v>
      </c>
      <c r="Y61" s="27">
        <v>0.3</v>
      </c>
      <c r="Z61" s="27">
        <v>6</v>
      </c>
      <c r="AA61" s="3">
        <v>30.2</v>
      </c>
      <c r="AB61" s="2">
        <f t="shared" si="50"/>
        <v>0.250620564190301</v>
      </c>
      <c r="AC61" s="29">
        <f t="shared" si="51"/>
        <v>10.2321666666667</v>
      </c>
      <c r="AD61" s="1">
        <f t="shared" si="52"/>
        <v>0.45</v>
      </c>
      <c r="AE61" s="30">
        <f t="shared" si="53"/>
        <v>480.082829816357</v>
      </c>
      <c r="AF61" s="1">
        <f t="shared" si="54"/>
        <v>12311202.7185413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3</v>
      </c>
      <c r="D62" s="19">
        <v>17.2421189036774</v>
      </c>
      <c r="E62" s="20">
        <f t="shared" si="55"/>
        <v>14.6757350326786</v>
      </c>
      <c r="F62" s="16" t="s">
        <v>73</v>
      </c>
      <c r="G62" s="13">
        <v>4</v>
      </c>
      <c r="H62" s="18">
        <f t="shared" si="40"/>
        <v>17.2421189036774</v>
      </c>
      <c r="I62" s="18">
        <f t="shared" si="41"/>
        <v>290.392118903677</v>
      </c>
      <c r="J62" s="18">
        <f t="shared" si="42"/>
        <v>0.144675755291391</v>
      </c>
      <c r="K62" s="18">
        <f t="shared" si="43"/>
        <v>10.2321666666667</v>
      </c>
      <c r="L62" s="18">
        <f t="shared" si="44"/>
        <v>2.762685</v>
      </c>
      <c r="M62" s="13" t="s">
        <v>73</v>
      </c>
      <c r="N62" s="13"/>
      <c r="O62" s="18">
        <f t="shared" si="56"/>
        <v>9.60210355491337</v>
      </c>
      <c r="P62" s="18">
        <f t="shared" si="45"/>
        <v>1.38919158419325</v>
      </c>
      <c r="Q62" s="24">
        <f t="shared" si="46"/>
        <v>0.625136212886961</v>
      </c>
      <c r="R62" s="18">
        <f t="shared" si="47"/>
        <v>1.24320825</v>
      </c>
      <c r="S62" s="25">
        <f t="shared" si="48"/>
        <v>0.502841107181327</v>
      </c>
      <c r="T62" s="3">
        <v>0.27</v>
      </c>
      <c r="U62" s="26">
        <f t="shared" si="49"/>
        <v>0.135767098938958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0.316133780330096</v>
      </c>
      <c r="AC62" s="29">
        <f t="shared" si="51"/>
        <v>10.2321666666667</v>
      </c>
      <c r="AD62" s="1">
        <f t="shared" si="52"/>
        <v>0.45</v>
      </c>
      <c r="AE62" s="30">
        <f t="shared" si="53"/>
        <v>480.082829816357</v>
      </c>
      <c r="AF62" s="1">
        <f t="shared" si="54"/>
        <v>15529400.2644865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4</v>
      </c>
      <c r="D63" s="19">
        <v>18.8639421446667</v>
      </c>
      <c r="E63" s="20">
        <f t="shared" si="55"/>
        <v>17.2421189036774</v>
      </c>
      <c r="F63" s="16" t="s">
        <v>73</v>
      </c>
      <c r="G63" s="13">
        <v>5</v>
      </c>
      <c r="H63" s="18">
        <f t="shared" si="40"/>
        <v>18.8639421446667</v>
      </c>
      <c r="I63" s="18">
        <f t="shared" si="41"/>
        <v>292.013942144667</v>
      </c>
      <c r="J63" s="18">
        <f t="shared" si="42"/>
        <v>0.174289379541559</v>
      </c>
      <c r="K63" s="18">
        <f t="shared" si="43"/>
        <v>10.2321666666667</v>
      </c>
      <c r="L63" s="18">
        <f t="shared" si="44"/>
        <v>2.762685</v>
      </c>
      <c r="M63" s="13" t="s">
        <v>75</v>
      </c>
      <c r="N63" s="18">
        <f>(O62-P62)*$C$22/100</f>
        <v>7.80226637218412</v>
      </c>
      <c r="O63" s="18">
        <f t="shared" si="56"/>
        <v>3.17333059853601</v>
      </c>
      <c r="P63" s="18">
        <f t="shared" si="45"/>
        <v>0.553077821099085</v>
      </c>
      <c r="Q63" s="24">
        <f t="shared" si="46"/>
        <v>0.248885019494588</v>
      </c>
      <c r="R63" s="18">
        <f t="shared" si="47"/>
        <v>1.24320825</v>
      </c>
      <c r="S63" s="25">
        <f t="shared" si="48"/>
        <v>0.200195759233892</v>
      </c>
      <c r="T63" s="3">
        <v>0.27</v>
      </c>
      <c r="U63" s="26">
        <f t="shared" si="49"/>
        <v>0.0540528549931509</v>
      </c>
      <c r="V63" s="3">
        <v>220.1</v>
      </c>
      <c r="W63" s="27">
        <v>12.1</v>
      </c>
      <c r="X63" s="27">
        <v>4.5</v>
      </c>
      <c r="Y63" s="27">
        <v>1.5</v>
      </c>
      <c r="Z63" s="27">
        <v>6.8</v>
      </c>
      <c r="AA63" s="3">
        <v>30.2</v>
      </c>
      <c r="AB63" s="2">
        <f t="shared" si="50"/>
        <v>0.291496935780435</v>
      </c>
      <c r="AC63" s="29">
        <f t="shared" si="51"/>
        <v>10.2321666666667</v>
      </c>
      <c r="AD63" s="1">
        <f t="shared" si="52"/>
        <v>0.45</v>
      </c>
      <c r="AE63" s="30">
        <f t="shared" si="53"/>
        <v>480.082829816357</v>
      </c>
      <c r="AF63" s="1">
        <f t="shared" si="54"/>
        <v>14319167.622261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5</v>
      </c>
      <c r="D64" s="19">
        <v>24.6126733293548</v>
      </c>
      <c r="E64" s="20">
        <f t="shared" si="55"/>
        <v>18.8639421446667</v>
      </c>
      <c r="F64" s="16" t="s">
        <v>75</v>
      </c>
      <c r="G64" s="13">
        <v>6</v>
      </c>
      <c r="H64" s="18">
        <f t="shared" si="40"/>
        <v>24.6126733293548</v>
      </c>
      <c r="I64" s="18">
        <f t="shared" si="41"/>
        <v>297.762673329355</v>
      </c>
      <c r="J64" s="18">
        <f t="shared" si="42"/>
        <v>0.331776682539521</v>
      </c>
      <c r="K64" s="18">
        <f t="shared" si="43"/>
        <v>10.2321666666667</v>
      </c>
      <c r="L64" s="18">
        <f t="shared" si="44"/>
        <v>2.762685</v>
      </c>
      <c r="M64" s="13" t="s">
        <v>73</v>
      </c>
      <c r="N64" s="13"/>
      <c r="O64" s="18">
        <f t="shared" si="56"/>
        <v>5.38293777743692</v>
      </c>
      <c r="P64" s="18">
        <f t="shared" si="45"/>
        <v>1.78593323811469</v>
      </c>
      <c r="Q64" s="24">
        <f t="shared" si="46"/>
        <v>0.803669957151609</v>
      </c>
      <c r="R64" s="18">
        <f t="shared" si="47"/>
        <v>1.24320825</v>
      </c>
      <c r="S64" s="25">
        <f t="shared" si="48"/>
        <v>0.64644837834016</v>
      </c>
      <c r="T64" s="3">
        <v>0.27</v>
      </c>
      <c r="U64" s="26">
        <f t="shared" si="49"/>
        <v>0.174541062151843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0.343024130238781</v>
      </c>
      <c r="AC64" s="29">
        <f t="shared" si="51"/>
        <v>10.2321666666667</v>
      </c>
      <c r="AD64" s="1">
        <f t="shared" si="52"/>
        <v>0.45</v>
      </c>
      <c r="AE64" s="30">
        <f t="shared" si="53"/>
        <v>480.082829816357</v>
      </c>
      <c r="AF64" s="1">
        <f t="shared" si="54"/>
        <v>16850331.5694171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6</v>
      </c>
      <c r="D65" s="19">
        <v>25.1324768363333</v>
      </c>
      <c r="E65" s="20">
        <f t="shared" si="55"/>
        <v>24.6126733293548</v>
      </c>
      <c r="F65" s="16" t="s">
        <v>73</v>
      </c>
      <c r="G65" s="13">
        <v>7</v>
      </c>
      <c r="H65" s="18">
        <f t="shared" si="40"/>
        <v>25.1324768363333</v>
      </c>
      <c r="I65" s="18">
        <f t="shared" si="41"/>
        <v>298.282476836333</v>
      </c>
      <c r="J65" s="18">
        <f t="shared" si="42"/>
        <v>0.351231879289733</v>
      </c>
      <c r="K65" s="18">
        <f t="shared" si="43"/>
        <v>10.2321666666667</v>
      </c>
      <c r="L65" s="18">
        <f t="shared" si="44"/>
        <v>2.762685</v>
      </c>
      <c r="M65" s="13" t="s">
        <v>73</v>
      </c>
      <c r="N65" s="13"/>
      <c r="O65" s="18">
        <f t="shared" si="56"/>
        <v>6.35968953932223</v>
      </c>
      <c r="P65" s="18">
        <f t="shared" si="45"/>
        <v>2.2337257085954</v>
      </c>
      <c r="Q65" s="24">
        <f t="shared" si="46"/>
        <v>1.00517656886793</v>
      </c>
      <c r="R65" s="18">
        <f t="shared" si="47"/>
        <v>1.24320825</v>
      </c>
      <c r="S65" s="25">
        <f t="shared" si="48"/>
        <v>0.808534345607771</v>
      </c>
      <c r="T65" s="3">
        <v>0.27</v>
      </c>
      <c r="U65" s="26">
        <f t="shared" si="49"/>
        <v>0.218304273314098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0.356218738404201</v>
      </c>
      <c r="AC65" s="29">
        <f t="shared" si="51"/>
        <v>10.2321666666667</v>
      </c>
      <c r="AD65" s="1">
        <f t="shared" si="52"/>
        <v>0.45</v>
      </c>
      <c r="AE65" s="30">
        <f t="shared" si="53"/>
        <v>480.082829816357</v>
      </c>
      <c r="AF65" s="1">
        <f t="shared" si="54"/>
        <v>17498488.6607596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7</v>
      </c>
      <c r="D66" s="19">
        <v>28.1250568809677</v>
      </c>
      <c r="E66" s="20">
        <f t="shared" si="55"/>
        <v>25.1324768363333</v>
      </c>
      <c r="F66" s="16" t="s">
        <v>73</v>
      </c>
      <c r="G66" s="13">
        <v>8</v>
      </c>
      <c r="H66" s="18">
        <f t="shared" si="40"/>
        <v>28.1250568809677</v>
      </c>
      <c r="I66" s="18">
        <f t="shared" si="41"/>
        <v>301.275056880968</v>
      </c>
      <c r="J66" s="18">
        <f t="shared" si="42"/>
        <v>0.485747839313928</v>
      </c>
      <c r="K66" s="18">
        <f t="shared" si="43"/>
        <v>10.2321666666667</v>
      </c>
      <c r="L66" s="18">
        <f t="shared" si="44"/>
        <v>2.762685</v>
      </c>
      <c r="M66" s="13" t="s">
        <v>73</v>
      </c>
      <c r="N66" s="13"/>
      <c r="O66" s="18">
        <f t="shared" si="56"/>
        <v>6.88864883072683</v>
      </c>
      <c r="P66" s="18">
        <f t="shared" si="45"/>
        <v>3.34614628531798</v>
      </c>
      <c r="Q66" s="24">
        <f t="shared" si="46"/>
        <v>1.50576582839309</v>
      </c>
      <c r="R66" s="18">
        <f t="shared" si="47"/>
        <v>1.24320825</v>
      </c>
      <c r="S66" s="25">
        <f t="shared" si="48"/>
        <v>1.21119356181323</v>
      </c>
      <c r="T66" s="3">
        <v>0.27</v>
      </c>
      <c r="U66" s="26">
        <f t="shared" si="49"/>
        <v>0.327022261689571</v>
      </c>
      <c r="V66" s="3">
        <v>229.1</v>
      </c>
      <c r="W66" s="27">
        <v>15.1</v>
      </c>
      <c r="X66" s="27">
        <v>6</v>
      </c>
      <c r="Y66" s="27">
        <v>3</v>
      </c>
      <c r="Z66" s="27">
        <v>7</v>
      </c>
      <c r="AA66" s="3">
        <v>30.2</v>
      </c>
      <c r="AB66" s="2">
        <f t="shared" si="50"/>
        <v>0.388997211899406</v>
      </c>
      <c r="AC66" s="29">
        <f t="shared" si="51"/>
        <v>10.2321666666667</v>
      </c>
      <c r="AD66" s="1">
        <f t="shared" si="52"/>
        <v>0.45</v>
      </c>
      <c r="AE66" s="30">
        <f t="shared" si="53"/>
        <v>480.082829816357</v>
      </c>
      <c r="AF66" s="1">
        <f t="shared" si="54"/>
        <v>19108661.5262926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8</v>
      </c>
      <c r="D67" s="19">
        <v>27.134644086129</v>
      </c>
      <c r="E67" s="20">
        <f t="shared" si="55"/>
        <v>28.1250568809677</v>
      </c>
      <c r="F67" s="16" t="s">
        <v>73</v>
      </c>
      <c r="G67" s="13">
        <v>9</v>
      </c>
      <c r="H67" s="18">
        <f t="shared" si="40"/>
        <v>27.134644086129</v>
      </c>
      <c r="I67" s="18">
        <f t="shared" si="41"/>
        <v>300.284644086129</v>
      </c>
      <c r="J67" s="18">
        <f t="shared" si="42"/>
        <v>0.436633825971435</v>
      </c>
      <c r="K67" s="18">
        <f t="shared" si="43"/>
        <v>10.2321666666667</v>
      </c>
      <c r="L67" s="18">
        <f t="shared" si="44"/>
        <v>2.762685</v>
      </c>
      <c r="M67" s="13" t="s">
        <v>73</v>
      </c>
      <c r="N67" s="13"/>
      <c r="O67" s="18">
        <f t="shared" si="56"/>
        <v>6.30518754540885</v>
      </c>
      <c r="P67" s="18">
        <f t="shared" si="45"/>
        <v>2.75305816141931</v>
      </c>
      <c r="Q67" s="24">
        <f t="shared" si="46"/>
        <v>1.23887617263869</v>
      </c>
      <c r="R67" s="18">
        <f t="shared" si="47"/>
        <v>1.24320825</v>
      </c>
      <c r="S67" s="25">
        <f t="shared" si="48"/>
        <v>0.996515404911999</v>
      </c>
      <c r="T67" s="3">
        <v>0.27</v>
      </c>
      <c r="U67" s="26">
        <f t="shared" si="49"/>
        <v>0.26905915932624</v>
      </c>
      <c r="V67" s="3">
        <v>220.1</v>
      </c>
      <c r="W67" s="27">
        <v>12.1</v>
      </c>
      <c r="X67" s="27">
        <v>4.5</v>
      </c>
      <c r="Y67" s="27">
        <v>1.5</v>
      </c>
      <c r="Z67" s="27">
        <v>6.8</v>
      </c>
      <c r="AA67" s="3">
        <v>30.2</v>
      </c>
      <c r="AB67" s="2">
        <f t="shared" si="50"/>
        <v>0.356321336536861</v>
      </c>
      <c r="AC67" s="29">
        <f t="shared" si="51"/>
        <v>10.2321666666667</v>
      </c>
      <c r="AD67" s="1">
        <f t="shared" si="52"/>
        <v>0.45</v>
      </c>
      <c r="AE67" s="30">
        <f t="shared" si="53"/>
        <v>480.082829816357</v>
      </c>
      <c r="AF67" s="1">
        <f t="shared" si="54"/>
        <v>17503528.5760347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9</v>
      </c>
      <c r="D68" s="19">
        <v>25.6237612746667</v>
      </c>
      <c r="E68" s="20">
        <f t="shared" si="55"/>
        <v>27.134644086129</v>
      </c>
      <c r="F68" s="16" t="s">
        <v>73</v>
      </c>
      <c r="G68" s="13">
        <v>10</v>
      </c>
      <c r="H68" s="18">
        <f t="shared" si="40"/>
        <v>25.6237612746667</v>
      </c>
      <c r="I68" s="18">
        <f t="shared" si="41"/>
        <v>298.773761274667</v>
      </c>
      <c r="J68" s="18">
        <f t="shared" si="42"/>
        <v>0.370599674832408</v>
      </c>
      <c r="K68" s="18">
        <f t="shared" si="43"/>
        <v>10.2321666666667</v>
      </c>
      <c r="L68" s="18">
        <f t="shared" si="44"/>
        <v>2.762685</v>
      </c>
      <c r="M68" s="13" t="s">
        <v>73</v>
      </c>
      <c r="N68" s="13"/>
      <c r="O68" s="18">
        <f t="shared" si="56"/>
        <v>6.31481438398955</v>
      </c>
      <c r="P68" s="18">
        <f t="shared" si="45"/>
        <v>2.34026815733354</v>
      </c>
      <c r="Q68" s="24">
        <f t="shared" si="46"/>
        <v>1.05312067080009</v>
      </c>
      <c r="R68" s="18">
        <f t="shared" si="47"/>
        <v>1.24320825</v>
      </c>
      <c r="S68" s="25">
        <f t="shared" si="48"/>
        <v>0.847099165244513</v>
      </c>
      <c r="T68" s="3">
        <v>0.27</v>
      </c>
      <c r="U68" s="26">
        <f t="shared" si="49"/>
        <v>0.228716774616019</v>
      </c>
      <c r="V68" s="3">
        <v>220.1</v>
      </c>
      <c r="W68" s="27">
        <v>12.1</v>
      </c>
      <c r="X68" s="27">
        <v>4.5</v>
      </c>
      <c r="Y68" s="27">
        <v>1.5</v>
      </c>
      <c r="Z68" s="27">
        <v>6.8</v>
      </c>
      <c r="AA68" s="3">
        <v>30.2</v>
      </c>
      <c r="AB68" s="2">
        <f t="shared" si="50"/>
        <v>0.34415810754673</v>
      </c>
      <c r="AC68" s="29">
        <f t="shared" si="51"/>
        <v>10.2321666666667</v>
      </c>
      <c r="AD68" s="1">
        <f t="shared" si="52"/>
        <v>0.45</v>
      </c>
      <c r="AE68" s="30">
        <f t="shared" si="53"/>
        <v>480.082829816357</v>
      </c>
      <c r="AF68" s="1">
        <f t="shared" si="54"/>
        <v>16906035.7952913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10</v>
      </c>
      <c r="D69" s="19">
        <v>20.9192857796774</v>
      </c>
      <c r="E69" s="20">
        <f t="shared" si="55"/>
        <v>25.6237612746667</v>
      </c>
      <c r="F69" s="16" t="s">
        <v>73</v>
      </c>
      <c r="G69" s="13">
        <v>11</v>
      </c>
      <c r="H69" s="18">
        <f t="shared" si="40"/>
        <v>20.9192857796774</v>
      </c>
      <c r="I69" s="18">
        <f t="shared" si="41"/>
        <v>294.069285779677</v>
      </c>
      <c r="J69" s="18">
        <f t="shared" si="42"/>
        <v>0.220030431673217</v>
      </c>
      <c r="K69" s="18">
        <f t="shared" si="43"/>
        <v>10.2321666666667</v>
      </c>
      <c r="L69" s="18">
        <f t="shared" si="44"/>
        <v>2.762685</v>
      </c>
      <c r="M69" s="13" t="s">
        <v>75</v>
      </c>
      <c r="N69" s="18">
        <f>(O68-P68)*$C$22/100</f>
        <v>3.77581891532321</v>
      </c>
      <c r="O69" s="18">
        <f t="shared" si="56"/>
        <v>2.9614123113328</v>
      </c>
      <c r="P69" s="18">
        <f t="shared" si="45"/>
        <v>0.651600829224936</v>
      </c>
      <c r="Q69" s="24">
        <f t="shared" si="46"/>
        <v>0.293220373151221</v>
      </c>
      <c r="R69" s="18">
        <f t="shared" si="47"/>
        <v>1.24320825</v>
      </c>
      <c r="S69" s="25">
        <f t="shared" si="48"/>
        <v>0.235857808336794</v>
      </c>
      <c r="T69" s="3">
        <v>0.27</v>
      </c>
      <c r="U69" s="26">
        <f t="shared" si="49"/>
        <v>0.0636816082509344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0.245600004887657</v>
      </c>
      <c r="AC69" s="29">
        <f t="shared" si="51"/>
        <v>10.2321666666667</v>
      </c>
      <c r="AD69" s="1">
        <f t="shared" si="52"/>
        <v>0.45</v>
      </c>
      <c r="AE69" s="30">
        <f t="shared" si="53"/>
        <v>480.082829816357</v>
      </c>
      <c r="AF69" s="1">
        <f t="shared" si="54"/>
        <v>12064578.4100573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78">
      <c r="A70" s="13"/>
      <c r="B70" s="13"/>
      <c r="C70" s="16">
        <v>11</v>
      </c>
      <c r="D70" s="19">
        <v>16.88582826</v>
      </c>
      <c r="E70" s="20">
        <f t="shared" si="55"/>
        <v>20.9192857796774</v>
      </c>
      <c r="F70" s="16" t="s">
        <v>75</v>
      </c>
      <c r="G70" s="13">
        <v>12</v>
      </c>
      <c r="H70" s="18">
        <f t="shared" si="40"/>
        <v>16.88582826</v>
      </c>
      <c r="I70" s="18">
        <f t="shared" si="41"/>
        <v>290.03582826</v>
      </c>
      <c r="J70" s="18">
        <f t="shared" si="42"/>
        <v>0.138837729133839</v>
      </c>
      <c r="K70" s="18">
        <f t="shared" si="43"/>
        <v>10.2321666666667</v>
      </c>
      <c r="L70" s="18">
        <f t="shared" si="44"/>
        <v>2.762685</v>
      </c>
      <c r="M70" s="13" t="s">
        <v>73</v>
      </c>
      <c r="N70" s="13"/>
      <c r="O70" s="18">
        <f t="shared" si="56"/>
        <v>5.07249648210786</v>
      </c>
      <c r="P70" s="18">
        <f t="shared" si="45"/>
        <v>0.704253892615245</v>
      </c>
      <c r="Q70" s="24">
        <f t="shared" si="46"/>
        <v>0.31691425167686</v>
      </c>
      <c r="R70" s="18">
        <f t="shared" si="47"/>
        <v>1.24320825</v>
      </c>
      <c r="S70" s="25">
        <f t="shared" si="48"/>
        <v>0.254916464459482</v>
      </c>
      <c r="T70" s="3">
        <v>0.27</v>
      </c>
      <c r="U70" s="26">
        <f t="shared" si="49"/>
        <v>0.0688274454040602</v>
      </c>
      <c r="V70" s="3">
        <v>180.9</v>
      </c>
      <c r="W70" s="27">
        <v>6</v>
      </c>
      <c r="X70" s="27">
        <v>3</v>
      </c>
      <c r="Y70" s="27">
        <v>0.3</v>
      </c>
      <c r="Z70" s="27">
        <v>6</v>
      </c>
      <c r="AA70" s="3">
        <v>30.2</v>
      </c>
      <c r="AB70" s="2">
        <f t="shared" si="50"/>
        <v>0.247151474789324</v>
      </c>
      <c r="AC70" s="29">
        <f t="shared" si="51"/>
        <v>10.2321666666667</v>
      </c>
      <c r="AD70" s="1">
        <f t="shared" si="52"/>
        <v>0.45</v>
      </c>
      <c r="AE70" s="30">
        <f t="shared" si="53"/>
        <v>480.082829816357</v>
      </c>
      <c r="AF70" s="1">
        <f t="shared" si="54"/>
        <v>12140791.0725451</v>
      </c>
      <c r="AG70" s="1">
        <f>SUM(AF59:AF70)</f>
        <v>177382068.824678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 s="3"/>
    </row>
    <row r="71" s="1" customFormat="1" spans="1:77">
      <c r="A71" s="13"/>
      <c r="B71" s="13"/>
      <c r="C71" s="16">
        <v>12</v>
      </c>
      <c r="D71" s="19">
        <v>13.0055275026452</v>
      </c>
      <c r="E71" s="20">
        <f t="shared" si="55"/>
        <v>16.88582826</v>
      </c>
      <c r="F71" s="16" t="s">
        <v>73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AT71" s="2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</row>
    <row r="72" s="1" customFormat="1" spans="46:46">
      <c r="AT72" s="2"/>
    </row>
    <row r="73" s="1" customFormat="1" spans="19:46">
      <c r="S73" s="23" t="s">
        <v>45</v>
      </c>
      <c r="T73" s="23"/>
      <c r="U73" s="23"/>
      <c r="V73" s="23" t="s">
        <v>46</v>
      </c>
      <c r="W73" s="23"/>
      <c r="X73" s="23"/>
      <c r="Y73" s="23" t="s">
        <v>47</v>
      </c>
      <c r="Z73" s="23"/>
      <c r="AA73" s="23"/>
      <c r="AB73" s="23" t="s">
        <v>48</v>
      </c>
      <c r="AC73" s="23"/>
      <c r="AD73" s="23"/>
      <c r="AE73" s="23" t="s">
        <v>49</v>
      </c>
      <c r="AF73" s="23"/>
      <c r="AG73" s="23"/>
      <c r="AH73" s="23" t="s">
        <v>50</v>
      </c>
      <c r="AI73" s="23"/>
      <c r="AJ73" s="23"/>
      <c r="AK73" s="31" t="s">
        <v>78</v>
      </c>
      <c r="AL73" s="32"/>
      <c r="AM73" s="33"/>
      <c r="AN73" s="32" t="s">
        <v>79</v>
      </c>
      <c r="AO73" s="32"/>
      <c r="AP73" s="33"/>
      <c r="AQ73" s="23" t="s">
        <v>52</v>
      </c>
      <c r="AR73" s="23"/>
      <c r="AS73" s="23"/>
      <c r="AT73" s="2"/>
    </row>
    <row r="74" s="1" customFormat="1" spans="1:50">
      <c r="A74" s="15" t="s">
        <v>6</v>
      </c>
      <c r="B74" s="15"/>
      <c r="C74" s="16" t="s">
        <v>53</v>
      </c>
      <c r="D74" s="16" t="s">
        <v>54</v>
      </c>
      <c r="E74" s="16" t="s">
        <v>55</v>
      </c>
      <c r="F74" s="16" t="s">
        <v>56</v>
      </c>
      <c r="G74" s="13" t="s">
        <v>53</v>
      </c>
      <c r="H74" s="13" t="s">
        <v>55</v>
      </c>
      <c r="I74" s="13" t="s">
        <v>57</v>
      </c>
      <c r="J74" s="13" t="s">
        <v>58</v>
      </c>
      <c r="K74" s="22" t="s">
        <v>59</v>
      </c>
      <c r="L74" s="22" t="s">
        <v>60</v>
      </c>
      <c r="M74" s="13" t="s">
        <v>61</v>
      </c>
      <c r="N74" s="22" t="s">
        <v>62</v>
      </c>
      <c r="O74" s="13" t="s">
        <v>63</v>
      </c>
      <c r="P74" s="13" t="s">
        <v>64</v>
      </c>
      <c r="Q74" s="22" t="s">
        <v>65</v>
      </c>
      <c r="R74" s="22" t="s">
        <v>66</v>
      </c>
      <c r="S74" s="4" t="s">
        <v>12</v>
      </c>
      <c r="T74" s="3" t="s">
        <v>13</v>
      </c>
      <c r="U74" s="3"/>
      <c r="V74" s="4" t="s">
        <v>12</v>
      </c>
      <c r="W74" s="3" t="s">
        <v>13</v>
      </c>
      <c r="X74" s="3"/>
      <c r="Y74" s="4" t="s">
        <v>12</v>
      </c>
      <c r="Z74" s="3" t="s">
        <v>13</v>
      </c>
      <c r="AA74" s="3"/>
      <c r="AB74" s="4" t="s">
        <v>12</v>
      </c>
      <c r="AC74" s="3" t="s">
        <v>13</v>
      </c>
      <c r="AD74" s="3"/>
      <c r="AE74" s="4" t="s">
        <v>12</v>
      </c>
      <c r="AF74" s="3" t="s">
        <v>13</v>
      </c>
      <c r="AG74" s="3"/>
      <c r="AH74" s="4" t="s">
        <v>12</v>
      </c>
      <c r="AI74" s="3" t="s">
        <v>13</v>
      </c>
      <c r="AJ74" s="3"/>
      <c r="AK74" s="4" t="s">
        <v>12</v>
      </c>
      <c r="AL74" s="3" t="s">
        <v>13</v>
      </c>
      <c r="AM74" s="3"/>
      <c r="AN74" s="4" t="s">
        <v>12</v>
      </c>
      <c r="AO74" s="3" t="s">
        <v>13</v>
      </c>
      <c r="AP74" s="3"/>
      <c r="AQ74" s="34" t="s">
        <v>12</v>
      </c>
      <c r="AR74" s="34" t="s">
        <v>13</v>
      </c>
      <c r="AS74" s="34"/>
      <c r="AT74" s="2" t="s">
        <v>67</v>
      </c>
      <c r="AU74" s="1" t="s">
        <v>68</v>
      </c>
      <c r="AV74" s="1" t="s">
        <v>38</v>
      </c>
      <c r="AW74" s="1" t="s">
        <v>69</v>
      </c>
      <c r="AX74" s="1" t="s">
        <v>70</v>
      </c>
    </row>
    <row r="75" s="1" customFormat="1" spans="1:50">
      <c r="A75" s="13" t="s">
        <v>71</v>
      </c>
      <c r="B75" s="13">
        <f>F8</f>
        <v>625.464</v>
      </c>
      <c r="C75" s="16" t="s">
        <v>72</v>
      </c>
      <c r="D75" s="17">
        <v>11</v>
      </c>
      <c r="E75" s="16"/>
      <c r="F75" s="16"/>
      <c r="G75" s="13">
        <v>1</v>
      </c>
      <c r="H75" s="18">
        <f t="shared" ref="H75:H86" si="57">E76</f>
        <v>11</v>
      </c>
      <c r="I75" s="18">
        <f t="shared" ref="I75:I86" si="58">H75+273.15</f>
        <v>284.15</v>
      </c>
      <c r="J75" s="18">
        <f t="shared" ref="J75:J86" si="59">EXP(($C$16*(I75-$C$14))/($C$17*I75*$C$14))</f>
        <v>0.0692638331246278</v>
      </c>
      <c r="K75" s="18">
        <f t="shared" ref="K75:K86" si="60">$B$75/12</f>
        <v>52.122</v>
      </c>
      <c r="L75" s="18">
        <f t="shared" ref="L75:L86" si="61">K75*$B$76/100</f>
        <v>0.52122</v>
      </c>
      <c r="M75" s="13" t="s">
        <v>73</v>
      </c>
      <c r="N75" s="13"/>
      <c r="O75" s="18">
        <f>L75</f>
        <v>0.52122</v>
      </c>
      <c r="P75" s="18">
        <f t="shared" ref="P75:P86" si="62">O75*J75</f>
        <v>0.0361016951012185</v>
      </c>
      <c r="Q75" s="24">
        <f t="shared" ref="Q75:Q86" si="63">P75*$B$77</f>
        <v>0.00938644072631682</v>
      </c>
      <c r="R75" s="18">
        <f t="shared" ref="R75:R86" si="64">L75*$B$77</f>
        <v>0.1355172</v>
      </c>
      <c r="S75" s="25">
        <f t="shared" ref="S75:S86" si="65">Q75/R75</f>
        <v>0.0692638331246278</v>
      </c>
      <c r="T75" s="3">
        <v>0.01</v>
      </c>
      <c r="U75" s="26">
        <f t="shared" ref="U75:U86" si="66">S75*T75</f>
        <v>0.000692638331246278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ref="AG75:AG86" si="67">AF75*AE75</f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ref="AS75:AS86" si="68">AR75*AQ75</f>
        <v>0.005</v>
      </c>
      <c r="AT75" s="2">
        <f t="shared" ref="AT75:AT86" si="69">(AS75+AM75+AD75+AA75+U75+X75+AG75+AJ75+AP75)</f>
        <v>0.00618263833124628</v>
      </c>
      <c r="AU75" s="29">
        <f t="shared" ref="AU75:AU86" si="70">$B$75/12</f>
        <v>52.122</v>
      </c>
      <c r="AV75" s="1">
        <f t="shared" ref="AV75:AV86" si="71">$B$77</f>
        <v>0.26</v>
      </c>
      <c r="AW75" s="2">
        <f t="shared" ref="AW75:AW86" si="72">$E$8</f>
        <v>28.9706689235823</v>
      </c>
      <c r="AX75" s="1">
        <f t="shared" ref="AX75:AX86" si="73">AW75*10000*AV75*0.67*AU75*AT75</f>
        <v>16263.0346654012</v>
      </c>
    </row>
    <row r="76" s="1" customFormat="1" spans="1:50">
      <c r="A76" s="13" t="s">
        <v>74</v>
      </c>
      <c r="B76" s="13">
        <v>1</v>
      </c>
      <c r="C76" s="16">
        <v>1</v>
      </c>
      <c r="D76" s="19">
        <v>12.3664841153226</v>
      </c>
      <c r="E76" s="20">
        <f t="shared" ref="E76:E87" si="74">D75</f>
        <v>11</v>
      </c>
      <c r="F76" s="16" t="s">
        <v>73</v>
      </c>
      <c r="G76" s="13">
        <v>2</v>
      </c>
      <c r="H76" s="18">
        <f t="shared" si="57"/>
        <v>12.3664841153226</v>
      </c>
      <c r="I76" s="18">
        <f t="shared" si="58"/>
        <v>285.516484115323</v>
      </c>
      <c r="J76" s="18">
        <f t="shared" si="59"/>
        <v>0.081607567492397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ref="O76:O86" si="75">L76+O75-P75-N76</f>
        <v>1.00633830489878</v>
      </c>
      <c r="P76" s="18">
        <f t="shared" si="62"/>
        <v>0.0821248211372117</v>
      </c>
      <c r="Q76" s="24">
        <f t="shared" si="63"/>
        <v>0.021352453495675</v>
      </c>
      <c r="R76" s="18">
        <f t="shared" si="64"/>
        <v>0.1355172</v>
      </c>
      <c r="S76" s="25">
        <f t="shared" si="65"/>
        <v>0.157562682048294</v>
      </c>
      <c r="T76" s="3">
        <v>0.01</v>
      </c>
      <c r="U76" s="26">
        <f t="shared" si="66"/>
        <v>0.00157562682048294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0.00706562682048294</v>
      </c>
      <c r="AU76" s="29">
        <f t="shared" si="70"/>
        <v>52.122</v>
      </c>
      <c r="AV76" s="1">
        <f t="shared" si="71"/>
        <v>0.26</v>
      </c>
      <c r="AW76" s="2">
        <f t="shared" si="72"/>
        <v>28.9706689235823</v>
      </c>
      <c r="AX76" s="1">
        <f t="shared" si="73"/>
        <v>18585.6794070533</v>
      </c>
    </row>
    <row r="77" s="1" customFormat="1" spans="1:50">
      <c r="A77" s="13" t="s">
        <v>38</v>
      </c>
      <c r="B77" s="13">
        <f>H8</f>
        <v>0.26</v>
      </c>
      <c r="C77" s="16">
        <v>2</v>
      </c>
      <c r="D77" s="19">
        <v>14.6757350326786</v>
      </c>
      <c r="E77" s="20">
        <f t="shared" si="74"/>
        <v>12.3664841153226</v>
      </c>
      <c r="F77" s="16" t="s">
        <v>73</v>
      </c>
      <c r="G77" s="13">
        <v>3</v>
      </c>
      <c r="H77" s="18">
        <f t="shared" si="57"/>
        <v>14.6757350326786</v>
      </c>
      <c r="I77" s="18">
        <f t="shared" si="58"/>
        <v>287.825735032679</v>
      </c>
      <c r="J77" s="18">
        <f t="shared" si="59"/>
        <v>0.107289231761239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1.44543348376157</v>
      </c>
      <c r="P77" s="18">
        <f t="shared" si="62"/>
        <v>0.15507944803475</v>
      </c>
      <c r="Q77" s="24">
        <f t="shared" si="63"/>
        <v>0.0403206564890351</v>
      </c>
      <c r="R77" s="18">
        <f t="shared" si="64"/>
        <v>0.1355172</v>
      </c>
      <c r="S77" s="25">
        <f t="shared" si="65"/>
        <v>0.297531652727736</v>
      </c>
      <c r="T77" s="3">
        <v>0.01</v>
      </c>
      <c r="U77" s="26">
        <f t="shared" si="66"/>
        <v>0.00297531652727736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0.00846531652727736</v>
      </c>
      <c r="AU77" s="29">
        <f t="shared" si="70"/>
        <v>52.122</v>
      </c>
      <c r="AV77" s="1">
        <f t="shared" si="71"/>
        <v>0.26</v>
      </c>
      <c r="AW77" s="2">
        <f t="shared" si="72"/>
        <v>28.9706689235823</v>
      </c>
      <c r="AX77" s="1">
        <f t="shared" si="73"/>
        <v>22267.4736513261</v>
      </c>
    </row>
    <row r="78" s="1" customFormat="1" spans="1:50">
      <c r="A78" s="13"/>
      <c r="B78" s="13"/>
      <c r="C78" s="16">
        <v>3</v>
      </c>
      <c r="D78" s="19">
        <v>17.2421189036774</v>
      </c>
      <c r="E78" s="20">
        <f t="shared" si="74"/>
        <v>14.6757350326786</v>
      </c>
      <c r="F78" s="16" t="s">
        <v>73</v>
      </c>
      <c r="G78" s="13">
        <v>4</v>
      </c>
      <c r="H78" s="18">
        <f t="shared" si="57"/>
        <v>17.2421189036774</v>
      </c>
      <c r="I78" s="18">
        <f t="shared" si="58"/>
        <v>290.392118903677</v>
      </c>
      <c r="J78" s="18">
        <f t="shared" si="59"/>
        <v>0.144675755291391</v>
      </c>
      <c r="K78" s="18">
        <f t="shared" si="60"/>
        <v>52.122</v>
      </c>
      <c r="L78" s="18">
        <f t="shared" si="61"/>
        <v>0.52122</v>
      </c>
      <c r="M78" s="13" t="s">
        <v>73</v>
      </c>
      <c r="N78" s="13"/>
      <c r="O78" s="18">
        <f t="shared" si="75"/>
        <v>1.81157403572682</v>
      </c>
      <c r="P78" s="18">
        <f t="shared" si="62"/>
        <v>0.262090841885052</v>
      </c>
      <c r="Q78" s="24">
        <f t="shared" si="63"/>
        <v>0.0681436188901134</v>
      </c>
      <c r="R78" s="18">
        <f t="shared" si="64"/>
        <v>0.1355172</v>
      </c>
      <c r="S78" s="25">
        <f t="shared" si="65"/>
        <v>0.502841107181328</v>
      </c>
      <c r="T78" s="3">
        <v>0.01</v>
      </c>
      <c r="U78" s="26">
        <f t="shared" si="66"/>
        <v>0.00502841107181328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0.001</v>
      </c>
      <c r="AF78" s="3">
        <v>0.49</v>
      </c>
      <c r="AG78" s="26">
        <f t="shared" si="67"/>
        <v>0.00049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0.0130184110718133</v>
      </c>
      <c r="AU78" s="29">
        <f t="shared" si="70"/>
        <v>52.122</v>
      </c>
      <c r="AV78" s="1">
        <f t="shared" si="71"/>
        <v>0.26</v>
      </c>
      <c r="AW78" s="2">
        <f t="shared" si="72"/>
        <v>28.9706689235823</v>
      </c>
      <c r="AX78" s="1">
        <f t="shared" si="73"/>
        <v>34244.0976175723</v>
      </c>
    </row>
    <row r="79" s="1" customFormat="1" spans="1:50">
      <c r="A79" s="13"/>
      <c r="B79" s="13"/>
      <c r="C79" s="16">
        <v>4</v>
      </c>
      <c r="D79" s="19">
        <v>18.8639421446667</v>
      </c>
      <c r="E79" s="20">
        <f t="shared" si="74"/>
        <v>17.2421189036774</v>
      </c>
      <c r="F79" s="16" t="s">
        <v>73</v>
      </c>
      <c r="G79" s="13">
        <v>5</v>
      </c>
      <c r="H79" s="18">
        <f t="shared" si="57"/>
        <v>18.8639421446667</v>
      </c>
      <c r="I79" s="18">
        <f t="shared" si="58"/>
        <v>292.013942144667</v>
      </c>
      <c r="J79" s="18">
        <f t="shared" si="59"/>
        <v>0.174289379541559</v>
      </c>
      <c r="K79" s="18">
        <f t="shared" si="60"/>
        <v>52.122</v>
      </c>
      <c r="L79" s="18">
        <f t="shared" si="61"/>
        <v>0.52122</v>
      </c>
      <c r="M79" s="13" t="s">
        <v>75</v>
      </c>
      <c r="N79" s="18">
        <f>(O78-P78)*$C$22/100</f>
        <v>1.47200903414968</v>
      </c>
      <c r="O79" s="18">
        <f t="shared" si="75"/>
        <v>0.598694159692089</v>
      </c>
      <c r="P79" s="18">
        <f t="shared" si="62"/>
        <v>0.104346033627889</v>
      </c>
      <c r="Q79" s="24">
        <f t="shared" si="63"/>
        <v>0.0271299687432512</v>
      </c>
      <c r="R79" s="18">
        <f t="shared" si="64"/>
        <v>0.1355172</v>
      </c>
      <c r="S79" s="25">
        <f t="shared" si="65"/>
        <v>0.200195759233892</v>
      </c>
      <c r="T79" s="3">
        <v>0.01</v>
      </c>
      <c r="U79" s="26">
        <f t="shared" si="66"/>
        <v>0.00200195759233892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7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8"/>
        <v>0.0075</v>
      </c>
      <c r="AT79" s="2">
        <f t="shared" si="69"/>
        <v>0.0119519575923389</v>
      </c>
      <c r="AU79" s="29">
        <f t="shared" si="70"/>
        <v>52.122</v>
      </c>
      <c r="AV79" s="1">
        <f t="shared" si="71"/>
        <v>0.26</v>
      </c>
      <c r="AW79" s="2">
        <f t="shared" si="72"/>
        <v>28.9706689235823</v>
      </c>
      <c r="AX79" s="1">
        <f t="shared" si="73"/>
        <v>31438.8599542148</v>
      </c>
    </row>
    <row r="80" s="1" customFormat="1" spans="1:50">
      <c r="A80" s="13"/>
      <c r="B80" s="13"/>
      <c r="C80" s="16">
        <v>5</v>
      </c>
      <c r="D80" s="19">
        <v>24.6126733293548</v>
      </c>
      <c r="E80" s="20">
        <f t="shared" si="74"/>
        <v>18.8639421446667</v>
      </c>
      <c r="F80" s="16" t="s">
        <v>75</v>
      </c>
      <c r="G80" s="13">
        <v>6</v>
      </c>
      <c r="H80" s="18">
        <f t="shared" si="57"/>
        <v>24.6126733293548</v>
      </c>
      <c r="I80" s="18">
        <f t="shared" si="58"/>
        <v>297.762673329355</v>
      </c>
      <c r="J80" s="18">
        <f t="shared" si="59"/>
        <v>0.331776682539521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1.0155681260642</v>
      </c>
      <c r="P80" s="18">
        <f t="shared" si="62"/>
        <v>0.336941823758458</v>
      </c>
      <c r="Q80" s="24">
        <f t="shared" si="63"/>
        <v>0.0876048741771992</v>
      </c>
      <c r="R80" s="18">
        <f t="shared" si="64"/>
        <v>0.1355172</v>
      </c>
      <c r="S80" s="25">
        <f t="shared" si="65"/>
        <v>0.64644837834016</v>
      </c>
      <c r="T80" s="3">
        <v>0.01</v>
      </c>
      <c r="U80" s="26">
        <f t="shared" si="66"/>
        <v>0.0064644837834016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8"/>
        <v>0.0075</v>
      </c>
      <c r="AT80" s="2">
        <f t="shared" si="69"/>
        <v>0.0164144837834016</v>
      </c>
      <c r="AU80" s="29">
        <f t="shared" si="70"/>
        <v>52.122</v>
      </c>
      <c r="AV80" s="1">
        <f t="shared" si="71"/>
        <v>0.26</v>
      </c>
      <c r="AW80" s="2">
        <f t="shared" si="72"/>
        <v>28.9706689235823</v>
      </c>
      <c r="AX80" s="1">
        <f t="shared" si="73"/>
        <v>43177.2496597443</v>
      </c>
    </row>
    <row r="81" s="1" customFormat="1" spans="1:50">
      <c r="A81" s="13"/>
      <c r="B81" s="13"/>
      <c r="C81" s="16">
        <v>6</v>
      </c>
      <c r="D81" s="19">
        <v>25.1324768363333</v>
      </c>
      <c r="E81" s="20">
        <f t="shared" si="74"/>
        <v>24.6126733293548</v>
      </c>
      <c r="F81" s="16" t="s">
        <v>73</v>
      </c>
      <c r="G81" s="13">
        <v>7</v>
      </c>
      <c r="H81" s="18">
        <f t="shared" si="57"/>
        <v>25.1324768363333</v>
      </c>
      <c r="I81" s="18">
        <f t="shared" si="58"/>
        <v>298.282476836333</v>
      </c>
      <c r="J81" s="18">
        <f t="shared" si="59"/>
        <v>0.351231879289733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1.19984630230574</v>
      </c>
      <c r="P81" s="18">
        <f t="shared" si="62"/>
        <v>0.421424271617682</v>
      </c>
      <c r="Q81" s="24">
        <f t="shared" si="63"/>
        <v>0.109570310620597</v>
      </c>
      <c r="R81" s="18">
        <f t="shared" si="64"/>
        <v>0.1355172</v>
      </c>
      <c r="S81" s="25">
        <f t="shared" si="65"/>
        <v>0.808534345607771</v>
      </c>
      <c r="T81" s="3">
        <v>0.01</v>
      </c>
      <c r="U81" s="26">
        <f t="shared" si="66"/>
        <v>0.00808534345607771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0.02</v>
      </c>
      <c r="AR81" s="3">
        <v>0.5</v>
      </c>
      <c r="AS81" s="3">
        <f t="shared" si="68"/>
        <v>0.01</v>
      </c>
      <c r="AT81" s="2">
        <f t="shared" si="69"/>
        <v>0.0205353434560777</v>
      </c>
      <c r="AU81" s="29">
        <f t="shared" si="70"/>
        <v>52.122</v>
      </c>
      <c r="AV81" s="1">
        <f t="shared" si="71"/>
        <v>0.26</v>
      </c>
      <c r="AW81" s="2">
        <f t="shared" si="72"/>
        <v>28.9706689235823</v>
      </c>
      <c r="AX81" s="1">
        <f t="shared" si="73"/>
        <v>54016.9074429411</v>
      </c>
    </row>
    <row r="82" s="1" customFormat="1" spans="1:50">
      <c r="A82" s="13"/>
      <c r="B82" s="13"/>
      <c r="C82" s="16">
        <v>7</v>
      </c>
      <c r="D82" s="19">
        <v>28.1250568809677</v>
      </c>
      <c r="E82" s="20">
        <f t="shared" si="74"/>
        <v>25.1324768363333</v>
      </c>
      <c r="F82" s="16" t="s">
        <v>73</v>
      </c>
      <c r="G82" s="13">
        <v>8</v>
      </c>
      <c r="H82" s="18">
        <f t="shared" si="57"/>
        <v>28.1250568809677</v>
      </c>
      <c r="I82" s="18">
        <f t="shared" si="58"/>
        <v>301.275056880968</v>
      </c>
      <c r="J82" s="18">
        <f t="shared" si="59"/>
        <v>0.485747839313928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1.29964203068806</v>
      </c>
      <c r="P82" s="18">
        <f t="shared" si="62"/>
        <v>0.63129830828829</v>
      </c>
      <c r="Q82" s="24">
        <f t="shared" si="63"/>
        <v>0.164137560154956</v>
      </c>
      <c r="R82" s="18">
        <f t="shared" si="64"/>
        <v>0.1355172</v>
      </c>
      <c r="S82" s="25">
        <f t="shared" si="65"/>
        <v>1.21119356181323</v>
      </c>
      <c r="T82" s="3">
        <v>0.01</v>
      </c>
      <c r="U82" s="26">
        <f t="shared" si="66"/>
        <v>0.0121119356181323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0.02</v>
      </c>
      <c r="AR82" s="3">
        <v>0.5</v>
      </c>
      <c r="AS82" s="3">
        <f t="shared" si="68"/>
        <v>0.01</v>
      </c>
      <c r="AT82" s="2">
        <f t="shared" si="69"/>
        <v>0.0245619356181323</v>
      </c>
      <c r="AU82" s="29">
        <f t="shared" si="70"/>
        <v>52.122</v>
      </c>
      <c r="AV82" s="1">
        <f t="shared" si="71"/>
        <v>0.26</v>
      </c>
      <c r="AW82" s="2">
        <f t="shared" si="72"/>
        <v>28.9706689235823</v>
      </c>
      <c r="AX82" s="1">
        <f t="shared" si="73"/>
        <v>64608.6005691548</v>
      </c>
    </row>
    <row r="83" s="1" customFormat="1" spans="1:50">
      <c r="A83" s="13"/>
      <c r="B83" s="13"/>
      <c r="C83" s="16">
        <v>8</v>
      </c>
      <c r="D83" s="19">
        <v>27.134644086129</v>
      </c>
      <c r="E83" s="20">
        <f t="shared" si="74"/>
        <v>28.1250568809677</v>
      </c>
      <c r="F83" s="16" t="s">
        <v>73</v>
      </c>
      <c r="G83" s="13">
        <v>9</v>
      </c>
      <c r="H83" s="18">
        <f t="shared" si="57"/>
        <v>27.134644086129</v>
      </c>
      <c r="I83" s="18">
        <f t="shared" si="58"/>
        <v>300.284644086129</v>
      </c>
      <c r="J83" s="18">
        <f t="shared" si="59"/>
        <v>0.436633825971435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1.18956372239977</v>
      </c>
      <c r="P83" s="18">
        <f t="shared" si="62"/>
        <v>0.519403759348232</v>
      </c>
      <c r="Q83" s="24">
        <f t="shared" si="63"/>
        <v>0.13504497743054</v>
      </c>
      <c r="R83" s="18">
        <f t="shared" si="64"/>
        <v>0.1355172</v>
      </c>
      <c r="S83" s="25">
        <f t="shared" si="65"/>
        <v>0.996515404911999</v>
      </c>
      <c r="T83" s="3">
        <v>0.01</v>
      </c>
      <c r="U83" s="26">
        <f t="shared" si="66"/>
        <v>0.00996515404911999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0.005</v>
      </c>
      <c r="AF83" s="3">
        <v>0.49</v>
      </c>
      <c r="AG83" s="26">
        <f t="shared" si="67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8"/>
        <v>0.0075</v>
      </c>
      <c r="AT83" s="2">
        <f t="shared" si="69"/>
        <v>0.01991515404912</v>
      </c>
      <c r="AU83" s="29">
        <f t="shared" si="70"/>
        <v>52.122</v>
      </c>
      <c r="AV83" s="1">
        <f t="shared" si="71"/>
        <v>0.26</v>
      </c>
      <c r="AW83" s="2">
        <f t="shared" si="72"/>
        <v>28.9706689235823</v>
      </c>
      <c r="AX83" s="1">
        <f t="shared" si="73"/>
        <v>52385.5388776001</v>
      </c>
    </row>
    <row r="84" s="1" customFormat="1" spans="1:50">
      <c r="A84" s="13"/>
      <c r="B84" s="13"/>
      <c r="C84" s="16">
        <v>9</v>
      </c>
      <c r="D84" s="19">
        <v>25.6237612746667</v>
      </c>
      <c r="E84" s="20">
        <f t="shared" si="74"/>
        <v>27.134644086129</v>
      </c>
      <c r="F84" s="16" t="s">
        <v>73</v>
      </c>
      <c r="G84" s="13">
        <v>10</v>
      </c>
      <c r="H84" s="18">
        <f t="shared" si="57"/>
        <v>25.6237612746667</v>
      </c>
      <c r="I84" s="18">
        <f t="shared" si="58"/>
        <v>298.773761274667</v>
      </c>
      <c r="J84" s="18">
        <f t="shared" si="59"/>
        <v>0.370599674832408</v>
      </c>
      <c r="K84" s="18">
        <f t="shared" si="60"/>
        <v>52.122</v>
      </c>
      <c r="L84" s="18">
        <f t="shared" si="61"/>
        <v>0.52122</v>
      </c>
      <c r="M84" s="13" t="s">
        <v>73</v>
      </c>
      <c r="N84" s="13"/>
      <c r="O84" s="18">
        <f t="shared" si="75"/>
        <v>1.19137996305154</v>
      </c>
      <c r="P84" s="18">
        <f t="shared" si="62"/>
        <v>0.441525026908745</v>
      </c>
      <c r="Q84" s="24">
        <f t="shared" si="63"/>
        <v>0.114796506996274</v>
      </c>
      <c r="R84" s="18">
        <f t="shared" si="64"/>
        <v>0.1355172</v>
      </c>
      <c r="S84" s="25">
        <f t="shared" si="65"/>
        <v>0.847099165244514</v>
      </c>
      <c r="T84" s="3">
        <v>0.01</v>
      </c>
      <c r="U84" s="26">
        <f t="shared" si="66"/>
        <v>0.00847099165244513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0.005</v>
      </c>
      <c r="AF84" s="3">
        <v>0.49</v>
      </c>
      <c r="AG84" s="26">
        <f t="shared" si="67"/>
        <v>0.00245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0.015</v>
      </c>
      <c r="AR84" s="3">
        <v>0.5</v>
      </c>
      <c r="AS84" s="3">
        <f t="shared" si="68"/>
        <v>0.0075</v>
      </c>
      <c r="AT84" s="2">
        <f t="shared" si="69"/>
        <v>0.0184209916524451</v>
      </c>
      <c r="AU84" s="29">
        <f t="shared" si="70"/>
        <v>52.122</v>
      </c>
      <c r="AV84" s="1">
        <f t="shared" si="71"/>
        <v>0.26</v>
      </c>
      <c r="AW84" s="2">
        <f t="shared" si="72"/>
        <v>28.9706689235823</v>
      </c>
      <c r="AX84" s="1">
        <f t="shared" si="73"/>
        <v>48455.2402654275</v>
      </c>
    </row>
    <row r="85" s="1" customFormat="1" spans="1:50">
      <c r="A85" s="13"/>
      <c r="B85" s="13"/>
      <c r="C85" s="16">
        <v>10</v>
      </c>
      <c r="D85" s="19">
        <v>20.9192857796774</v>
      </c>
      <c r="E85" s="20">
        <f t="shared" si="74"/>
        <v>25.6237612746667</v>
      </c>
      <c r="F85" s="16" t="s">
        <v>73</v>
      </c>
      <c r="G85" s="13">
        <v>11</v>
      </c>
      <c r="H85" s="18">
        <f t="shared" si="57"/>
        <v>20.9192857796774</v>
      </c>
      <c r="I85" s="18">
        <f t="shared" si="58"/>
        <v>294.069285779677</v>
      </c>
      <c r="J85" s="18">
        <f t="shared" si="59"/>
        <v>0.220030431673217</v>
      </c>
      <c r="K85" s="18">
        <f t="shared" si="60"/>
        <v>52.122</v>
      </c>
      <c r="L85" s="18">
        <f t="shared" si="61"/>
        <v>0.52122</v>
      </c>
      <c r="M85" s="13" t="s">
        <v>75</v>
      </c>
      <c r="N85" s="18">
        <f>(O84-P84)*$C$22/100</f>
        <v>0.712362189335651</v>
      </c>
      <c r="O85" s="18">
        <f t="shared" si="75"/>
        <v>0.55871274680714</v>
      </c>
      <c r="P85" s="18">
        <f t="shared" si="62"/>
        <v>0.122933806861304</v>
      </c>
      <c r="Q85" s="24">
        <f t="shared" si="63"/>
        <v>0.031962789783939</v>
      </c>
      <c r="R85" s="18">
        <f t="shared" si="64"/>
        <v>0.1355172</v>
      </c>
      <c r="S85" s="25">
        <f t="shared" si="65"/>
        <v>0.235857808336794</v>
      </c>
      <c r="T85" s="3">
        <v>0.01</v>
      </c>
      <c r="U85" s="26">
        <f t="shared" si="66"/>
        <v>0.00235857808336794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0.005</v>
      </c>
      <c r="AF85" s="3">
        <v>0.49</v>
      </c>
      <c r="AG85" s="26">
        <f t="shared" si="67"/>
        <v>0.00245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0.00980857808336794</v>
      </c>
      <c r="AU85" s="29">
        <f t="shared" si="70"/>
        <v>52.122</v>
      </c>
      <c r="AV85" s="1">
        <f t="shared" si="71"/>
        <v>0.26</v>
      </c>
      <c r="AW85" s="2">
        <f t="shared" si="72"/>
        <v>28.9706689235823</v>
      </c>
      <c r="AX85" s="1">
        <f t="shared" si="73"/>
        <v>25800.8372545304</v>
      </c>
    </row>
    <row r="86" s="1" customFormat="1" spans="1:51">
      <c r="A86" s="13"/>
      <c r="B86" s="13"/>
      <c r="C86" s="16">
        <v>11</v>
      </c>
      <c r="D86" s="19">
        <v>16.88582826</v>
      </c>
      <c r="E86" s="20">
        <f t="shared" si="74"/>
        <v>20.9192857796774</v>
      </c>
      <c r="F86" s="16" t="s">
        <v>75</v>
      </c>
      <c r="G86" s="13">
        <v>12</v>
      </c>
      <c r="H86" s="18">
        <f t="shared" si="57"/>
        <v>16.88582826</v>
      </c>
      <c r="I86" s="18">
        <f t="shared" si="58"/>
        <v>290.03582826</v>
      </c>
      <c r="J86" s="18">
        <f t="shared" si="59"/>
        <v>0.138837729133839</v>
      </c>
      <c r="K86" s="18">
        <f t="shared" si="60"/>
        <v>52.122</v>
      </c>
      <c r="L86" s="18">
        <f t="shared" si="61"/>
        <v>0.52122</v>
      </c>
      <c r="M86" s="13" t="s">
        <v>73</v>
      </c>
      <c r="N86" s="13"/>
      <c r="O86" s="18">
        <f t="shared" si="75"/>
        <v>0.956998939945836</v>
      </c>
      <c r="P86" s="18">
        <f t="shared" si="62"/>
        <v>0.132867559605571</v>
      </c>
      <c r="Q86" s="24">
        <f t="shared" si="63"/>
        <v>0.0345455654974485</v>
      </c>
      <c r="R86" s="18">
        <f t="shared" si="64"/>
        <v>0.1355172</v>
      </c>
      <c r="S86" s="25">
        <f t="shared" si="65"/>
        <v>0.254916464459482</v>
      </c>
      <c r="T86" s="3">
        <v>0.01</v>
      </c>
      <c r="U86" s="26">
        <f t="shared" si="66"/>
        <v>0.00254916464459482</v>
      </c>
      <c r="V86" s="25"/>
      <c r="W86" s="3"/>
      <c r="X86" s="3"/>
      <c r="Y86" s="28"/>
      <c r="Z86" s="3"/>
      <c r="AA86" s="27"/>
      <c r="AB86" s="3"/>
      <c r="AC86" s="3"/>
      <c r="AD86" s="27"/>
      <c r="AE86" s="25">
        <v>0.005</v>
      </c>
      <c r="AF86" s="3">
        <v>0.49</v>
      </c>
      <c r="AG86" s="26">
        <f t="shared" si="67"/>
        <v>0.00245</v>
      </c>
      <c r="AH86" s="35"/>
      <c r="AI86" s="3"/>
      <c r="AJ86" s="26"/>
      <c r="AK86" s="36"/>
      <c r="AL86" s="27"/>
      <c r="AM86" s="27"/>
      <c r="AN86" s="36"/>
      <c r="AO86" s="27"/>
      <c r="AP86" s="26"/>
      <c r="AQ86" s="3">
        <v>0.01</v>
      </c>
      <c r="AR86" s="3">
        <v>0.5</v>
      </c>
      <c r="AS86" s="3">
        <f t="shared" si="68"/>
        <v>0.005</v>
      </c>
      <c r="AT86" s="2">
        <f t="shared" si="69"/>
        <v>0.00999916464459482</v>
      </c>
      <c r="AU86" s="29">
        <f t="shared" si="70"/>
        <v>52.122</v>
      </c>
      <c r="AV86" s="1">
        <f t="shared" si="71"/>
        <v>0.26</v>
      </c>
      <c r="AW86" s="2">
        <f t="shared" si="72"/>
        <v>28.9706689235823</v>
      </c>
      <c r="AX86" s="1">
        <f t="shared" si="73"/>
        <v>26302.1630132001</v>
      </c>
      <c r="AY86" s="1">
        <f>SUM(AX75:AX86)</f>
        <v>437545.682378166</v>
      </c>
    </row>
    <row r="87" s="1" customFormat="1" spans="1:46">
      <c r="A87" s="13"/>
      <c r="B87" s="13"/>
      <c r="C87" s="16">
        <v>12</v>
      </c>
      <c r="D87" s="19">
        <v>13.0055275026452</v>
      </c>
      <c r="E87" s="20">
        <f t="shared" si="74"/>
        <v>16.88582826</v>
      </c>
      <c r="F87" s="16" t="s">
        <v>73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AT87" s="2"/>
    </row>
    <row r="88" s="1" customFormat="1" spans="46:46">
      <c r="AT88" s="2"/>
    </row>
    <row r="89" s="1" customFormat="1" spans="19:46">
      <c r="S89" s="23" t="s">
        <v>45</v>
      </c>
      <c r="T89" s="23"/>
      <c r="U89" s="23"/>
      <c r="V89" s="23" t="s">
        <v>46</v>
      </c>
      <c r="W89" s="23"/>
      <c r="X89" s="23"/>
      <c r="Y89" s="23" t="s">
        <v>47</v>
      </c>
      <c r="Z89" s="23"/>
      <c r="AA89" s="23"/>
      <c r="AB89" s="23" t="s">
        <v>48</v>
      </c>
      <c r="AC89" s="23"/>
      <c r="AD89" s="23"/>
      <c r="AE89" s="23" t="s">
        <v>49</v>
      </c>
      <c r="AF89" s="23"/>
      <c r="AG89" s="23"/>
      <c r="AH89" s="23" t="s">
        <v>50</v>
      </c>
      <c r="AI89" s="23"/>
      <c r="AJ89" s="23"/>
      <c r="AK89" s="31" t="s">
        <v>78</v>
      </c>
      <c r="AL89" s="32"/>
      <c r="AM89" s="33"/>
      <c r="AN89" s="32" t="s">
        <v>79</v>
      </c>
      <c r="AO89" s="32"/>
      <c r="AP89" s="33"/>
      <c r="AQ89" s="23" t="s">
        <v>52</v>
      </c>
      <c r="AR89" s="23"/>
      <c r="AS89" s="23"/>
      <c r="AT89" s="2"/>
    </row>
    <row r="90" s="1" customFormat="1" spans="1:53">
      <c r="A90" s="15" t="s">
        <v>80</v>
      </c>
      <c r="B90" s="15"/>
      <c r="C90" s="16" t="s">
        <v>53</v>
      </c>
      <c r="D90" s="16" t="s">
        <v>54</v>
      </c>
      <c r="E90" s="16" t="s">
        <v>55</v>
      </c>
      <c r="F90" s="16" t="s">
        <v>56</v>
      </c>
      <c r="G90" s="13" t="s">
        <v>53</v>
      </c>
      <c r="H90" s="13" t="s">
        <v>55</v>
      </c>
      <c r="I90" s="13" t="s">
        <v>57</v>
      </c>
      <c r="J90" s="13" t="s">
        <v>58</v>
      </c>
      <c r="K90" s="22" t="s">
        <v>59</v>
      </c>
      <c r="L90" s="22" t="s">
        <v>60</v>
      </c>
      <c r="M90" s="13" t="s">
        <v>61</v>
      </c>
      <c r="N90" s="22" t="s">
        <v>62</v>
      </c>
      <c r="O90" s="13" t="s">
        <v>63</v>
      </c>
      <c r="P90" s="13" t="s">
        <v>64</v>
      </c>
      <c r="Q90" s="22" t="s">
        <v>65</v>
      </c>
      <c r="R90" s="22" t="s">
        <v>66</v>
      </c>
      <c r="S90" s="4" t="s">
        <v>12</v>
      </c>
      <c r="T90" s="3" t="s">
        <v>13</v>
      </c>
      <c r="U90" s="3"/>
      <c r="V90" s="4" t="s">
        <v>12</v>
      </c>
      <c r="W90" s="3" t="s">
        <v>13</v>
      </c>
      <c r="X90" s="3"/>
      <c r="Y90" s="4" t="s">
        <v>12</v>
      </c>
      <c r="Z90" s="3" t="s">
        <v>13</v>
      </c>
      <c r="AA90" s="3"/>
      <c r="AB90" s="4" t="s">
        <v>12</v>
      </c>
      <c r="AC90" s="3" t="s">
        <v>13</v>
      </c>
      <c r="AD90" s="3"/>
      <c r="AE90" s="4" t="s">
        <v>12</v>
      </c>
      <c r="AF90" s="3" t="s">
        <v>13</v>
      </c>
      <c r="AG90" s="3"/>
      <c r="AH90" s="4" t="s">
        <v>12</v>
      </c>
      <c r="AI90" s="3" t="s">
        <v>13</v>
      </c>
      <c r="AJ90" s="3"/>
      <c r="AK90" s="4" t="s">
        <v>12</v>
      </c>
      <c r="AL90" s="3" t="s">
        <v>13</v>
      </c>
      <c r="AM90" s="3"/>
      <c r="AN90" s="4" t="s">
        <v>12</v>
      </c>
      <c r="AO90" s="3" t="s">
        <v>13</v>
      </c>
      <c r="AP90" s="3"/>
      <c r="AQ90" s="34" t="s">
        <v>12</v>
      </c>
      <c r="AR90" s="34" t="s">
        <v>13</v>
      </c>
      <c r="AS90" s="34"/>
      <c r="AT90" s="2" t="s">
        <v>67</v>
      </c>
      <c r="AU90" s="1" t="s">
        <v>68</v>
      </c>
      <c r="AV90" s="1" t="s">
        <v>38</v>
      </c>
      <c r="AW90" s="1" t="s">
        <v>81</v>
      </c>
      <c r="AX90" s="1" t="s">
        <v>82</v>
      </c>
      <c r="AZ90" s="1" t="s">
        <v>83</v>
      </c>
      <c r="BA90" s="1" t="s">
        <v>84</v>
      </c>
    </row>
    <row r="91" s="1" customFormat="1" spans="1:53">
      <c r="A91" s="13" t="s">
        <v>71</v>
      </c>
      <c r="B91" s="13">
        <f>F9</f>
        <v>341.64</v>
      </c>
      <c r="C91" s="16" t="s">
        <v>72</v>
      </c>
      <c r="D91" s="17">
        <v>11</v>
      </c>
      <c r="E91" s="16"/>
      <c r="F91" s="16"/>
      <c r="G91" s="13">
        <v>1</v>
      </c>
      <c r="H91" s="18">
        <f t="shared" ref="H91:H102" si="76">E92</f>
        <v>11</v>
      </c>
      <c r="I91" s="18">
        <f t="shared" ref="I91:I102" si="77">H91+273.15</f>
        <v>284.15</v>
      </c>
      <c r="J91" s="18">
        <f t="shared" ref="J91:J102" si="78">EXP(($C$16*(I91-$C$14))/($C$17*I91*$C$14))</f>
        <v>0.0692638331246278</v>
      </c>
      <c r="K91" s="18">
        <f t="shared" ref="K91:K102" si="79">$B$91/12</f>
        <v>28.47</v>
      </c>
      <c r="L91" s="18">
        <f t="shared" ref="L91:L102" si="80">K91*$B$76/100</f>
        <v>0.2847</v>
      </c>
      <c r="M91" s="13" t="s">
        <v>73</v>
      </c>
      <c r="N91" s="13"/>
      <c r="O91" s="18">
        <f>L91</f>
        <v>0.2847</v>
      </c>
      <c r="P91" s="18">
        <f t="shared" ref="P91:P102" si="81">O91*J91</f>
        <v>0.0197194132905815</v>
      </c>
      <c r="Q91" s="24">
        <f t="shared" ref="Q91:Q102" si="82">P91*$B$77</f>
        <v>0.0051270474555512</v>
      </c>
      <c r="R91" s="18">
        <f t="shared" ref="R91:R102" si="83">L91*$B$77</f>
        <v>0.074022</v>
      </c>
      <c r="S91" s="25">
        <f t="shared" ref="S91:S102" si="84">Q91/R91</f>
        <v>0.0692638331246278</v>
      </c>
      <c r="T91" s="3">
        <v>0.01</v>
      </c>
      <c r="U91" s="26">
        <f t="shared" ref="U91:U102" si="85">S91*T91</f>
        <v>0.000692638331246278</v>
      </c>
      <c r="V91" s="25"/>
      <c r="W91" s="3"/>
      <c r="X91" s="3"/>
      <c r="Y91" s="28"/>
      <c r="Z91" s="3"/>
      <c r="AA91" s="27"/>
      <c r="AB91" s="3"/>
      <c r="AC91" s="3"/>
      <c r="AD91" s="3"/>
      <c r="AE91" s="25">
        <v>0.001</v>
      </c>
      <c r="AF91" s="3">
        <v>0.49</v>
      </c>
      <c r="AG91" s="26">
        <f t="shared" ref="AG91:AG102" si="86">AF91*AE91</f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ref="AS91:AS102" si="87">AR91*AQ91</f>
        <v>0.005</v>
      </c>
      <c r="AT91" s="2">
        <f t="shared" ref="AT91:AT102" si="88">(AS91+AM91+AD91+AA91+U91+X91+AG91+AJ91+AP91)</f>
        <v>0.00618263833124628</v>
      </c>
      <c r="AU91" s="29">
        <f t="shared" ref="AU91:AU102" si="89">$B$91/12</f>
        <v>28.47</v>
      </c>
      <c r="AV91" s="1">
        <f t="shared" ref="AV91:AV102" si="90">$B$77</f>
        <v>0.26</v>
      </c>
      <c r="AW91" s="2">
        <f t="shared" ref="AW91:AW102" si="91">$E$9</f>
        <v>0.11</v>
      </c>
      <c r="AX91" s="1">
        <f t="shared" ref="AX91:AX102" si="92">AW91*10000*AV91*0.67*AU91*AT91</f>
        <v>33.7288974607412</v>
      </c>
      <c r="AZ91" s="2">
        <f t="shared" ref="AZ91:AZ102" si="93">$E$10</f>
        <v>5.51</v>
      </c>
      <c r="BA91" s="1">
        <f t="shared" ref="BA91:BA102" si="94">AZ91*10000*AV91*0.67*AU91*AT91</f>
        <v>1689.51113644258</v>
      </c>
    </row>
    <row r="92" s="1" customFormat="1" spans="1:53">
      <c r="A92" s="13" t="s">
        <v>74</v>
      </c>
      <c r="B92" s="13">
        <v>1</v>
      </c>
      <c r="C92" s="16">
        <v>1</v>
      </c>
      <c r="D92" s="19">
        <v>12.3664841153226</v>
      </c>
      <c r="E92" s="20">
        <f t="shared" ref="E92:E103" si="95">D91</f>
        <v>11</v>
      </c>
      <c r="F92" s="16" t="s">
        <v>73</v>
      </c>
      <c r="G92" s="13">
        <v>2</v>
      </c>
      <c r="H92" s="18">
        <f t="shared" si="76"/>
        <v>12.3664841153226</v>
      </c>
      <c r="I92" s="18">
        <f t="shared" si="77"/>
        <v>285.516484115323</v>
      </c>
      <c r="J92" s="18">
        <f t="shared" si="78"/>
        <v>0.081607567492397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ref="O92:O102" si="96">L92+O91-P91-N92</f>
        <v>0.549680586709418</v>
      </c>
      <c r="P92" s="18">
        <f t="shared" si="81"/>
        <v>0.0448580955791492</v>
      </c>
      <c r="Q92" s="24">
        <f t="shared" si="82"/>
        <v>0.0116631048505788</v>
      </c>
      <c r="R92" s="18">
        <f t="shared" si="83"/>
        <v>0.074022</v>
      </c>
      <c r="S92" s="25">
        <f t="shared" si="84"/>
        <v>0.157562682048294</v>
      </c>
      <c r="T92" s="3">
        <v>0.01</v>
      </c>
      <c r="U92" s="26">
        <f t="shared" si="85"/>
        <v>0.00157562682048294</v>
      </c>
      <c r="V92" s="25"/>
      <c r="W92" s="3"/>
      <c r="X92" s="3"/>
      <c r="Y92" s="28"/>
      <c r="Z92" s="3"/>
      <c r="AA92" s="27"/>
      <c r="AB92" s="3"/>
      <c r="AC92" s="3"/>
      <c r="AD92" s="3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0.00706562682048294</v>
      </c>
      <c r="AU92" s="29">
        <f t="shared" si="89"/>
        <v>28.47</v>
      </c>
      <c r="AV92" s="1">
        <f t="shared" si="90"/>
        <v>0.26</v>
      </c>
      <c r="AW92" s="2">
        <f t="shared" si="91"/>
        <v>0.11</v>
      </c>
      <c r="AX92" s="1">
        <f t="shared" si="92"/>
        <v>38.5459717608766</v>
      </c>
      <c r="AZ92" s="2">
        <f t="shared" si="93"/>
        <v>5.51</v>
      </c>
      <c r="BA92" s="1">
        <f t="shared" si="94"/>
        <v>1930.80276729482</v>
      </c>
    </row>
    <row r="93" s="1" customFormat="1" spans="1:53">
      <c r="A93" s="13" t="s">
        <v>38</v>
      </c>
      <c r="B93" s="13">
        <f>H9</f>
        <v>0.26</v>
      </c>
      <c r="C93" s="16">
        <v>2</v>
      </c>
      <c r="D93" s="19">
        <v>14.6757350326786</v>
      </c>
      <c r="E93" s="20">
        <f t="shared" si="95"/>
        <v>12.3664841153226</v>
      </c>
      <c r="F93" s="16" t="s">
        <v>73</v>
      </c>
      <c r="G93" s="13">
        <v>3</v>
      </c>
      <c r="H93" s="18">
        <f t="shared" si="76"/>
        <v>14.6757350326786</v>
      </c>
      <c r="I93" s="18">
        <f t="shared" si="77"/>
        <v>287.825735032679</v>
      </c>
      <c r="J93" s="18">
        <f t="shared" si="78"/>
        <v>0.107289231761239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0.789522491130269</v>
      </c>
      <c r="P93" s="18">
        <f t="shared" si="81"/>
        <v>0.0847072615315863</v>
      </c>
      <c r="Q93" s="24">
        <f t="shared" si="82"/>
        <v>0.0220238879982125</v>
      </c>
      <c r="R93" s="18">
        <f t="shared" si="83"/>
        <v>0.074022</v>
      </c>
      <c r="S93" s="25">
        <f t="shared" si="84"/>
        <v>0.297531652727736</v>
      </c>
      <c r="T93" s="3">
        <v>0.01</v>
      </c>
      <c r="U93" s="26">
        <f t="shared" si="85"/>
        <v>0.00297531652727736</v>
      </c>
      <c r="V93" s="25"/>
      <c r="W93" s="3"/>
      <c r="X93" s="3"/>
      <c r="Y93" s="28"/>
      <c r="Z93" s="3"/>
      <c r="AA93" s="27"/>
      <c r="AB93" s="3"/>
      <c r="AC93" s="3"/>
      <c r="AD93" s="3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0.00846531652727736</v>
      </c>
      <c r="AU93" s="29">
        <f t="shared" si="89"/>
        <v>28.47</v>
      </c>
      <c r="AV93" s="1">
        <f t="shared" si="90"/>
        <v>0.26</v>
      </c>
      <c r="AW93" s="2">
        <f t="shared" si="91"/>
        <v>0.11</v>
      </c>
      <c r="AX93" s="1">
        <f t="shared" si="92"/>
        <v>46.1818689406826</v>
      </c>
      <c r="AZ93" s="2">
        <f t="shared" si="93"/>
        <v>5.51</v>
      </c>
      <c r="BA93" s="1">
        <f t="shared" si="94"/>
        <v>2313.29179875601</v>
      </c>
    </row>
    <row r="94" s="1" customFormat="1" spans="1:53">
      <c r="A94" s="13"/>
      <c r="B94" s="13"/>
      <c r="C94" s="16">
        <v>3</v>
      </c>
      <c r="D94" s="19">
        <v>17.2421189036774</v>
      </c>
      <c r="E94" s="20">
        <f t="shared" si="95"/>
        <v>14.6757350326786</v>
      </c>
      <c r="F94" s="16" t="s">
        <v>73</v>
      </c>
      <c r="G94" s="13">
        <v>4</v>
      </c>
      <c r="H94" s="18">
        <f t="shared" si="76"/>
        <v>17.2421189036774</v>
      </c>
      <c r="I94" s="18">
        <f t="shared" si="77"/>
        <v>290.392118903677</v>
      </c>
      <c r="J94" s="18">
        <f t="shared" si="78"/>
        <v>0.144675755291391</v>
      </c>
      <c r="K94" s="18">
        <f t="shared" si="79"/>
        <v>28.47</v>
      </c>
      <c r="L94" s="18">
        <f t="shared" si="80"/>
        <v>0.2847</v>
      </c>
      <c r="M94" s="13" t="s">
        <v>73</v>
      </c>
      <c r="N94" s="13"/>
      <c r="O94" s="18">
        <f t="shared" si="96"/>
        <v>0.989515229598683</v>
      </c>
      <c r="P94" s="18">
        <f t="shared" si="81"/>
        <v>0.143158863214524</v>
      </c>
      <c r="Q94" s="24">
        <f t="shared" si="82"/>
        <v>0.0372213044357762</v>
      </c>
      <c r="R94" s="18">
        <f t="shared" si="83"/>
        <v>0.074022</v>
      </c>
      <c r="S94" s="25">
        <f t="shared" si="84"/>
        <v>0.502841107181328</v>
      </c>
      <c r="T94" s="3">
        <v>0.01</v>
      </c>
      <c r="U94" s="26">
        <f t="shared" si="85"/>
        <v>0.00502841107181328</v>
      </c>
      <c r="V94" s="25"/>
      <c r="W94" s="3"/>
      <c r="X94" s="3"/>
      <c r="Y94" s="28"/>
      <c r="Z94" s="3"/>
      <c r="AA94" s="27"/>
      <c r="AB94" s="3"/>
      <c r="AC94" s="3"/>
      <c r="AD94" s="3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0.0149784110718133</v>
      </c>
      <c r="AU94" s="29">
        <f t="shared" si="89"/>
        <v>28.47</v>
      </c>
      <c r="AV94" s="1">
        <f t="shared" si="90"/>
        <v>0.26</v>
      </c>
      <c r="AW94" s="2">
        <f t="shared" si="91"/>
        <v>0.11</v>
      </c>
      <c r="AX94" s="1">
        <f t="shared" si="92"/>
        <v>81.7135442991672</v>
      </c>
      <c r="AZ94" s="2">
        <f t="shared" si="93"/>
        <v>5.51</v>
      </c>
      <c r="BA94" s="1">
        <f t="shared" si="94"/>
        <v>4093.10571898556</v>
      </c>
    </row>
    <row r="95" s="1" customFormat="1" spans="1:53">
      <c r="A95" s="13"/>
      <c r="B95" s="13"/>
      <c r="C95" s="16">
        <v>4</v>
      </c>
      <c r="D95" s="19">
        <v>18.8639421446667</v>
      </c>
      <c r="E95" s="20">
        <f t="shared" si="95"/>
        <v>17.2421189036774</v>
      </c>
      <c r="F95" s="16" t="s">
        <v>73</v>
      </c>
      <c r="G95" s="13">
        <v>5</v>
      </c>
      <c r="H95" s="18">
        <f t="shared" si="76"/>
        <v>18.8639421446667</v>
      </c>
      <c r="I95" s="18">
        <f t="shared" si="77"/>
        <v>292.013942144667</v>
      </c>
      <c r="J95" s="18">
        <f t="shared" si="78"/>
        <v>0.174289379541559</v>
      </c>
      <c r="K95" s="18">
        <f t="shared" si="79"/>
        <v>28.47</v>
      </c>
      <c r="L95" s="18">
        <f t="shared" si="80"/>
        <v>0.2847</v>
      </c>
      <c r="M95" s="13" t="s">
        <v>75</v>
      </c>
      <c r="N95" s="18">
        <f>(O94-P94)*$C$22/100</f>
        <v>0.804038548064951</v>
      </c>
      <c r="O95" s="18">
        <f t="shared" si="96"/>
        <v>0.327017818319208</v>
      </c>
      <c r="P95" s="18">
        <f t="shared" si="81"/>
        <v>0.0569957326538891</v>
      </c>
      <c r="Q95" s="24">
        <f t="shared" si="82"/>
        <v>0.0148188904900112</v>
      </c>
      <c r="R95" s="18">
        <f t="shared" si="83"/>
        <v>0.074022</v>
      </c>
      <c r="S95" s="25">
        <f t="shared" si="84"/>
        <v>0.200195759233892</v>
      </c>
      <c r="T95" s="3">
        <v>0.01</v>
      </c>
      <c r="U95" s="26">
        <f t="shared" si="85"/>
        <v>0.00200195759233892</v>
      </c>
      <c r="V95" s="25"/>
      <c r="W95" s="3"/>
      <c r="X95" s="3"/>
      <c r="Y95" s="28"/>
      <c r="Z95" s="3"/>
      <c r="AA95" s="27"/>
      <c r="AB95" s="3"/>
      <c r="AC95" s="3"/>
      <c r="AD95" s="3"/>
      <c r="AE95" s="25">
        <v>0.005</v>
      </c>
      <c r="AF95" s="3">
        <v>0.49</v>
      </c>
      <c r="AG95" s="26">
        <f t="shared" si="86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7"/>
        <v>0.0075</v>
      </c>
      <c r="AT95" s="2">
        <f t="shared" si="88"/>
        <v>0.0119519575923389</v>
      </c>
      <c r="AU95" s="29">
        <f t="shared" si="89"/>
        <v>28.47</v>
      </c>
      <c r="AV95" s="1">
        <f t="shared" si="90"/>
        <v>0.26</v>
      </c>
      <c r="AW95" s="2">
        <f t="shared" si="91"/>
        <v>0.11</v>
      </c>
      <c r="AX95" s="1">
        <f t="shared" si="92"/>
        <v>65.2029652211381</v>
      </c>
      <c r="AZ95" s="2">
        <f t="shared" si="93"/>
        <v>5.51</v>
      </c>
      <c r="BA95" s="1">
        <f t="shared" si="94"/>
        <v>3266.07580334974</v>
      </c>
    </row>
    <row r="96" s="1" customFormat="1" spans="1:53">
      <c r="A96" s="13"/>
      <c r="B96" s="13"/>
      <c r="C96" s="16">
        <v>5</v>
      </c>
      <c r="D96" s="19">
        <v>24.6126733293548</v>
      </c>
      <c r="E96" s="20">
        <f t="shared" si="95"/>
        <v>18.8639421446667</v>
      </c>
      <c r="F96" s="16" t="s">
        <v>75</v>
      </c>
      <c r="G96" s="13">
        <v>6</v>
      </c>
      <c r="H96" s="18">
        <f t="shared" si="76"/>
        <v>24.6126733293548</v>
      </c>
      <c r="I96" s="18">
        <f t="shared" si="77"/>
        <v>297.762673329355</v>
      </c>
      <c r="J96" s="18">
        <f t="shared" si="78"/>
        <v>0.331776682539521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0.554722085665319</v>
      </c>
      <c r="P96" s="18">
        <f t="shared" si="81"/>
        <v>0.184043853313444</v>
      </c>
      <c r="Q96" s="24">
        <f t="shared" si="82"/>
        <v>0.0478514018614954</v>
      </c>
      <c r="R96" s="18">
        <f t="shared" si="83"/>
        <v>0.074022</v>
      </c>
      <c r="S96" s="25">
        <f t="shared" si="84"/>
        <v>0.64644837834016</v>
      </c>
      <c r="T96" s="3">
        <v>0.01</v>
      </c>
      <c r="U96" s="26">
        <f t="shared" si="85"/>
        <v>0.0064644837834016</v>
      </c>
      <c r="V96" s="25"/>
      <c r="W96" s="3"/>
      <c r="X96" s="3"/>
      <c r="Y96" s="28"/>
      <c r="Z96" s="3"/>
      <c r="AA96" s="27"/>
      <c r="AB96" s="3"/>
      <c r="AC96" s="3"/>
      <c r="AD96" s="3"/>
      <c r="AE96" s="25">
        <v>0.005</v>
      </c>
      <c r="AF96" s="3">
        <v>0.49</v>
      </c>
      <c r="AG96" s="26">
        <f t="shared" si="86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7"/>
        <v>0.0075</v>
      </c>
      <c r="AT96" s="2">
        <f t="shared" si="88"/>
        <v>0.0164144837834016</v>
      </c>
      <c r="AU96" s="29">
        <f t="shared" si="89"/>
        <v>28.47</v>
      </c>
      <c r="AV96" s="1">
        <f t="shared" si="90"/>
        <v>0.26</v>
      </c>
      <c r="AW96" s="2">
        <f t="shared" si="91"/>
        <v>0.11</v>
      </c>
      <c r="AX96" s="1">
        <f t="shared" si="92"/>
        <v>89.5479261019221</v>
      </c>
      <c r="AZ96" s="2">
        <f t="shared" si="93"/>
        <v>5.51</v>
      </c>
      <c r="BA96" s="1">
        <f t="shared" si="94"/>
        <v>4485.53702565082</v>
      </c>
    </row>
    <row r="97" s="1" customFormat="1" spans="1:53">
      <c r="A97" s="13"/>
      <c r="B97" s="13"/>
      <c r="C97" s="16">
        <v>6</v>
      </c>
      <c r="D97" s="19">
        <v>25.1324768363333</v>
      </c>
      <c r="E97" s="20">
        <f t="shared" si="95"/>
        <v>24.6126733293548</v>
      </c>
      <c r="F97" s="16" t="s">
        <v>73</v>
      </c>
      <c r="G97" s="13">
        <v>7</v>
      </c>
      <c r="H97" s="18">
        <f t="shared" si="76"/>
        <v>25.1324768363333</v>
      </c>
      <c r="I97" s="18">
        <f t="shared" si="77"/>
        <v>298.282476836333</v>
      </c>
      <c r="J97" s="18">
        <f t="shared" si="78"/>
        <v>0.351231879289733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0.655378232351875</v>
      </c>
      <c r="P97" s="18">
        <f t="shared" si="81"/>
        <v>0.230189728194532</v>
      </c>
      <c r="Q97" s="24">
        <f t="shared" si="82"/>
        <v>0.0598493293305784</v>
      </c>
      <c r="R97" s="18">
        <f t="shared" si="83"/>
        <v>0.074022</v>
      </c>
      <c r="S97" s="25">
        <f t="shared" si="84"/>
        <v>0.808534345607771</v>
      </c>
      <c r="T97" s="3">
        <v>0.01</v>
      </c>
      <c r="U97" s="26">
        <f t="shared" si="85"/>
        <v>0.00808534345607771</v>
      </c>
      <c r="V97" s="25"/>
      <c r="W97" s="3"/>
      <c r="X97" s="3"/>
      <c r="Y97" s="28"/>
      <c r="Z97" s="3"/>
      <c r="AA97" s="27"/>
      <c r="AB97" s="3"/>
      <c r="AC97" s="3"/>
      <c r="AD97" s="3"/>
      <c r="AE97" s="25">
        <v>0.01</v>
      </c>
      <c r="AF97" s="3">
        <v>0.49</v>
      </c>
      <c r="AG97" s="26">
        <f t="shared" si="86"/>
        <v>0.0049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0.02</v>
      </c>
      <c r="AR97" s="3">
        <v>0.5</v>
      </c>
      <c r="AS97" s="3">
        <f t="shared" si="87"/>
        <v>0.01</v>
      </c>
      <c r="AT97" s="2">
        <f t="shared" si="88"/>
        <v>0.0229853434560777</v>
      </c>
      <c r="AU97" s="29">
        <f t="shared" si="89"/>
        <v>28.47</v>
      </c>
      <c r="AV97" s="1">
        <f t="shared" si="90"/>
        <v>0.26</v>
      </c>
      <c r="AW97" s="2">
        <f t="shared" si="91"/>
        <v>0.11</v>
      </c>
      <c r="AX97" s="1">
        <f t="shared" si="92"/>
        <v>125.394734576636</v>
      </c>
      <c r="AZ97" s="2">
        <f t="shared" si="93"/>
        <v>5.51</v>
      </c>
      <c r="BA97" s="1">
        <f t="shared" si="94"/>
        <v>6281.13625015696</v>
      </c>
    </row>
    <row r="98" s="1" customFormat="1" spans="1:53">
      <c r="A98" s="13"/>
      <c r="B98" s="13"/>
      <c r="C98" s="16">
        <v>7</v>
      </c>
      <c r="D98" s="19">
        <v>28.1250568809677</v>
      </c>
      <c r="E98" s="20">
        <f t="shared" si="95"/>
        <v>25.1324768363333</v>
      </c>
      <c r="F98" s="16" t="s">
        <v>73</v>
      </c>
      <c r="G98" s="13">
        <v>8</v>
      </c>
      <c r="H98" s="18">
        <f t="shared" si="76"/>
        <v>28.1250568809677</v>
      </c>
      <c r="I98" s="18">
        <f t="shared" si="77"/>
        <v>301.275056880968</v>
      </c>
      <c r="J98" s="18">
        <f t="shared" si="78"/>
        <v>0.485747839313928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0.709888504157343</v>
      </c>
      <c r="P98" s="18">
        <f t="shared" si="81"/>
        <v>0.344826807048226</v>
      </c>
      <c r="Q98" s="24">
        <f t="shared" si="82"/>
        <v>0.0896549698325387</v>
      </c>
      <c r="R98" s="18">
        <f t="shared" si="83"/>
        <v>0.074022</v>
      </c>
      <c r="S98" s="25">
        <f t="shared" si="84"/>
        <v>1.21119356181323</v>
      </c>
      <c r="T98" s="3">
        <v>0.01</v>
      </c>
      <c r="U98" s="26">
        <f t="shared" si="85"/>
        <v>0.0121119356181323</v>
      </c>
      <c r="V98" s="25"/>
      <c r="W98" s="3"/>
      <c r="X98" s="3"/>
      <c r="Y98" s="28"/>
      <c r="Z98" s="3"/>
      <c r="AA98" s="27"/>
      <c r="AB98" s="3"/>
      <c r="AC98" s="3"/>
      <c r="AD98" s="3"/>
      <c r="AE98" s="25">
        <v>0.01</v>
      </c>
      <c r="AF98" s="3">
        <v>0.49</v>
      </c>
      <c r="AG98" s="26">
        <f t="shared" si="86"/>
        <v>0.0049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0.02</v>
      </c>
      <c r="AR98" s="3">
        <v>0.5</v>
      </c>
      <c r="AS98" s="3">
        <f t="shared" si="87"/>
        <v>0.01</v>
      </c>
      <c r="AT98" s="2">
        <f t="shared" si="88"/>
        <v>0.0270119356181323</v>
      </c>
      <c r="AU98" s="29">
        <f t="shared" si="89"/>
        <v>28.47</v>
      </c>
      <c r="AV98" s="1">
        <f t="shared" si="90"/>
        <v>0.26</v>
      </c>
      <c r="AW98" s="2">
        <f t="shared" si="91"/>
        <v>0.11</v>
      </c>
      <c r="AX98" s="1">
        <f t="shared" si="92"/>
        <v>147.361491626581</v>
      </c>
      <c r="AZ98" s="2">
        <f t="shared" si="93"/>
        <v>5.51</v>
      </c>
      <c r="BA98" s="1">
        <f t="shared" si="94"/>
        <v>7381.47108056784</v>
      </c>
    </row>
    <row r="99" s="1" customFormat="1" spans="1:53">
      <c r="A99" s="13"/>
      <c r="B99" s="13"/>
      <c r="C99" s="16">
        <v>8</v>
      </c>
      <c r="D99" s="19">
        <v>27.134644086129</v>
      </c>
      <c r="E99" s="20">
        <f t="shared" si="95"/>
        <v>28.1250568809677</v>
      </c>
      <c r="F99" s="16" t="s">
        <v>73</v>
      </c>
      <c r="G99" s="13">
        <v>9</v>
      </c>
      <c r="H99" s="18">
        <f t="shared" si="76"/>
        <v>27.134644086129</v>
      </c>
      <c r="I99" s="18">
        <f t="shared" si="77"/>
        <v>300.284644086129</v>
      </c>
      <c r="J99" s="18">
        <f t="shared" si="78"/>
        <v>0.436633825971435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0.649761697109117</v>
      </c>
      <c r="P99" s="18">
        <f t="shared" si="81"/>
        <v>0.283707935778446</v>
      </c>
      <c r="Q99" s="24">
        <f t="shared" si="82"/>
        <v>0.073764063302396</v>
      </c>
      <c r="R99" s="18">
        <f t="shared" si="83"/>
        <v>0.074022</v>
      </c>
      <c r="S99" s="25">
        <f t="shared" si="84"/>
        <v>0.996515404911999</v>
      </c>
      <c r="T99" s="3">
        <v>0.01</v>
      </c>
      <c r="U99" s="26">
        <f t="shared" si="85"/>
        <v>0.00996515404911999</v>
      </c>
      <c r="V99" s="25"/>
      <c r="W99" s="3"/>
      <c r="X99" s="3"/>
      <c r="Y99" s="28"/>
      <c r="Z99" s="3"/>
      <c r="AA99" s="27"/>
      <c r="AB99" s="3"/>
      <c r="AC99" s="3"/>
      <c r="AD99" s="3"/>
      <c r="AE99" s="25">
        <v>0.005</v>
      </c>
      <c r="AF99" s="3">
        <v>0.49</v>
      </c>
      <c r="AG99" s="26">
        <f t="shared" si="86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7"/>
        <v>0.0075</v>
      </c>
      <c r="AT99" s="2">
        <f t="shared" si="88"/>
        <v>0.01991515404912</v>
      </c>
      <c r="AU99" s="29">
        <f t="shared" si="89"/>
        <v>28.47</v>
      </c>
      <c r="AV99" s="1">
        <f t="shared" si="90"/>
        <v>0.26</v>
      </c>
      <c r="AW99" s="2">
        <f t="shared" si="91"/>
        <v>0.11</v>
      </c>
      <c r="AX99" s="1">
        <f t="shared" si="92"/>
        <v>108.645557583866</v>
      </c>
      <c r="AZ99" s="2">
        <f t="shared" si="93"/>
        <v>5.51</v>
      </c>
      <c r="BA99" s="1">
        <f t="shared" si="94"/>
        <v>5442.15474806456</v>
      </c>
    </row>
    <row r="100" s="1" customFormat="1" spans="1:53">
      <c r="A100" s="13"/>
      <c r="B100" s="13"/>
      <c r="C100" s="16">
        <v>9</v>
      </c>
      <c r="D100" s="19">
        <v>25.6237612746667</v>
      </c>
      <c r="E100" s="20">
        <f t="shared" si="95"/>
        <v>27.134644086129</v>
      </c>
      <c r="F100" s="16" t="s">
        <v>73</v>
      </c>
      <c r="G100" s="13">
        <v>10</v>
      </c>
      <c r="H100" s="18">
        <f t="shared" si="76"/>
        <v>25.6237612746667</v>
      </c>
      <c r="I100" s="18">
        <f t="shared" si="77"/>
        <v>298.773761274667</v>
      </c>
      <c r="J100" s="18">
        <f t="shared" si="78"/>
        <v>0.370599674832408</v>
      </c>
      <c r="K100" s="18">
        <f t="shared" si="79"/>
        <v>28.47</v>
      </c>
      <c r="L100" s="18">
        <f t="shared" si="80"/>
        <v>0.2847</v>
      </c>
      <c r="M100" s="13" t="s">
        <v>73</v>
      </c>
      <c r="N100" s="13"/>
      <c r="O100" s="18">
        <f t="shared" si="96"/>
        <v>0.650753761330671</v>
      </c>
      <c r="P100" s="18">
        <f t="shared" si="81"/>
        <v>0.241169132345113</v>
      </c>
      <c r="Q100" s="24">
        <f t="shared" si="82"/>
        <v>0.0627039744097294</v>
      </c>
      <c r="R100" s="18">
        <f t="shared" si="83"/>
        <v>0.074022</v>
      </c>
      <c r="S100" s="25">
        <f t="shared" si="84"/>
        <v>0.847099165244513</v>
      </c>
      <c r="T100" s="3">
        <v>0.01</v>
      </c>
      <c r="U100" s="26">
        <f t="shared" si="85"/>
        <v>0.00847099165244513</v>
      </c>
      <c r="V100" s="25"/>
      <c r="W100" s="3"/>
      <c r="X100" s="3"/>
      <c r="Y100" s="28"/>
      <c r="Z100" s="3"/>
      <c r="AA100" s="27"/>
      <c r="AB100" s="3"/>
      <c r="AC100" s="3"/>
      <c r="AD100" s="3"/>
      <c r="AE100" s="25">
        <v>0.005</v>
      </c>
      <c r="AF100" s="3">
        <v>0.49</v>
      </c>
      <c r="AG100" s="26">
        <f t="shared" si="86"/>
        <v>0.00245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0.015</v>
      </c>
      <c r="AR100" s="3">
        <v>0.5</v>
      </c>
      <c r="AS100" s="3">
        <f t="shared" si="87"/>
        <v>0.0075</v>
      </c>
      <c r="AT100" s="2">
        <f t="shared" si="88"/>
        <v>0.0184209916524451</v>
      </c>
      <c r="AU100" s="29">
        <f t="shared" si="89"/>
        <v>28.47</v>
      </c>
      <c r="AV100" s="1">
        <f t="shared" si="90"/>
        <v>0.26</v>
      </c>
      <c r="AW100" s="2">
        <f t="shared" si="91"/>
        <v>0.11</v>
      </c>
      <c r="AX100" s="1">
        <f t="shared" si="92"/>
        <v>100.49427206997</v>
      </c>
      <c r="AZ100" s="2">
        <f t="shared" si="93"/>
        <v>5.51</v>
      </c>
      <c r="BA100" s="1">
        <f t="shared" si="94"/>
        <v>5033.84944641397</v>
      </c>
    </row>
    <row r="101" s="1" customFormat="1" spans="1:53">
      <c r="A101" s="13"/>
      <c r="B101" s="13"/>
      <c r="C101" s="16">
        <v>10</v>
      </c>
      <c r="D101" s="19">
        <v>20.9192857796774</v>
      </c>
      <c r="E101" s="20">
        <f t="shared" si="95"/>
        <v>25.6237612746667</v>
      </c>
      <c r="F101" s="16" t="s">
        <v>73</v>
      </c>
      <c r="G101" s="13">
        <v>11</v>
      </c>
      <c r="H101" s="18">
        <f t="shared" si="76"/>
        <v>20.9192857796774</v>
      </c>
      <c r="I101" s="18">
        <f t="shared" si="77"/>
        <v>294.069285779677</v>
      </c>
      <c r="J101" s="18">
        <f t="shared" si="78"/>
        <v>0.220030431673217</v>
      </c>
      <c r="K101" s="18">
        <f t="shared" si="79"/>
        <v>28.47</v>
      </c>
      <c r="L101" s="18">
        <f t="shared" si="80"/>
        <v>0.2847</v>
      </c>
      <c r="M101" s="13" t="s">
        <v>75</v>
      </c>
      <c r="N101" s="18">
        <f>(O100-P100)*$C$22/100</f>
        <v>0.38910539753628</v>
      </c>
      <c r="O101" s="18">
        <f t="shared" si="96"/>
        <v>0.305179231449278</v>
      </c>
      <c r="P101" s="18">
        <f t="shared" si="81"/>
        <v>0.0671487180334853</v>
      </c>
      <c r="Q101" s="24">
        <f t="shared" si="82"/>
        <v>0.0174586666887062</v>
      </c>
      <c r="R101" s="18">
        <f t="shared" si="83"/>
        <v>0.074022</v>
      </c>
      <c r="S101" s="25">
        <f t="shared" si="84"/>
        <v>0.235857808336794</v>
      </c>
      <c r="T101" s="3">
        <v>0.01</v>
      </c>
      <c r="U101" s="26">
        <f t="shared" si="85"/>
        <v>0.00235857808336794</v>
      </c>
      <c r="V101" s="25"/>
      <c r="W101" s="3"/>
      <c r="X101" s="3"/>
      <c r="Y101" s="28"/>
      <c r="Z101" s="3"/>
      <c r="AA101" s="27"/>
      <c r="AB101" s="3"/>
      <c r="AC101" s="3"/>
      <c r="AD101" s="3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0.00784857808336794</v>
      </c>
      <c r="AU101" s="29">
        <f t="shared" si="89"/>
        <v>28.47</v>
      </c>
      <c r="AV101" s="1">
        <f t="shared" si="90"/>
        <v>0.26</v>
      </c>
      <c r="AW101" s="2">
        <f t="shared" si="91"/>
        <v>0.11</v>
      </c>
      <c r="AX101" s="1">
        <f t="shared" si="92"/>
        <v>42.8173008355764</v>
      </c>
      <c r="AZ101" s="2">
        <f t="shared" si="93"/>
        <v>5.51</v>
      </c>
      <c r="BA101" s="1">
        <f t="shared" si="94"/>
        <v>2144.75752367297</v>
      </c>
    </row>
    <row r="102" s="1" customFormat="1" spans="1:54">
      <c r="A102" s="13"/>
      <c r="B102" s="13"/>
      <c r="C102" s="16">
        <v>11</v>
      </c>
      <c r="D102" s="19">
        <v>16.88582826</v>
      </c>
      <c r="E102" s="20">
        <f t="shared" si="95"/>
        <v>20.9192857796774</v>
      </c>
      <c r="F102" s="16" t="s">
        <v>75</v>
      </c>
      <c r="G102" s="13">
        <v>12</v>
      </c>
      <c r="H102" s="18">
        <f t="shared" si="76"/>
        <v>16.88582826</v>
      </c>
      <c r="I102" s="18">
        <f t="shared" si="77"/>
        <v>290.03582826</v>
      </c>
      <c r="J102" s="18">
        <f t="shared" si="78"/>
        <v>0.138837729133839</v>
      </c>
      <c r="K102" s="18">
        <f t="shared" si="79"/>
        <v>28.47</v>
      </c>
      <c r="L102" s="18">
        <f t="shared" si="80"/>
        <v>0.2847</v>
      </c>
      <c r="M102" s="13" t="s">
        <v>73</v>
      </c>
      <c r="N102" s="13"/>
      <c r="O102" s="18">
        <f t="shared" si="96"/>
        <v>0.522730513415793</v>
      </c>
      <c r="P102" s="18">
        <f t="shared" si="81"/>
        <v>0.0725747174316146</v>
      </c>
      <c r="Q102" s="24">
        <f t="shared" si="82"/>
        <v>0.0188694265322198</v>
      </c>
      <c r="R102" s="18">
        <f t="shared" si="83"/>
        <v>0.074022</v>
      </c>
      <c r="S102" s="25">
        <f t="shared" si="84"/>
        <v>0.254916464459482</v>
      </c>
      <c r="T102" s="3">
        <v>0.01</v>
      </c>
      <c r="U102" s="26">
        <f t="shared" si="85"/>
        <v>0.00254916464459482</v>
      </c>
      <c r="V102" s="25"/>
      <c r="W102" s="3"/>
      <c r="X102" s="3"/>
      <c r="Y102" s="28"/>
      <c r="Z102" s="3"/>
      <c r="AA102" s="27"/>
      <c r="AB102" s="3"/>
      <c r="AC102" s="3"/>
      <c r="AD102" s="3"/>
      <c r="AE102" s="25">
        <v>0.001</v>
      </c>
      <c r="AF102" s="3">
        <v>0.49</v>
      </c>
      <c r="AG102" s="26">
        <f t="shared" si="86"/>
        <v>0.00049</v>
      </c>
      <c r="AH102" s="35"/>
      <c r="AI102" s="3"/>
      <c r="AJ102" s="26"/>
      <c r="AK102" s="36"/>
      <c r="AL102" s="27"/>
      <c r="AM102" s="27"/>
      <c r="AN102" s="36"/>
      <c r="AO102" s="27"/>
      <c r="AP102" s="26"/>
      <c r="AQ102" s="3">
        <v>0.01</v>
      </c>
      <c r="AR102" s="3">
        <v>0.5</v>
      </c>
      <c r="AS102" s="3">
        <f t="shared" si="87"/>
        <v>0.005</v>
      </c>
      <c r="AT102" s="2">
        <f t="shared" si="88"/>
        <v>0.00803916464459482</v>
      </c>
      <c r="AU102" s="29">
        <f t="shared" si="89"/>
        <v>28.47</v>
      </c>
      <c r="AV102" s="1">
        <f t="shared" si="90"/>
        <v>0.26</v>
      </c>
      <c r="AW102" s="2">
        <f t="shared" si="91"/>
        <v>0.11</v>
      </c>
      <c r="AX102" s="1">
        <f t="shared" si="92"/>
        <v>43.857030840246</v>
      </c>
      <c r="AY102" s="1">
        <f>SUM(AX91:AX102)</f>
        <v>923.491561317404</v>
      </c>
      <c r="AZ102" s="2">
        <f t="shared" si="93"/>
        <v>5.51</v>
      </c>
      <c r="BA102" s="1">
        <f t="shared" si="94"/>
        <v>2196.83854481596</v>
      </c>
      <c r="BB102" s="1">
        <f>SUM(BA91:BA102)</f>
        <v>46258.5318441718</v>
      </c>
    </row>
    <row r="103" s="1" customFormat="1" spans="1:46">
      <c r="A103" s="13"/>
      <c r="B103" s="13"/>
      <c r="C103" s="16">
        <v>12</v>
      </c>
      <c r="D103" s="19">
        <v>13.0055275026452</v>
      </c>
      <c r="E103" s="20">
        <f t="shared" si="95"/>
        <v>16.88582826</v>
      </c>
      <c r="F103" s="16" t="s">
        <v>73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AT103" s="2"/>
    </row>
  </sheetData>
  <mergeCells count="62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S41:U41"/>
    <mergeCell ref="V41:X41"/>
    <mergeCell ref="Y41:AA41"/>
    <mergeCell ref="AB41:AD41"/>
    <mergeCell ref="AE41:AG41"/>
    <mergeCell ref="AH41:AJ41"/>
    <mergeCell ref="AK41:AM41"/>
    <mergeCell ref="AN41:AP41"/>
    <mergeCell ref="A42:B42"/>
    <mergeCell ref="S57:U57"/>
    <mergeCell ref="A58:B58"/>
    <mergeCell ref="S73:U73"/>
    <mergeCell ref="V73:X73"/>
    <mergeCell ref="Y73:AA73"/>
    <mergeCell ref="AB73:AD73"/>
    <mergeCell ref="AE73:AG73"/>
    <mergeCell ref="AH73:AJ73"/>
    <mergeCell ref="AK73:AM73"/>
    <mergeCell ref="AN73:AP73"/>
    <mergeCell ref="AQ73:AS73"/>
    <mergeCell ref="A74:B74"/>
    <mergeCell ref="S89:U89"/>
    <mergeCell ref="V89:X89"/>
    <mergeCell ref="Y89:AA89"/>
    <mergeCell ref="AB89:AD89"/>
    <mergeCell ref="AE89:AG89"/>
    <mergeCell ref="AH89:AJ89"/>
    <mergeCell ref="AK89:AM89"/>
    <mergeCell ref="AN89:AP89"/>
    <mergeCell ref="AQ89:AS89"/>
    <mergeCell ref="A90:B90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2"/>
  <sheetViews>
    <sheetView workbookViewId="0">
      <pane xSplit="4" topLeftCell="E1" activePane="topRight" state="frozen"/>
      <selection/>
      <selection pane="topRight" activeCell="E17" sqref="E17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10" style="1"/>
    <col min="32" max="32" width="23.1111111111111" style="1" customWidth="1"/>
    <col min="33" max="33" width="14.3333333333333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48" width="15.6666666666667" style="1"/>
    <col min="49" max="49" width="11.4444444444444" style="1"/>
    <col min="50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7">
        <v>21.82</v>
      </c>
      <c r="F2" s="3">
        <v>1166.832</v>
      </c>
      <c r="G2" s="7">
        <f>(F2+F3+F4)/3</f>
        <v>1338.18733333333</v>
      </c>
      <c r="H2" s="3">
        <v>0.13</v>
      </c>
      <c r="I2" s="21">
        <f>(H2+H3+H4)/3</f>
        <v>0.12</v>
      </c>
      <c r="M2" s="2"/>
    </row>
    <row r="3" s="1" customFormat="1" spans="1:13">
      <c r="A3" s="4"/>
      <c r="B3" s="5" t="s">
        <v>14</v>
      </c>
      <c r="C3" s="3"/>
      <c r="D3" s="3"/>
      <c r="E3" s="9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1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125.917808219178</v>
      </c>
      <c r="F5" s="3">
        <v>91.104</v>
      </c>
      <c r="G5" s="7">
        <f>(F5+F6)/2</f>
        <v>92.50925</v>
      </c>
      <c r="H5" s="3">
        <v>0.13</v>
      </c>
      <c r="I5" s="21">
        <f>(H5+H6)/2</f>
        <v>0.13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1268.35494877067</v>
      </c>
      <c r="F7" s="3">
        <v>134.758</v>
      </c>
      <c r="G7" s="3"/>
      <c r="H7" s="3">
        <v>0.29</v>
      </c>
      <c r="M7" s="2"/>
    </row>
    <row r="8" s="1" customFormat="1" spans="1:13">
      <c r="A8" s="4" t="s">
        <v>6</v>
      </c>
      <c r="B8" s="5"/>
      <c r="C8" s="3"/>
      <c r="D8" s="3"/>
      <c r="E8" s="3">
        <v>0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3">
        <v>0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3">
        <v>0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(AV38+AV53+AY85+AY101+BB101+AG69)</f>
        <v>43151210.1367364</v>
      </c>
      <c r="J14" s="14" t="s">
        <v>22</v>
      </c>
      <c r="K14" s="14">
        <f>I14/(10000*1000)</f>
        <v>4.31512101367364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12704989.4520548</v>
      </c>
      <c r="J15" s="14" t="s">
        <v>22</v>
      </c>
      <c r="K15" s="14">
        <f>I15/(10000*1000)</f>
        <v>1.27049894520548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1338.18733333333</v>
      </c>
      <c r="C27" s="16" t="s">
        <v>72</v>
      </c>
      <c r="D27" s="17">
        <v>18</v>
      </c>
      <c r="E27" s="16"/>
      <c r="F27" s="16"/>
      <c r="G27" s="13">
        <v>1</v>
      </c>
      <c r="H27" s="18">
        <f t="shared" ref="H27:H38" si="0">E28</f>
        <v>18</v>
      </c>
      <c r="I27" s="18">
        <f t="shared" ref="I27:I38" si="1">H27+273.15</f>
        <v>291.15</v>
      </c>
      <c r="J27" s="18">
        <f t="shared" ref="J27:J38" si="2">EXP(($C$16*(I27-$C$14))/($C$17*I27*$C$14))</f>
        <v>0.157870513912988</v>
      </c>
      <c r="K27" s="18">
        <f t="shared" ref="K27:K38" si="3">$B$27/12</f>
        <v>111.515611111111</v>
      </c>
      <c r="L27" s="18">
        <f t="shared" ref="L27:L38" si="4">K27*$B$28/100</f>
        <v>1.11515611111111</v>
      </c>
      <c r="M27" s="13" t="s">
        <v>73</v>
      </c>
      <c r="N27" s="13"/>
      <c r="O27" s="18">
        <f>L27</f>
        <v>1.11515611111111</v>
      </c>
      <c r="P27" s="18">
        <f t="shared" ref="P27:P38" si="5">O27*J27</f>
        <v>0.17605026835432</v>
      </c>
      <c r="Q27" s="24">
        <f t="shared" ref="Q27:Q38" si="6">P27*$B$29</f>
        <v>0.0211260322025184</v>
      </c>
      <c r="R27" s="18">
        <f t="shared" ref="R27:R38" si="7">L27*$B$29</f>
        <v>0.133818733333333</v>
      </c>
      <c r="S27" s="25">
        <f t="shared" ref="S27:S38" si="8">Q27/R27</f>
        <v>0.157870513912988</v>
      </c>
      <c r="T27" s="3">
        <v>0.01</v>
      </c>
      <c r="U27" s="26">
        <f t="shared" ref="U27:U38" si="9">S27*T27</f>
        <v>0.00157870513912988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0.0234787051391299</v>
      </c>
      <c r="AR27" s="29">
        <f t="shared" ref="AR27:AR38" si="15">$B$27/12</f>
        <v>111.515611111111</v>
      </c>
      <c r="AS27" s="1">
        <f t="shared" ref="AS27:AS38" si="16">$B$29</f>
        <v>0.12</v>
      </c>
      <c r="AT27" s="2">
        <f>$E$2/12</f>
        <v>1.81833333333333</v>
      </c>
      <c r="AU27" s="1">
        <f t="shared" ref="AU27:AU38" si="17">AT27*10000*AS27*0.67*AR27*AQ27</f>
        <v>3827.71293123825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19.8683827003226</v>
      </c>
      <c r="E28" s="20">
        <f t="shared" ref="E28:E39" si="18">D27</f>
        <v>18</v>
      </c>
      <c r="F28" s="16" t="s">
        <v>73</v>
      </c>
      <c r="G28" s="13">
        <v>2</v>
      </c>
      <c r="H28" s="18">
        <f t="shared" si="0"/>
        <v>19.8683827003226</v>
      </c>
      <c r="I28" s="18">
        <f t="shared" si="1"/>
        <v>293.018382700323</v>
      </c>
      <c r="J28" s="18">
        <f t="shared" si="2"/>
        <v>0.195393561126257</v>
      </c>
      <c r="K28" s="18">
        <f t="shared" si="3"/>
        <v>111.515611111111</v>
      </c>
      <c r="L28" s="18">
        <f t="shared" si="4"/>
        <v>1.11515611111111</v>
      </c>
      <c r="M28" s="13" t="s">
        <v>73</v>
      </c>
      <c r="N28" s="13"/>
      <c r="O28" s="18">
        <f t="shared" ref="O28:O38" si="19">L28+O27-P27-N28</f>
        <v>2.0542619538679</v>
      </c>
      <c r="P28" s="18">
        <f t="shared" si="5"/>
        <v>0.401389558652432</v>
      </c>
      <c r="Q28" s="24">
        <f t="shared" si="6"/>
        <v>0.0481667470382919</v>
      </c>
      <c r="R28" s="18">
        <f t="shared" si="7"/>
        <v>0.133818733333333</v>
      </c>
      <c r="S28" s="25">
        <f t="shared" si="8"/>
        <v>0.359940240342223</v>
      </c>
      <c r="T28" s="3">
        <v>0.01</v>
      </c>
      <c r="U28" s="26">
        <f t="shared" si="9"/>
        <v>0.00359940240342223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0.0254994024034222</v>
      </c>
      <c r="AR28" s="29">
        <f t="shared" si="15"/>
        <v>111.515611111111</v>
      </c>
      <c r="AS28" s="1">
        <f t="shared" si="16"/>
        <v>0.12</v>
      </c>
      <c r="AT28" s="2">
        <f t="shared" ref="AT28:AT38" si="20">$E$2/12</f>
        <v>1.81833333333333</v>
      </c>
      <c r="AU28" s="1">
        <f t="shared" si="17"/>
        <v>4157.14545329667</v>
      </c>
    </row>
    <row r="29" s="1" customFormat="1" spans="1:47">
      <c r="A29" s="13" t="s">
        <v>38</v>
      </c>
      <c r="B29" s="13">
        <f>I2</f>
        <v>0.12</v>
      </c>
      <c r="C29" s="16">
        <v>2</v>
      </c>
      <c r="D29" s="19">
        <v>21.6301688471429</v>
      </c>
      <c r="E29" s="20">
        <f t="shared" si="18"/>
        <v>19.8683827003226</v>
      </c>
      <c r="F29" s="16" t="s">
        <v>73</v>
      </c>
      <c r="G29" s="13">
        <v>3</v>
      </c>
      <c r="H29" s="18">
        <f t="shared" si="0"/>
        <v>21.6301688471429</v>
      </c>
      <c r="I29" s="18">
        <f t="shared" si="1"/>
        <v>294.780168847143</v>
      </c>
      <c r="J29" s="18">
        <f t="shared" si="2"/>
        <v>0.238319979709873</v>
      </c>
      <c r="K29" s="18">
        <f t="shared" si="3"/>
        <v>111.515611111111</v>
      </c>
      <c r="L29" s="18">
        <f t="shared" si="4"/>
        <v>1.11515611111111</v>
      </c>
      <c r="M29" s="13" t="s">
        <v>73</v>
      </c>
      <c r="N29" s="13"/>
      <c r="O29" s="18">
        <f t="shared" si="19"/>
        <v>2.76802850632658</v>
      </c>
      <c r="P29" s="18">
        <f t="shared" si="5"/>
        <v>0.659676497464101</v>
      </c>
      <c r="Q29" s="24">
        <f t="shared" si="6"/>
        <v>0.0791611796956921</v>
      </c>
      <c r="R29" s="18">
        <f t="shared" si="7"/>
        <v>0.133818733333333</v>
      </c>
      <c r="S29" s="25">
        <f t="shared" si="8"/>
        <v>0.591555290681963</v>
      </c>
      <c r="T29" s="3">
        <v>0.01</v>
      </c>
      <c r="U29" s="26">
        <f t="shared" si="9"/>
        <v>0.00591555290681963</v>
      </c>
      <c r="V29" s="25"/>
      <c r="W29" s="3"/>
      <c r="X29" s="26"/>
      <c r="Y29" s="28">
        <v>0.04</v>
      </c>
      <c r="Z29" s="3">
        <v>0.21</v>
      </c>
      <c r="AA29" s="27">
        <f t="shared" si="10"/>
        <v>0.0084</v>
      </c>
      <c r="AB29" s="3">
        <v>0.015</v>
      </c>
      <c r="AC29" s="3">
        <v>0.29</v>
      </c>
      <c r="AD29" s="27">
        <f t="shared" si="11"/>
        <v>0.00435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0.0334655529068196</v>
      </c>
      <c r="AR29" s="29">
        <f t="shared" si="15"/>
        <v>111.515611111111</v>
      </c>
      <c r="AS29" s="1">
        <f t="shared" si="16"/>
        <v>0.12</v>
      </c>
      <c r="AT29" s="2">
        <f t="shared" si="20"/>
        <v>1.81833333333333</v>
      </c>
      <c r="AU29" s="1">
        <f t="shared" si="17"/>
        <v>5455.86005929194</v>
      </c>
    </row>
    <row r="30" s="1" customFormat="1" spans="1:47">
      <c r="A30" s="13"/>
      <c r="B30" s="13"/>
      <c r="C30" s="16">
        <v>3</v>
      </c>
      <c r="D30" s="19">
        <v>22.5607200541935</v>
      </c>
      <c r="E30" s="20">
        <f t="shared" si="18"/>
        <v>21.6301688471429</v>
      </c>
      <c r="F30" s="16" t="s">
        <v>73</v>
      </c>
      <c r="G30" s="13">
        <v>4</v>
      </c>
      <c r="H30" s="18">
        <f t="shared" si="0"/>
        <v>22.5607200541935</v>
      </c>
      <c r="I30" s="18">
        <f t="shared" si="1"/>
        <v>295.710720054194</v>
      </c>
      <c r="J30" s="18">
        <f t="shared" si="2"/>
        <v>0.264424598061089</v>
      </c>
      <c r="K30" s="18">
        <f t="shared" si="3"/>
        <v>111.515611111111</v>
      </c>
      <c r="L30" s="18">
        <f t="shared" si="4"/>
        <v>1.11515611111111</v>
      </c>
      <c r="M30" s="13" t="s">
        <v>73</v>
      </c>
      <c r="N30" s="13"/>
      <c r="O30" s="18">
        <f t="shared" si="19"/>
        <v>3.22350811997359</v>
      </c>
      <c r="P30" s="18">
        <f t="shared" si="5"/>
        <v>0.852374838970674</v>
      </c>
      <c r="Q30" s="24">
        <f t="shared" si="6"/>
        <v>0.102284980676481</v>
      </c>
      <c r="R30" s="18">
        <f t="shared" si="7"/>
        <v>0.133818733333333</v>
      </c>
      <c r="S30" s="25">
        <f t="shared" si="8"/>
        <v>0.764354721709224</v>
      </c>
      <c r="T30" s="3">
        <v>0.01</v>
      </c>
      <c r="U30" s="26">
        <f t="shared" si="9"/>
        <v>0.00764354721709224</v>
      </c>
      <c r="V30" s="25"/>
      <c r="W30" s="3"/>
      <c r="X30" s="26"/>
      <c r="Y30" s="28">
        <v>0.04</v>
      </c>
      <c r="Z30" s="3">
        <v>0.21</v>
      </c>
      <c r="AA30" s="27">
        <f t="shared" si="10"/>
        <v>0.0084</v>
      </c>
      <c r="AB30" s="3">
        <v>0.015</v>
      </c>
      <c r="AC30" s="3">
        <v>0.29</v>
      </c>
      <c r="AD30" s="27">
        <f t="shared" si="11"/>
        <v>0.00435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0.0351935472170922</v>
      </c>
      <c r="AR30" s="29">
        <f t="shared" si="15"/>
        <v>111.515611111111</v>
      </c>
      <c r="AS30" s="1">
        <f t="shared" si="16"/>
        <v>0.12</v>
      </c>
      <c r="AT30" s="2">
        <f t="shared" si="20"/>
        <v>1.81833333333333</v>
      </c>
      <c r="AU30" s="1">
        <f t="shared" si="17"/>
        <v>5737.57347267406</v>
      </c>
    </row>
    <row r="31" s="1" customFormat="1" spans="1:47">
      <c r="A31" s="13"/>
      <c r="B31" s="13"/>
      <c r="C31" s="16">
        <v>4</v>
      </c>
      <c r="D31" s="19">
        <v>24.8900117786667</v>
      </c>
      <c r="E31" s="20">
        <f t="shared" si="18"/>
        <v>22.5607200541935</v>
      </c>
      <c r="F31" s="16" t="s">
        <v>73</v>
      </c>
      <c r="G31" s="13">
        <v>5</v>
      </c>
      <c r="H31" s="18">
        <f t="shared" si="0"/>
        <v>24.8900117786667</v>
      </c>
      <c r="I31" s="18">
        <f t="shared" si="1"/>
        <v>298.040011778667</v>
      </c>
      <c r="J31" s="18">
        <f t="shared" si="2"/>
        <v>0.342027325515483</v>
      </c>
      <c r="K31" s="18">
        <f t="shared" si="3"/>
        <v>111.515611111111</v>
      </c>
      <c r="L31" s="18">
        <f t="shared" si="4"/>
        <v>1.11515611111111</v>
      </c>
      <c r="M31" s="13" t="s">
        <v>75</v>
      </c>
      <c r="N31" s="18">
        <f>(O30-P30)*C22/100</f>
        <v>2.25257661695277</v>
      </c>
      <c r="O31" s="18">
        <f t="shared" si="19"/>
        <v>1.23371277516126</v>
      </c>
      <c r="P31" s="18">
        <f t="shared" si="5"/>
        <v>0.421963480942689</v>
      </c>
      <c r="Q31" s="24">
        <f t="shared" si="6"/>
        <v>0.0506356177131227</v>
      </c>
      <c r="R31" s="18">
        <f t="shared" si="7"/>
        <v>0.133818733333333</v>
      </c>
      <c r="S31" s="25">
        <f t="shared" si="8"/>
        <v>0.378389605489635</v>
      </c>
      <c r="T31" s="3">
        <v>0.01</v>
      </c>
      <c r="U31" s="26">
        <f t="shared" si="9"/>
        <v>0.00378389605489635</v>
      </c>
      <c r="V31" s="25"/>
      <c r="W31" s="3"/>
      <c r="X31" s="26"/>
      <c r="Y31" s="28">
        <v>0.05</v>
      </c>
      <c r="Z31" s="3">
        <v>0.21</v>
      </c>
      <c r="AA31" s="27">
        <f t="shared" si="10"/>
        <v>0.0105</v>
      </c>
      <c r="AB31" s="3">
        <v>0.02</v>
      </c>
      <c r="AC31" s="3">
        <v>0.29</v>
      </c>
      <c r="AD31" s="27">
        <f t="shared" si="11"/>
        <v>0.0058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0.0367838960548964</v>
      </c>
      <c r="AR31" s="29">
        <f t="shared" si="15"/>
        <v>111.515611111111</v>
      </c>
      <c r="AS31" s="1">
        <f t="shared" si="16"/>
        <v>0.12</v>
      </c>
      <c r="AT31" s="2">
        <f t="shared" si="20"/>
        <v>1.81833333333333</v>
      </c>
      <c r="AU31" s="1">
        <f t="shared" si="17"/>
        <v>5996.84666408602</v>
      </c>
    </row>
    <row r="32" s="1" customFormat="1" spans="1:47">
      <c r="A32" s="13"/>
      <c r="B32" s="13"/>
      <c r="C32" s="16">
        <v>5</v>
      </c>
      <c r="D32" s="19">
        <v>27.837479593871</v>
      </c>
      <c r="E32" s="20">
        <f t="shared" si="18"/>
        <v>24.8900117786667</v>
      </c>
      <c r="F32" s="16" t="s">
        <v>75</v>
      </c>
      <c r="G32" s="13">
        <v>6</v>
      </c>
      <c r="H32" s="18">
        <f t="shared" si="0"/>
        <v>27.837479593871</v>
      </c>
      <c r="I32" s="18">
        <f t="shared" si="1"/>
        <v>300.987479593871</v>
      </c>
      <c r="J32" s="18">
        <f t="shared" si="2"/>
        <v>0.470977800025336</v>
      </c>
      <c r="K32" s="18">
        <f t="shared" si="3"/>
        <v>111.515611111111</v>
      </c>
      <c r="L32" s="18">
        <f t="shared" si="4"/>
        <v>1.11515611111111</v>
      </c>
      <c r="M32" s="13" t="s">
        <v>73</v>
      </c>
      <c r="N32" s="13"/>
      <c r="O32" s="18">
        <f t="shared" si="19"/>
        <v>1.92690540532968</v>
      </c>
      <c r="P32" s="18">
        <f t="shared" si="5"/>
        <v>0.907529668659101</v>
      </c>
      <c r="Q32" s="24">
        <f t="shared" si="6"/>
        <v>0.108903560239092</v>
      </c>
      <c r="R32" s="18">
        <f t="shared" si="7"/>
        <v>0.133818733333333</v>
      </c>
      <c r="S32" s="25">
        <f t="shared" si="8"/>
        <v>0.813814011882931</v>
      </c>
      <c r="T32" s="3">
        <v>0.01</v>
      </c>
      <c r="U32" s="26">
        <f t="shared" si="9"/>
        <v>0.00813814011882931</v>
      </c>
      <c r="V32" s="25"/>
      <c r="W32" s="3"/>
      <c r="X32" s="26"/>
      <c r="Y32" s="28">
        <v>0.05</v>
      </c>
      <c r="Z32" s="3">
        <v>0.21</v>
      </c>
      <c r="AA32" s="27">
        <f t="shared" si="10"/>
        <v>0.0105</v>
      </c>
      <c r="AB32" s="3">
        <v>0.02</v>
      </c>
      <c r="AC32" s="3">
        <v>0.29</v>
      </c>
      <c r="AD32" s="27">
        <f t="shared" si="11"/>
        <v>0.0058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0.0411381401188293</v>
      </c>
      <c r="AR32" s="29">
        <f t="shared" si="15"/>
        <v>111.515611111111</v>
      </c>
      <c r="AS32" s="1">
        <f t="shared" si="16"/>
        <v>0.12</v>
      </c>
      <c r="AT32" s="2">
        <f t="shared" si="20"/>
        <v>1.81833333333333</v>
      </c>
      <c r="AU32" s="1">
        <f t="shared" si="17"/>
        <v>6706.71529655615</v>
      </c>
    </row>
    <row r="33" s="1" customFormat="1" spans="1:47">
      <c r="A33" s="13"/>
      <c r="B33" s="13"/>
      <c r="C33" s="16">
        <v>6</v>
      </c>
      <c r="D33" s="19">
        <v>28.5809363256667</v>
      </c>
      <c r="E33" s="20">
        <f t="shared" si="18"/>
        <v>27.837479593871</v>
      </c>
      <c r="F33" s="16" t="s">
        <v>73</v>
      </c>
      <c r="G33" s="13">
        <v>7</v>
      </c>
      <c r="H33" s="18">
        <f t="shared" si="0"/>
        <v>28.5809363256667</v>
      </c>
      <c r="I33" s="18">
        <f t="shared" si="1"/>
        <v>301.730936325667</v>
      </c>
      <c r="J33" s="18">
        <f t="shared" si="2"/>
        <v>0.510055321878119</v>
      </c>
      <c r="K33" s="18">
        <f t="shared" si="3"/>
        <v>111.515611111111</v>
      </c>
      <c r="L33" s="18">
        <f t="shared" si="4"/>
        <v>1.11515611111111</v>
      </c>
      <c r="M33" s="13" t="s">
        <v>73</v>
      </c>
      <c r="N33" s="13"/>
      <c r="O33" s="18">
        <f t="shared" si="19"/>
        <v>2.13453184778169</v>
      </c>
      <c r="P33" s="18">
        <f t="shared" si="5"/>
        <v>1.08872932867939</v>
      </c>
      <c r="Q33" s="24">
        <f t="shared" si="6"/>
        <v>0.130647519441526</v>
      </c>
      <c r="R33" s="18">
        <f t="shared" si="7"/>
        <v>0.133818733333333</v>
      </c>
      <c r="S33" s="25">
        <f t="shared" si="8"/>
        <v>0.976302167769681</v>
      </c>
      <c r="T33" s="3">
        <v>0.01</v>
      </c>
      <c r="U33" s="26">
        <f t="shared" si="9"/>
        <v>0.00976302167769681</v>
      </c>
      <c r="V33" s="25"/>
      <c r="W33" s="3"/>
      <c r="X33" s="26"/>
      <c r="Y33" s="28">
        <v>0.05</v>
      </c>
      <c r="Z33" s="3">
        <v>0.21</v>
      </c>
      <c r="AA33" s="27">
        <f t="shared" si="10"/>
        <v>0.0105</v>
      </c>
      <c r="AB33" s="3">
        <v>0.02</v>
      </c>
      <c r="AC33" s="3">
        <v>0.29</v>
      </c>
      <c r="AD33" s="27">
        <f t="shared" si="11"/>
        <v>0.0058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0.0427630216776968</v>
      </c>
      <c r="AR33" s="29">
        <f t="shared" si="15"/>
        <v>111.515611111111</v>
      </c>
      <c r="AS33" s="1">
        <f t="shared" si="16"/>
        <v>0.12</v>
      </c>
      <c r="AT33" s="2">
        <f t="shared" si="20"/>
        <v>1.81833333333333</v>
      </c>
      <c r="AU33" s="1">
        <f t="shared" si="17"/>
        <v>6971.61832752621</v>
      </c>
    </row>
    <row r="34" s="1" customFormat="1" spans="1:47">
      <c r="A34" s="13"/>
      <c r="B34" s="13"/>
      <c r="C34" s="16">
        <v>7</v>
      </c>
      <c r="D34" s="19">
        <v>28.4638153254839</v>
      </c>
      <c r="E34" s="20">
        <f t="shared" si="18"/>
        <v>28.5809363256667</v>
      </c>
      <c r="F34" s="16" t="s">
        <v>73</v>
      </c>
      <c r="G34" s="13">
        <v>8</v>
      </c>
      <c r="H34" s="18">
        <f t="shared" si="0"/>
        <v>28.4638153254839</v>
      </c>
      <c r="I34" s="18">
        <f t="shared" si="1"/>
        <v>301.613815325484</v>
      </c>
      <c r="J34" s="18">
        <f t="shared" si="2"/>
        <v>0.503703788889254</v>
      </c>
      <c r="K34" s="18">
        <f t="shared" si="3"/>
        <v>111.515611111111</v>
      </c>
      <c r="L34" s="18">
        <f t="shared" si="4"/>
        <v>1.11515611111111</v>
      </c>
      <c r="M34" s="13" t="s">
        <v>73</v>
      </c>
      <c r="N34" s="13"/>
      <c r="O34" s="18">
        <f t="shared" si="19"/>
        <v>2.16095863021342</v>
      </c>
      <c r="P34" s="18">
        <f t="shared" si="5"/>
        <v>1.08848304967143</v>
      </c>
      <c r="Q34" s="24">
        <f t="shared" si="6"/>
        <v>0.130617965960572</v>
      </c>
      <c r="R34" s="18">
        <f t="shared" si="7"/>
        <v>0.133818733333333</v>
      </c>
      <c r="S34" s="25">
        <f t="shared" si="8"/>
        <v>0.976081320656437</v>
      </c>
      <c r="T34" s="3">
        <v>0.01</v>
      </c>
      <c r="U34" s="26">
        <f t="shared" si="9"/>
        <v>0.00976081320656437</v>
      </c>
      <c r="V34" s="25"/>
      <c r="W34" s="3"/>
      <c r="X34" s="26"/>
      <c r="Y34" s="28">
        <v>0.05</v>
      </c>
      <c r="Z34" s="3">
        <v>0.21</v>
      </c>
      <c r="AA34" s="27">
        <f t="shared" si="10"/>
        <v>0.0105</v>
      </c>
      <c r="AB34" s="3">
        <v>0.02</v>
      </c>
      <c r="AC34" s="3">
        <v>0.29</v>
      </c>
      <c r="AD34" s="27">
        <f t="shared" si="11"/>
        <v>0.0058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0.0427608132065644</v>
      </c>
      <c r="AR34" s="29">
        <f t="shared" si="15"/>
        <v>111.515611111111</v>
      </c>
      <c r="AS34" s="1">
        <f t="shared" si="16"/>
        <v>0.12</v>
      </c>
      <c r="AT34" s="2">
        <f t="shared" si="20"/>
        <v>1.81833333333333</v>
      </c>
      <c r="AU34" s="1">
        <f t="shared" si="17"/>
        <v>6971.25828239332</v>
      </c>
    </row>
    <row r="35" s="1" customFormat="1" spans="1:47">
      <c r="A35" s="13"/>
      <c r="B35" s="13"/>
      <c r="C35" s="16">
        <v>8</v>
      </c>
      <c r="D35" s="19">
        <v>26.9135503345161</v>
      </c>
      <c r="E35" s="20">
        <f t="shared" si="18"/>
        <v>28.4638153254839</v>
      </c>
      <c r="F35" s="16" t="s">
        <v>73</v>
      </c>
      <c r="G35" s="13">
        <v>9</v>
      </c>
      <c r="H35" s="18">
        <f t="shared" si="0"/>
        <v>26.9135503345161</v>
      </c>
      <c r="I35" s="18">
        <f t="shared" si="1"/>
        <v>300.063550334516</v>
      </c>
      <c r="J35" s="18">
        <f t="shared" si="2"/>
        <v>0.426325561077997</v>
      </c>
      <c r="K35" s="18">
        <f t="shared" si="3"/>
        <v>111.515611111111</v>
      </c>
      <c r="L35" s="18">
        <f t="shared" si="4"/>
        <v>1.11515611111111</v>
      </c>
      <c r="M35" s="13" t="s">
        <v>73</v>
      </c>
      <c r="N35" s="13"/>
      <c r="O35" s="18">
        <f t="shared" si="19"/>
        <v>2.1876316916531</v>
      </c>
      <c r="P35" s="18">
        <f t="shared" si="5"/>
        <v>0.932643308376014</v>
      </c>
      <c r="Q35" s="24">
        <f t="shared" si="6"/>
        <v>0.111917197005122</v>
      </c>
      <c r="R35" s="18">
        <f t="shared" si="7"/>
        <v>0.133818733333333</v>
      </c>
      <c r="S35" s="25">
        <f t="shared" si="8"/>
        <v>0.836334302510124</v>
      </c>
      <c r="T35" s="3">
        <v>0.01</v>
      </c>
      <c r="U35" s="26">
        <f t="shared" si="9"/>
        <v>0.00836334302510124</v>
      </c>
      <c r="V35" s="25"/>
      <c r="W35" s="3"/>
      <c r="X35" s="26"/>
      <c r="Y35" s="28">
        <v>0.05</v>
      </c>
      <c r="Z35" s="3">
        <v>0.21</v>
      </c>
      <c r="AA35" s="27">
        <f t="shared" si="10"/>
        <v>0.0105</v>
      </c>
      <c r="AB35" s="3">
        <v>0.02</v>
      </c>
      <c r="AC35" s="3">
        <v>0.29</v>
      </c>
      <c r="AD35" s="27">
        <f t="shared" si="11"/>
        <v>0.0058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0.0413633430251012</v>
      </c>
      <c r="AR35" s="29">
        <f t="shared" si="15"/>
        <v>111.515611111111</v>
      </c>
      <c r="AS35" s="1">
        <f t="shared" si="16"/>
        <v>0.12</v>
      </c>
      <c r="AT35" s="2">
        <f t="shared" si="20"/>
        <v>1.81833333333333</v>
      </c>
      <c r="AU35" s="1">
        <f t="shared" si="17"/>
        <v>6743.4299310039</v>
      </c>
    </row>
    <row r="36" s="1" customFormat="1" spans="1:47">
      <c r="A36" s="13"/>
      <c r="B36" s="13"/>
      <c r="C36" s="16">
        <v>9</v>
      </c>
      <c r="D36" s="19">
        <v>27.130617375</v>
      </c>
      <c r="E36" s="20">
        <f t="shared" si="18"/>
        <v>26.9135503345161</v>
      </c>
      <c r="F36" s="16" t="s">
        <v>73</v>
      </c>
      <c r="G36" s="13">
        <v>10</v>
      </c>
      <c r="H36" s="18">
        <f t="shared" si="0"/>
        <v>27.130617375</v>
      </c>
      <c r="I36" s="18">
        <f t="shared" si="1"/>
        <v>300.280617375</v>
      </c>
      <c r="J36" s="18">
        <f t="shared" si="2"/>
        <v>0.436444011737177</v>
      </c>
      <c r="K36" s="18">
        <f t="shared" si="3"/>
        <v>111.515611111111</v>
      </c>
      <c r="L36" s="18">
        <f t="shared" si="4"/>
        <v>1.11515611111111</v>
      </c>
      <c r="M36" s="13" t="s">
        <v>73</v>
      </c>
      <c r="N36" s="13"/>
      <c r="O36" s="18">
        <f t="shared" si="19"/>
        <v>2.37014449438819</v>
      </c>
      <c r="P36" s="18">
        <f t="shared" si="5"/>
        <v>1.03443537152757</v>
      </c>
      <c r="Q36" s="24">
        <f t="shared" si="6"/>
        <v>0.124132244583308</v>
      </c>
      <c r="R36" s="18">
        <f t="shared" si="7"/>
        <v>0.133818733333333</v>
      </c>
      <c r="S36" s="25">
        <f t="shared" si="8"/>
        <v>0.927614852504268</v>
      </c>
      <c r="T36" s="3">
        <v>0.01</v>
      </c>
      <c r="U36" s="26">
        <f t="shared" si="9"/>
        <v>0.00927614852504268</v>
      </c>
      <c r="V36" s="25"/>
      <c r="W36" s="3"/>
      <c r="X36" s="26"/>
      <c r="Y36" s="28">
        <v>0.04</v>
      </c>
      <c r="Z36" s="3">
        <v>0.21</v>
      </c>
      <c r="AA36" s="27">
        <f t="shared" si="10"/>
        <v>0.0084</v>
      </c>
      <c r="AB36" s="3">
        <v>0.015</v>
      </c>
      <c r="AC36" s="3">
        <v>0.29</v>
      </c>
      <c r="AD36" s="27">
        <f t="shared" si="11"/>
        <v>0.00435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0.015</v>
      </c>
      <c r="AO36" s="3">
        <v>0.38</v>
      </c>
      <c r="AP36" s="3">
        <f t="shared" si="13"/>
        <v>0.0057</v>
      </c>
      <c r="AQ36" s="1">
        <f t="shared" si="14"/>
        <v>0.0387261485250427</v>
      </c>
      <c r="AR36" s="29">
        <f t="shared" si="15"/>
        <v>111.515611111111</v>
      </c>
      <c r="AS36" s="1">
        <f t="shared" si="16"/>
        <v>0.12</v>
      </c>
      <c r="AT36" s="2">
        <f t="shared" si="20"/>
        <v>1.81833333333333</v>
      </c>
      <c r="AU36" s="1">
        <f t="shared" si="17"/>
        <v>6313.49039940507</v>
      </c>
    </row>
    <row r="37" s="1" customFormat="1" spans="1:47">
      <c r="A37" s="13"/>
      <c r="B37" s="13"/>
      <c r="C37" s="16">
        <v>10</v>
      </c>
      <c r="D37" s="19">
        <v>24.2279330719355</v>
      </c>
      <c r="E37" s="20">
        <f t="shared" si="18"/>
        <v>27.130617375</v>
      </c>
      <c r="F37" s="16" t="s">
        <v>73</v>
      </c>
      <c r="G37" s="13">
        <v>11</v>
      </c>
      <c r="H37" s="18">
        <f t="shared" si="0"/>
        <v>24.2279330719355</v>
      </c>
      <c r="I37" s="18">
        <f t="shared" si="1"/>
        <v>297.377933071935</v>
      </c>
      <c r="J37" s="18">
        <f t="shared" si="2"/>
        <v>0.318033226197176</v>
      </c>
      <c r="K37" s="18">
        <f t="shared" si="3"/>
        <v>111.515611111111</v>
      </c>
      <c r="L37" s="18">
        <f t="shared" si="4"/>
        <v>1.11515611111111</v>
      </c>
      <c r="M37" s="13" t="s">
        <v>75</v>
      </c>
      <c r="N37" s="18">
        <f>(O36-P36)*C22/100</f>
        <v>1.2689236667176</v>
      </c>
      <c r="O37" s="18">
        <f t="shared" si="19"/>
        <v>1.18194156725414</v>
      </c>
      <c r="P37" s="18">
        <f t="shared" si="5"/>
        <v>0.375896689810381</v>
      </c>
      <c r="Q37" s="24">
        <f t="shared" si="6"/>
        <v>0.0451076027772458</v>
      </c>
      <c r="R37" s="18">
        <f t="shared" si="7"/>
        <v>0.133818733333333</v>
      </c>
      <c r="S37" s="25">
        <f t="shared" si="8"/>
        <v>0.337079881520667</v>
      </c>
      <c r="T37" s="3">
        <v>0.01</v>
      </c>
      <c r="U37" s="26">
        <f t="shared" si="9"/>
        <v>0.00337079881520667</v>
      </c>
      <c r="V37" s="25"/>
      <c r="W37" s="3"/>
      <c r="X37" s="26"/>
      <c r="Y37" s="28">
        <v>0.04</v>
      </c>
      <c r="Z37" s="3">
        <v>0.21</v>
      </c>
      <c r="AA37" s="27">
        <f t="shared" si="10"/>
        <v>0.0084</v>
      </c>
      <c r="AB37" s="3">
        <v>0.015</v>
      </c>
      <c r="AC37" s="3">
        <v>0.29</v>
      </c>
      <c r="AD37" s="27">
        <f t="shared" si="11"/>
        <v>0.00435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0.015</v>
      </c>
      <c r="AO37" s="3">
        <v>0.38</v>
      </c>
      <c r="AP37" s="3">
        <f t="shared" si="13"/>
        <v>0.0057</v>
      </c>
      <c r="AQ37" s="1">
        <f t="shared" si="14"/>
        <v>0.0328207988152067</v>
      </c>
      <c r="AR37" s="29">
        <f t="shared" si="15"/>
        <v>111.515611111111</v>
      </c>
      <c r="AS37" s="1">
        <f t="shared" si="16"/>
        <v>0.12</v>
      </c>
      <c r="AT37" s="2">
        <f t="shared" si="20"/>
        <v>1.81833333333333</v>
      </c>
      <c r="AU37" s="1">
        <f t="shared" si="17"/>
        <v>5350.74635905544</v>
      </c>
    </row>
    <row r="38" s="1" customFormat="1" spans="1:48">
      <c r="A38" s="13"/>
      <c r="B38" s="13"/>
      <c r="C38" s="16">
        <v>11</v>
      </c>
      <c r="D38" s="19">
        <v>21.7395057493333</v>
      </c>
      <c r="E38" s="20">
        <f t="shared" si="18"/>
        <v>24.2279330719355</v>
      </c>
      <c r="F38" s="16" t="s">
        <v>75</v>
      </c>
      <c r="G38" s="13">
        <v>12</v>
      </c>
      <c r="H38" s="18">
        <f t="shared" si="0"/>
        <v>21.7395057493333</v>
      </c>
      <c r="I38" s="18">
        <f t="shared" si="1"/>
        <v>294.889505749333</v>
      </c>
      <c r="J38" s="18">
        <f t="shared" si="2"/>
        <v>0.241256597930289</v>
      </c>
      <c r="K38" s="18">
        <f t="shared" si="3"/>
        <v>111.515611111111</v>
      </c>
      <c r="L38" s="18">
        <f t="shared" si="4"/>
        <v>1.11515611111111</v>
      </c>
      <c r="M38" s="13" t="s">
        <v>73</v>
      </c>
      <c r="N38" s="13"/>
      <c r="O38" s="18">
        <f t="shared" si="19"/>
        <v>1.92120098855487</v>
      </c>
      <c r="P38" s="18">
        <f t="shared" si="5"/>
        <v>0.463502414439057</v>
      </c>
      <c r="Q38" s="24">
        <f t="shared" si="6"/>
        <v>0.0556202897326868</v>
      </c>
      <c r="R38" s="18">
        <f t="shared" si="7"/>
        <v>0.133818733333333</v>
      </c>
      <c r="S38" s="25">
        <f t="shared" si="8"/>
        <v>0.415639039073404</v>
      </c>
      <c r="T38" s="3">
        <v>0.01</v>
      </c>
      <c r="U38" s="26">
        <f t="shared" si="9"/>
        <v>0.00415639039073404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0.015</v>
      </c>
      <c r="AO38" s="3">
        <v>0.38</v>
      </c>
      <c r="AP38" s="3">
        <f t="shared" si="13"/>
        <v>0.0057</v>
      </c>
      <c r="AQ38" s="1">
        <f t="shared" si="14"/>
        <v>0.027956390390734</v>
      </c>
      <c r="AR38" s="29">
        <f t="shared" si="15"/>
        <v>111.515611111111</v>
      </c>
      <c r="AS38" s="1">
        <f t="shared" si="16"/>
        <v>0.12</v>
      </c>
      <c r="AT38" s="2">
        <f t="shared" si="20"/>
        <v>1.81833333333333</v>
      </c>
      <c r="AU38" s="1">
        <f t="shared" si="17"/>
        <v>4557.70607345014</v>
      </c>
      <c r="AV38" s="1">
        <f>SUM(AU27:AU38)</f>
        <v>68790.1032499772</v>
      </c>
    </row>
    <row r="39" s="1" customFormat="1" spans="1:46">
      <c r="A39" s="13"/>
      <c r="B39" s="13"/>
      <c r="C39" s="16">
        <v>12</v>
      </c>
      <c r="D39" s="19">
        <v>19.4843583332258</v>
      </c>
      <c r="E39" s="20">
        <f t="shared" si="18"/>
        <v>21.7395057493333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18</v>
      </c>
      <c r="E42" s="16"/>
      <c r="F42" s="16"/>
      <c r="G42" s="13">
        <v>1</v>
      </c>
      <c r="H42" s="18">
        <f t="shared" ref="H42:H53" si="21">E43</f>
        <v>18</v>
      </c>
      <c r="I42" s="18">
        <f t="shared" ref="I42:I53" si="22">H42+273.15</f>
        <v>291.15</v>
      </c>
      <c r="J42" s="18">
        <f t="shared" ref="J42:J53" si="23">EXP(($C$16*(I42-$C$14))/($C$17*I42*$C$14))</f>
        <v>0.157870513912988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0.0121704023660042</v>
      </c>
      <c r="Q42" s="24">
        <f t="shared" ref="Q42:Q53" si="27">P42*$B$44</f>
        <v>0.00158215230758055</v>
      </c>
      <c r="R42" s="18">
        <f t="shared" ref="R42:R53" si="28">L42*$B$44</f>
        <v>0.0100218354166667</v>
      </c>
      <c r="S42" s="25">
        <f t="shared" ref="S42:S53" si="29">Q42/R42</f>
        <v>0.157870513912988</v>
      </c>
      <c r="T42" s="3">
        <v>0.01</v>
      </c>
      <c r="U42" s="26">
        <f t="shared" ref="U42:U53" si="30">S42*T42</f>
        <v>0.00157870513912988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0.0163787051391299</v>
      </c>
      <c r="AR42" s="29">
        <f t="shared" ref="AR42:AR53" si="34">$B$42/12</f>
        <v>7.70910416666667</v>
      </c>
      <c r="AS42" s="1">
        <f t="shared" ref="AS42:AS53" si="35">$B$44</f>
        <v>0.13</v>
      </c>
      <c r="AT42" s="2">
        <f t="shared" ref="AT42:AT53" si="36">$E$5/12</f>
        <v>10.4931506849315</v>
      </c>
      <c r="AU42" s="1">
        <f t="shared" ref="AU42:AU53" si="37">AT42*10000*AS42*0.67*AR42*AQ42</f>
        <v>1154.00460803536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19.8683827003226</v>
      </c>
      <c r="E43" s="20">
        <f t="shared" ref="E43:E54" si="38">D42</f>
        <v>18</v>
      </c>
      <c r="F43" s="16" t="s">
        <v>73</v>
      </c>
      <c r="G43" s="13">
        <v>2</v>
      </c>
      <c r="H43" s="18">
        <f t="shared" si="21"/>
        <v>19.8683827003226</v>
      </c>
      <c r="I43" s="18">
        <f t="shared" si="22"/>
        <v>293.018382700323</v>
      </c>
      <c r="J43" s="18">
        <f t="shared" si="23"/>
        <v>0.195393561126257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0.142011680967329</v>
      </c>
      <c r="P43" s="18">
        <f t="shared" si="26"/>
        <v>0.0277481680657323</v>
      </c>
      <c r="Q43" s="24">
        <f t="shared" si="27"/>
        <v>0.0036072618485452</v>
      </c>
      <c r="R43" s="18">
        <f t="shared" si="28"/>
        <v>0.0100218354166667</v>
      </c>
      <c r="S43" s="25">
        <f t="shared" si="29"/>
        <v>0.359940240342223</v>
      </c>
      <c r="T43" s="3">
        <v>0.01</v>
      </c>
      <c r="U43" s="26">
        <f t="shared" si="30"/>
        <v>0.00359940240342223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0.0183994024034222</v>
      </c>
      <c r="AR43" s="29">
        <f t="shared" si="34"/>
        <v>7.70910416666667</v>
      </c>
      <c r="AS43" s="1">
        <f t="shared" si="35"/>
        <v>0.13</v>
      </c>
      <c r="AT43" s="2">
        <f t="shared" si="36"/>
        <v>10.4931506849315</v>
      </c>
      <c r="AU43" s="1">
        <f t="shared" si="37"/>
        <v>1296.37813113315</v>
      </c>
    </row>
    <row r="44" s="1" customFormat="1" spans="1:47">
      <c r="A44" s="13" t="s">
        <v>38</v>
      </c>
      <c r="B44" s="13">
        <f>I5</f>
        <v>0.13</v>
      </c>
      <c r="C44" s="16">
        <v>2</v>
      </c>
      <c r="D44" s="19">
        <v>21.6301688471429</v>
      </c>
      <c r="E44" s="20">
        <f t="shared" si="38"/>
        <v>19.8683827003226</v>
      </c>
      <c r="F44" s="16" t="s">
        <v>73</v>
      </c>
      <c r="G44" s="13">
        <v>3</v>
      </c>
      <c r="H44" s="18">
        <f t="shared" si="21"/>
        <v>21.6301688471429</v>
      </c>
      <c r="I44" s="18">
        <f t="shared" si="22"/>
        <v>294.780168847143</v>
      </c>
      <c r="J44" s="18">
        <f t="shared" si="23"/>
        <v>0.238319979709873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0.191354554568263</v>
      </c>
      <c r="P44" s="18">
        <f t="shared" si="26"/>
        <v>0.0456036135621003</v>
      </c>
      <c r="Q44" s="24">
        <f t="shared" si="27"/>
        <v>0.00592846976307304</v>
      </c>
      <c r="R44" s="18">
        <f t="shared" si="28"/>
        <v>0.0100218354166667</v>
      </c>
      <c r="S44" s="25">
        <f t="shared" si="29"/>
        <v>0.591555290681963</v>
      </c>
      <c r="T44" s="3">
        <v>0.01</v>
      </c>
      <c r="U44" s="26">
        <f t="shared" si="30"/>
        <v>0.00591555290681963</v>
      </c>
      <c r="V44" s="25"/>
      <c r="W44" s="3"/>
      <c r="X44" s="26"/>
      <c r="Y44" s="28">
        <v>0.04</v>
      </c>
      <c r="Z44" s="3">
        <v>0.49</v>
      </c>
      <c r="AA44" s="27">
        <f t="shared" si="31"/>
        <v>0.0196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0.015</v>
      </c>
      <c r="AO44" s="3">
        <v>0.5</v>
      </c>
      <c r="AP44" s="3">
        <f t="shared" si="32"/>
        <v>0.0075</v>
      </c>
      <c r="AQ44" s="1">
        <f t="shared" si="33"/>
        <v>0.0330155529068196</v>
      </c>
      <c r="AR44" s="29">
        <f t="shared" si="34"/>
        <v>7.70910416666667</v>
      </c>
      <c r="AS44" s="1">
        <f t="shared" si="35"/>
        <v>0.13</v>
      </c>
      <c r="AT44" s="2">
        <f t="shared" si="36"/>
        <v>10.4931506849315</v>
      </c>
      <c r="AU44" s="1">
        <f t="shared" si="37"/>
        <v>2326.19733169757</v>
      </c>
    </row>
    <row r="45" s="1" customFormat="1" spans="1:47">
      <c r="A45" s="13"/>
      <c r="B45" s="13"/>
      <c r="C45" s="16">
        <v>3</v>
      </c>
      <c r="D45" s="19">
        <v>22.5607200541935</v>
      </c>
      <c r="E45" s="20">
        <f t="shared" si="38"/>
        <v>21.6301688471429</v>
      </c>
      <c r="F45" s="16" t="s">
        <v>73</v>
      </c>
      <c r="G45" s="13">
        <v>4</v>
      </c>
      <c r="H45" s="18">
        <f t="shared" si="21"/>
        <v>22.5607200541935</v>
      </c>
      <c r="I45" s="18">
        <f t="shared" si="22"/>
        <v>295.710720054194</v>
      </c>
      <c r="J45" s="18">
        <f t="shared" si="23"/>
        <v>0.264424598061089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0.22284198267283</v>
      </c>
      <c r="P45" s="18">
        <f t="shared" si="26"/>
        <v>0.0589249016993992</v>
      </c>
      <c r="Q45" s="24">
        <f t="shared" si="27"/>
        <v>0.00766023722092189</v>
      </c>
      <c r="R45" s="18">
        <f t="shared" si="28"/>
        <v>0.0100218354166667</v>
      </c>
      <c r="S45" s="25">
        <f t="shared" si="29"/>
        <v>0.764354721709224</v>
      </c>
      <c r="T45" s="3">
        <v>0.01</v>
      </c>
      <c r="U45" s="26">
        <f t="shared" si="30"/>
        <v>0.00764354721709224</v>
      </c>
      <c r="V45" s="25"/>
      <c r="W45" s="3"/>
      <c r="X45" s="26"/>
      <c r="Y45" s="28">
        <v>0.04</v>
      </c>
      <c r="Z45" s="3">
        <v>0.49</v>
      </c>
      <c r="AA45" s="27">
        <f t="shared" si="31"/>
        <v>0.0196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0.015</v>
      </c>
      <c r="AO45" s="3">
        <v>0.5</v>
      </c>
      <c r="AP45" s="3">
        <f t="shared" si="32"/>
        <v>0.0075</v>
      </c>
      <c r="AQ45" s="1">
        <f t="shared" si="33"/>
        <v>0.0347435472170922</v>
      </c>
      <c r="AR45" s="29">
        <f t="shared" si="34"/>
        <v>7.70910416666667</v>
      </c>
      <c r="AS45" s="1">
        <f t="shared" si="35"/>
        <v>0.13</v>
      </c>
      <c r="AT45" s="2">
        <f t="shared" si="36"/>
        <v>10.4931506849315</v>
      </c>
      <c r="AU45" s="1">
        <f t="shared" si="37"/>
        <v>2447.94770083691</v>
      </c>
    </row>
    <row r="46" s="1" customFormat="1" spans="1:47">
      <c r="A46" s="13"/>
      <c r="B46" s="13"/>
      <c r="C46" s="16">
        <v>4</v>
      </c>
      <c r="D46" s="19">
        <v>24.8900117786667</v>
      </c>
      <c r="E46" s="20">
        <f t="shared" si="38"/>
        <v>22.5607200541935</v>
      </c>
      <c r="F46" s="16" t="s">
        <v>73</v>
      </c>
      <c r="G46" s="13">
        <v>5</v>
      </c>
      <c r="H46" s="18">
        <f t="shared" si="21"/>
        <v>24.8900117786667</v>
      </c>
      <c r="I46" s="18">
        <f t="shared" si="22"/>
        <v>298.040011778667</v>
      </c>
      <c r="J46" s="18">
        <f t="shared" si="23"/>
        <v>0.342027325515483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0.155721226924759</v>
      </c>
      <c r="O46" s="18">
        <f t="shared" si="39"/>
        <v>0.0852868957153382</v>
      </c>
      <c r="P46" s="18">
        <f t="shared" si="26"/>
        <v>0.029170448843035</v>
      </c>
      <c r="Q46" s="24">
        <f t="shared" si="27"/>
        <v>0.00379215834959455</v>
      </c>
      <c r="R46" s="18">
        <f t="shared" si="28"/>
        <v>0.0100218354166667</v>
      </c>
      <c r="S46" s="25">
        <f t="shared" si="29"/>
        <v>0.378389605489635</v>
      </c>
      <c r="T46" s="3">
        <v>0.01</v>
      </c>
      <c r="U46" s="26">
        <f t="shared" si="30"/>
        <v>0.00378389605489635</v>
      </c>
      <c r="V46" s="25"/>
      <c r="W46" s="3"/>
      <c r="X46" s="26"/>
      <c r="Y46" s="28">
        <v>0.05</v>
      </c>
      <c r="Z46" s="3">
        <v>0.49</v>
      </c>
      <c r="AA46" s="27">
        <f t="shared" si="31"/>
        <v>0.0245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0.02</v>
      </c>
      <c r="AO46" s="3">
        <v>0.5</v>
      </c>
      <c r="AP46" s="3">
        <f t="shared" si="32"/>
        <v>0.01</v>
      </c>
      <c r="AQ46" s="1">
        <f t="shared" si="33"/>
        <v>0.0382838960548964</v>
      </c>
      <c r="AR46" s="29">
        <f t="shared" si="34"/>
        <v>7.70910416666667</v>
      </c>
      <c r="AS46" s="1">
        <f t="shared" si="35"/>
        <v>0.13</v>
      </c>
      <c r="AT46" s="2">
        <f t="shared" si="36"/>
        <v>10.4931506849315</v>
      </c>
      <c r="AU46" s="1">
        <f t="shared" si="37"/>
        <v>2697.39225937639</v>
      </c>
    </row>
    <row r="47" s="1" customFormat="1" spans="1:47">
      <c r="A47" s="13"/>
      <c r="B47" s="13"/>
      <c r="C47" s="16">
        <v>5</v>
      </c>
      <c r="D47" s="19">
        <v>27.837479593871</v>
      </c>
      <c r="E47" s="20">
        <f t="shared" si="38"/>
        <v>24.8900117786667</v>
      </c>
      <c r="F47" s="16" t="s">
        <v>75</v>
      </c>
      <c r="G47" s="13">
        <v>6</v>
      </c>
      <c r="H47" s="18">
        <f t="shared" si="21"/>
        <v>27.837479593871</v>
      </c>
      <c r="I47" s="18">
        <f t="shared" si="22"/>
        <v>300.987479593871</v>
      </c>
      <c r="J47" s="18">
        <f t="shared" si="23"/>
        <v>0.470977800025336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0.13320748853897</v>
      </c>
      <c r="P47" s="18">
        <f t="shared" si="26"/>
        <v>0.0627377698989841</v>
      </c>
      <c r="Q47" s="24">
        <f t="shared" si="27"/>
        <v>0.00815591008686794</v>
      </c>
      <c r="R47" s="18">
        <f t="shared" si="28"/>
        <v>0.0100218354166667</v>
      </c>
      <c r="S47" s="25">
        <f t="shared" si="29"/>
        <v>0.813814011882931</v>
      </c>
      <c r="T47" s="3">
        <v>0.01</v>
      </c>
      <c r="U47" s="26">
        <f t="shared" si="30"/>
        <v>0.00813814011882931</v>
      </c>
      <c r="V47" s="25"/>
      <c r="W47" s="3"/>
      <c r="X47" s="26"/>
      <c r="Y47" s="28">
        <v>0.05</v>
      </c>
      <c r="Z47" s="3">
        <v>0.49</v>
      </c>
      <c r="AA47" s="27">
        <f t="shared" si="31"/>
        <v>0.0245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0.02</v>
      </c>
      <c r="AO47" s="3">
        <v>0.5</v>
      </c>
      <c r="AP47" s="3">
        <f t="shared" si="32"/>
        <v>0.01</v>
      </c>
      <c r="AQ47" s="1">
        <f t="shared" si="33"/>
        <v>0.0426381401188293</v>
      </c>
      <c r="AR47" s="29">
        <f t="shared" si="34"/>
        <v>7.70910416666667</v>
      </c>
      <c r="AS47" s="1">
        <f t="shared" si="35"/>
        <v>0.13</v>
      </c>
      <c r="AT47" s="2">
        <f t="shared" si="36"/>
        <v>10.4931506849315</v>
      </c>
      <c r="AU47" s="1">
        <f t="shared" si="37"/>
        <v>3004.18193973303</v>
      </c>
    </row>
    <row r="48" s="1" customFormat="1" spans="1:47">
      <c r="A48" s="13"/>
      <c r="B48" s="13"/>
      <c r="C48" s="16">
        <v>6</v>
      </c>
      <c r="D48" s="19">
        <v>28.5809363256667</v>
      </c>
      <c r="E48" s="20">
        <f t="shared" si="38"/>
        <v>27.837479593871</v>
      </c>
      <c r="F48" s="16" t="s">
        <v>73</v>
      </c>
      <c r="G48" s="13">
        <v>7</v>
      </c>
      <c r="H48" s="18">
        <f t="shared" si="21"/>
        <v>28.5809363256667</v>
      </c>
      <c r="I48" s="18">
        <f t="shared" si="22"/>
        <v>301.730936325667</v>
      </c>
      <c r="J48" s="18">
        <f t="shared" si="23"/>
        <v>0.510055321878119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0.147560760306652</v>
      </c>
      <c r="P48" s="18">
        <f t="shared" si="26"/>
        <v>0.0752641510947895</v>
      </c>
      <c r="Q48" s="24">
        <f t="shared" si="27"/>
        <v>0.00978433964232264</v>
      </c>
      <c r="R48" s="18">
        <f t="shared" si="28"/>
        <v>0.0100218354166667</v>
      </c>
      <c r="S48" s="25">
        <f t="shared" si="29"/>
        <v>0.976302167769682</v>
      </c>
      <c r="T48" s="3">
        <v>0.01</v>
      </c>
      <c r="U48" s="26">
        <f t="shared" si="30"/>
        <v>0.00976302167769682</v>
      </c>
      <c r="V48" s="25"/>
      <c r="W48" s="3"/>
      <c r="X48" s="26"/>
      <c r="Y48" s="28">
        <v>0.05</v>
      </c>
      <c r="Z48" s="3">
        <v>0.49</v>
      </c>
      <c r="AA48" s="27">
        <f t="shared" si="31"/>
        <v>0.0245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0.02</v>
      </c>
      <c r="AO48" s="3">
        <v>0.5</v>
      </c>
      <c r="AP48" s="3">
        <f t="shared" si="32"/>
        <v>0.01</v>
      </c>
      <c r="AQ48" s="1">
        <f t="shared" si="33"/>
        <v>0.0442630216776968</v>
      </c>
      <c r="AR48" s="29">
        <f t="shared" si="34"/>
        <v>7.70910416666667</v>
      </c>
      <c r="AS48" s="1">
        <f t="shared" si="35"/>
        <v>0.13</v>
      </c>
      <c r="AT48" s="2">
        <f t="shared" si="36"/>
        <v>10.4931506849315</v>
      </c>
      <c r="AU48" s="1">
        <f t="shared" si="37"/>
        <v>3118.66722965775</v>
      </c>
    </row>
    <row r="49" s="1" customFormat="1" spans="1:47">
      <c r="A49" s="13"/>
      <c r="B49" s="13"/>
      <c r="C49" s="16">
        <v>7</v>
      </c>
      <c r="D49" s="19">
        <v>28.4638153254839</v>
      </c>
      <c r="E49" s="20">
        <f t="shared" si="38"/>
        <v>28.5809363256667</v>
      </c>
      <c r="F49" s="16" t="s">
        <v>73</v>
      </c>
      <c r="G49" s="13">
        <v>8</v>
      </c>
      <c r="H49" s="18">
        <f t="shared" si="21"/>
        <v>28.4638153254839</v>
      </c>
      <c r="I49" s="18">
        <f t="shared" si="22"/>
        <v>301.613815325484</v>
      </c>
      <c r="J49" s="18">
        <f t="shared" si="23"/>
        <v>0.503703788889254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0.149387650878529</v>
      </c>
      <c r="P49" s="18">
        <f t="shared" si="26"/>
        <v>0.0752471257607804</v>
      </c>
      <c r="Q49" s="24">
        <f t="shared" si="27"/>
        <v>0.00978212634890145</v>
      </c>
      <c r="R49" s="18">
        <f t="shared" si="28"/>
        <v>0.0100218354166667</v>
      </c>
      <c r="S49" s="25">
        <f t="shared" si="29"/>
        <v>0.976081320656437</v>
      </c>
      <c r="T49" s="3">
        <v>0.01</v>
      </c>
      <c r="U49" s="26">
        <f t="shared" si="30"/>
        <v>0.00976081320656437</v>
      </c>
      <c r="V49" s="25"/>
      <c r="W49" s="3"/>
      <c r="X49" s="26"/>
      <c r="Y49" s="28">
        <v>0.05</v>
      </c>
      <c r="Z49" s="3">
        <v>0.49</v>
      </c>
      <c r="AA49" s="27">
        <f t="shared" si="31"/>
        <v>0.0245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0.02</v>
      </c>
      <c r="AO49" s="3">
        <v>0.5</v>
      </c>
      <c r="AP49" s="3">
        <f t="shared" si="32"/>
        <v>0.01</v>
      </c>
      <c r="AQ49" s="1">
        <f t="shared" si="33"/>
        <v>0.0442608132065644</v>
      </c>
      <c r="AR49" s="29">
        <f t="shared" si="34"/>
        <v>7.70910416666667</v>
      </c>
      <c r="AS49" s="1">
        <f t="shared" si="35"/>
        <v>0.13</v>
      </c>
      <c r="AT49" s="2">
        <f t="shared" si="36"/>
        <v>10.4931506849315</v>
      </c>
      <c r="AU49" s="1">
        <f t="shared" si="37"/>
        <v>3118.51162603451</v>
      </c>
    </row>
    <row r="50" s="1" customFormat="1" spans="1:47">
      <c r="A50" s="13"/>
      <c r="B50" s="13"/>
      <c r="C50" s="16">
        <v>8</v>
      </c>
      <c r="D50" s="19">
        <v>26.9135503345161</v>
      </c>
      <c r="E50" s="20">
        <f t="shared" si="38"/>
        <v>28.4638153254839</v>
      </c>
      <c r="F50" s="16" t="s">
        <v>73</v>
      </c>
      <c r="G50" s="13">
        <v>9</v>
      </c>
      <c r="H50" s="18">
        <f t="shared" si="21"/>
        <v>26.9135503345161</v>
      </c>
      <c r="I50" s="18">
        <f t="shared" si="22"/>
        <v>300.063550334516</v>
      </c>
      <c r="J50" s="18">
        <f t="shared" si="23"/>
        <v>0.426325561077997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0.151231566784416</v>
      </c>
      <c r="P50" s="18">
        <f t="shared" si="26"/>
        <v>0.0644738825620706</v>
      </c>
      <c r="Q50" s="24">
        <f t="shared" si="27"/>
        <v>0.00838160473306918</v>
      </c>
      <c r="R50" s="18">
        <f t="shared" si="28"/>
        <v>0.0100218354166667</v>
      </c>
      <c r="S50" s="25">
        <f t="shared" si="29"/>
        <v>0.836334302510125</v>
      </c>
      <c r="T50" s="3">
        <v>0.01</v>
      </c>
      <c r="U50" s="26">
        <f t="shared" si="30"/>
        <v>0.00836334302510125</v>
      </c>
      <c r="V50" s="25"/>
      <c r="W50" s="3"/>
      <c r="X50" s="26"/>
      <c r="Y50" s="28">
        <v>0.05</v>
      </c>
      <c r="Z50" s="3">
        <v>0.49</v>
      </c>
      <c r="AA50" s="27">
        <f t="shared" si="31"/>
        <v>0.0245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0.02</v>
      </c>
      <c r="AO50" s="3">
        <v>0.5</v>
      </c>
      <c r="AP50" s="3">
        <f t="shared" si="32"/>
        <v>0.01</v>
      </c>
      <c r="AQ50" s="1">
        <f t="shared" si="33"/>
        <v>0.0428633430251013</v>
      </c>
      <c r="AR50" s="29">
        <f t="shared" si="34"/>
        <v>7.70910416666667</v>
      </c>
      <c r="AS50" s="1">
        <f t="shared" si="35"/>
        <v>0.13</v>
      </c>
      <c r="AT50" s="2">
        <f t="shared" si="36"/>
        <v>10.4931506849315</v>
      </c>
      <c r="AU50" s="1">
        <f t="shared" si="37"/>
        <v>3020.04920087322</v>
      </c>
    </row>
    <row r="51" s="1" customFormat="1" spans="1:47">
      <c r="A51" s="13"/>
      <c r="B51" s="13"/>
      <c r="C51" s="16">
        <v>9</v>
      </c>
      <c r="D51" s="19">
        <v>27.130617375</v>
      </c>
      <c r="E51" s="20">
        <f t="shared" si="38"/>
        <v>26.9135503345161</v>
      </c>
      <c r="F51" s="16" t="s">
        <v>73</v>
      </c>
      <c r="G51" s="13">
        <v>10</v>
      </c>
      <c r="H51" s="18">
        <f t="shared" si="21"/>
        <v>27.130617375</v>
      </c>
      <c r="I51" s="18">
        <f t="shared" si="22"/>
        <v>300.280617375</v>
      </c>
      <c r="J51" s="18">
        <f t="shared" si="23"/>
        <v>0.436444011737177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0.163848725889012</v>
      </c>
      <c r="P51" s="18">
        <f t="shared" si="26"/>
        <v>0.0715107952450253</v>
      </c>
      <c r="Q51" s="24">
        <f t="shared" si="27"/>
        <v>0.0092964033818533</v>
      </c>
      <c r="R51" s="18">
        <f t="shared" si="28"/>
        <v>0.0100218354166667</v>
      </c>
      <c r="S51" s="25">
        <f t="shared" si="29"/>
        <v>0.927614852504268</v>
      </c>
      <c r="T51" s="3">
        <v>0.01</v>
      </c>
      <c r="U51" s="26">
        <f t="shared" si="30"/>
        <v>0.00927614852504268</v>
      </c>
      <c r="V51" s="25"/>
      <c r="W51" s="3"/>
      <c r="X51" s="26"/>
      <c r="Y51" s="28">
        <v>0.04</v>
      </c>
      <c r="Z51" s="3">
        <v>0.49</v>
      </c>
      <c r="AA51" s="27">
        <f t="shared" si="31"/>
        <v>0.0196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0.015</v>
      </c>
      <c r="AO51" s="3">
        <v>0.5</v>
      </c>
      <c r="AP51" s="3">
        <f t="shared" si="32"/>
        <v>0.0075</v>
      </c>
      <c r="AQ51" s="1">
        <f t="shared" si="33"/>
        <v>0.0363761485250427</v>
      </c>
      <c r="AR51" s="29">
        <f t="shared" si="34"/>
        <v>7.70910416666667</v>
      </c>
      <c r="AS51" s="1">
        <f t="shared" si="35"/>
        <v>0.13</v>
      </c>
      <c r="AT51" s="2">
        <f t="shared" si="36"/>
        <v>10.4931506849315</v>
      </c>
      <c r="AU51" s="1">
        <f t="shared" si="37"/>
        <v>2562.97690592091</v>
      </c>
    </row>
    <row r="52" s="1" customFormat="1" spans="1:47">
      <c r="A52" s="13"/>
      <c r="B52" s="13"/>
      <c r="C52" s="16">
        <v>10</v>
      </c>
      <c r="D52" s="19">
        <v>24.2279330719355</v>
      </c>
      <c r="E52" s="20">
        <f t="shared" si="38"/>
        <v>27.130617375</v>
      </c>
      <c r="F52" s="16" t="s">
        <v>73</v>
      </c>
      <c r="G52" s="13">
        <v>11</v>
      </c>
      <c r="H52" s="18">
        <f t="shared" si="21"/>
        <v>24.2279330719355</v>
      </c>
      <c r="I52" s="18">
        <f t="shared" si="22"/>
        <v>297.377933071935</v>
      </c>
      <c r="J52" s="18">
        <f t="shared" si="23"/>
        <v>0.318033226197176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0.0877210341117871</v>
      </c>
      <c r="O52" s="18">
        <f t="shared" si="39"/>
        <v>0.081707938198866</v>
      </c>
      <c r="P52" s="18">
        <f t="shared" si="26"/>
        <v>0.0259858391913048</v>
      </c>
      <c r="Q52" s="24">
        <f t="shared" si="27"/>
        <v>0.00337815909486963</v>
      </c>
      <c r="R52" s="18">
        <f t="shared" si="28"/>
        <v>0.0100218354166667</v>
      </c>
      <c r="S52" s="25">
        <f t="shared" si="29"/>
        <v>0.337079881520667</v>
      </c>
      <c r="T52" s="3">
        <v>0.01</v>
      </c>
      <c r="U52" s="26">
        <f t="shared" si="30"/>
        <v>0.00337079881520667</v>
      </c>
      <c r="V52" s="25"/>
      <c r="W52" s="3"/>
      <c r="X52" s="26"/>
      <c r="Y52" s="28">
        <v>0.04</v>
      </c>
      <c r="Z52" s="3">
        <v>0.49</v>
      </c>
      <c r="AA52" s="27">
        <f t="shared" si="31"/>
        <v>0.0196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0.015</v>
      </c>
      <c r="AO52" s="3">
        <v>0.5</v>
      </c>
      <c r="AP52" s="3">
        <f t="shared" si="32"/>
        <v>0.0075</v>
      </c>
      <c r="AQ52" s="1">
        <f t="shared" si="33"/>
        <v>0.0304707988152067</v>
      </c>
      <c r="AR52" s="29">
        <f t="shared" si="34"/>
        <v>7.70910416666667</v>
      </c>
      <c r="AS52" s="1">
        <f t="shared" si="35"/>
        <v>0.13</v>
      </c>
      <c r="AT52" s="2">
        <f t="shared" si="36"/>
        <v>10.4931506849315</v>
      </c>
      <c r="AU52" s="1">
        <f t="shared" si="37"/>
        <v>2146.9000109941</v>
      </c>
    </row>
    <row r="53" s="1" customFormat="1" spans="1:48">
      <c r="A53" s="13"/>
      <c r="B53" s="13"/>
      <c r="C53" s="16">
        <v>11</v>
      </c>
      <c r="D53" s="19">
        <v>21.7395057493333</v>
      </c>
      <c r="E53" s="20">
        <f t="shared" si="38"/>
        <v>24.2279330719355</v>
      </c>
      <c r="F53" s="16" t="s">
        <v>75</v>
      </c>
      <c r="G53" s="13">
        <v>12</v>
      </c>
      <c r="H53" s="18">
        <f t="shared" si="21"/>
        <v>21.7395057493333</v>
      </c>
      <c r="I53" s="18">
        <f t="shared" si="22"/>
        <v>294.889505749333</v>
      </c>
      <c r="J53" s="18">
        <f t="shared" si="23"/>
        <v>0.241256597930289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0.132813140674228</v>
      </c>
      <c r="P53" s="18">
        <f t="shared" si="26"/>
        <v>0.0320420464795011</v>
      </c>
      <c r="Q53" s="24">
        <f t="shared" si="27"/>
        <v>0.00416546604233514</v>
      </c>
      <c r="R53" s="18">
        <f t="shared" si="28"/>
        <v>0.0100218354166667</v>
      </c>
      <c r="S53" s="25">
        <f t="shared" si="29"/>
        <v>0.415639039073404</v>
      </c>
      <c r="T53" s="3">
        <v>0.01</v>
      </c>
      <c r="U53" s="26">
        <f t="shared" si="30"/>
        <v>0.00415639039073404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0.018956390390734</v>
      </c>
      <c r="AR53" s="29">
        <f t="shared" si="34"/>
        <v>7.70910416666667</v>
      </c>
      <c r="AS53" s="1">
        <f t="shared" si="35"/>
        <v>0.13</v>
      </c>
      <c r="AT53" s="2">
        <f t="shared" si="36"/>
        <v>10.4931506849315</v>
      </c>
      <c r="AU53" s="1">
        <f t="shared" si="37"/>
        <v>1335.62217994643</v>
      </c>
      <c r="AV53" s="1">
        <f>SUM(AU42:AU53)</f>
        <v>28228.8291242393</v>
      </c>
    </row>
    <row r="54" s="1" customFormat="1" spans="1:46">
      <c r="A54" s="13"/>
      <c r="B54" s="13"/>
      <c r="C54" s="16">
        <v>12</v>
      </c>
      <c r="D54" s="19">
        <v>19.4843583332258</v>
      </c>
      <c r="E54" s="20">
        <f t="shared" si="38"/>
        <v>21.7395057493333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7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="1" customFormat="1" spans="1:77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8">
      <c r="A58" s="13" t="s">
        <v>71</v>
      </c>
      <c r="B58" s="13">
        <f>F7</f>
        <v>134.758</v>
      </c>
      <c r="C58" s="16" t="s">
        <v>72</v>
      </c>
      <c r="D58" s="17">
        <v>18</v>
      </c>
      <c r="E58" s="16"/>
      <c r="F58" s="16"/>
      <c r="G58" s="13">
        <v>1</v>
      </c>
      <c r="H58" s="18">
        <f t="shared" ref="H58:H69" si="40">E59</f>
        <v>18</v>
      </c>
      <c r="I58" s="18">
        <f t="shared" ref="I58:I69" si="41">H58+273.15</f>
        <v>291.15</v>
      </c>
      <c r="J58" s="18">
        <f t="shared" ref="J58:J69" si="42">EXP(($C$16*(I58-$C$14))/($C$17*I58*$C$14))</f>
        <v>0.157870513912988</v>
      </c>
      <c r="K58" s="18">
        <f t="shared" ref="K58:K69" si="43">$B$58/12</f>
        <v>11.2298333333333</v>
      </c>
      <c r="L58" s="18">
        <f t="shared" ref="L58:L69" si="44">K58*$B$59/100</f>
        <v>3.032055</v>
      </c>
      <c r="M58" s="13" t="s">
        <v>73</v>
      </c>
      <c r="N58" s="13"/>
      <c r="O58" s="18">
        <f>L58</f>
        <v>3.032055</v>
      </c>
      <c r="P58" s="18">
        <f t="shared" ref="P58:P69" si="45">O58*J58</f>
        <v>0.478672081062446</v>
      </c>
      <c r="Q58" s="24">
        <f t="shared" ref="Q58:Q69" si="46">P58*$B$60</f>
        <v>0.138814903508109</v>
      </c>
      <c r="R58" s="18">
        <f t="shared" ref="R58:R69" si="47">L58*$B$60</f>
        <v>0.87929595</v>
      </c>
      <c r="S58" s="25">
        <f t="shared" ref="S58:S69" si="48">Q58/R58</f>
        <v>0.157870513912988</v>
      </c>
      <c r="T58" s="3">
        <v>0.27</v>
      </c>
      <c r="U58" s="26">
        <f t="shared" ref="U58:U69" si="49">S58*T58</f>
        <v>0.0426250387565069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0.234682045030389</v>
      </c>
      <c r="AC58" s="29">
        <f t="shared" ref="AC58:AC69" si="51">$B$58/12</f>
        <v>11.2298333333333</v>
      </c>
      <c r="AD58" s="1">
        <f t="shared" ref="AD58:AD69" si="52">$B$60</f>
        <v>0.29</v>
      </c>
      <c r="AE58" s="30">
        <f t="shared" ref="AE58:AE69" si="53">$E$7/12</f>
        <v>105.696245730889</v>
      </c>
      <c r="AF58" s="1">
        <f t="shared" ref="AF58:AF69" si="54">AE58*10000*AC58*AB58</f>
        <v>2785561.40486275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s="3"/>
    </row>
    <row r="59" s="1" customFormat="1" spans="1:78">
      <c r="A59" s="13" t="s">
        <v>74</v>
      </c>
      <c r="B59" s="13">
        <v>27</v>
      </c>
      <c r="C59" s="16">
        <v>1</v>
      </c>
      <c r="D59" s="19">
        <v>19.8683827003226</v>
      </c>
      <c r="E59" s="20">
        <f t="shared" ref="E59:E70" si="55">D58</f>
        <v>18</v>
      </c>
      <c r="F59" s="16" t="s">
        <v>73</v>
      </c>
      <c r="G59" s="13">
        <v>2</v>
      </c>
      <c r="H59" s="18">
        <f t="shared" si="40"/>
        <v>19.8683827003226</v>
      </c>
      <c r="I59" s="18">
        <f t="shared" si="41"/>
        <v>293.018382700323</v>
      </c>
      <c r="J59" s="18">
        <f t="shared" si="42"/>
        <v>0.195393561126257</v>
      </c>
      <c r="K59" s="18">
        <f t="shared" si="43"/>
        <v>11.2298333333333</v>
      </c>
      <c r="L59" s="18">
        <f t="shared" si="44"/>
        <v>3.032055</v>
      </c>
      <c r="M59" s="13" t="s">
        <v>73</v>
      </c>
      <c r="N59" s="13"/>
      <c r="O59" s="18">
        <f t="shared" ref="O59:O69" si="56">L59+O58-P58-N59</f>
        <v>5.58543791893755</v>
      </c>
      <c r="P59" s="18">
        <f t="shared" si="45"/>
        <v>1.09135860543084</v>
      </c>
      <c r="Q59" s="24">
        <f t="shared" si="46"/>
        <v>0.316493995574943</v>
      </c>
      <c r="R59" s="18">
        <f t="shared" si="47"/>
        <v>0.87929595</v>
      </c>
      <c r="S59" s="25">
        <f t="shared" si="48"/>
        <v>0.359940240342223</v>
      </c>
      <c r="T59" s="3">
        <v>0.27</v>
      </c>
      <c r="U59" s="26">
        <f t="shared" si="49"/>
        <v>0.0971838648924002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0.245282824948593</v>
      </c>
      <c r="AC59" s="29">
        <f t="shared" si="51"/>
        <v>11.2298333333333</v>
      </c>
      <c r="AD59" s="1">
        <f t="shared" si="52"/>
        <v>0.29</v>
      </c>
      <c r="AE59" s="30">
        <f t="shared" si="53"/>
        <v>105.696245730889</v>
      </c>
      <c r="AF59" s="1">
        <f t="shared" si="54"/>
        <v>2911387.49180421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38</v>
      </c>
      <c r="B60" s="13">
        <f>H7</f>
        <v>0.29</v>
      </c>
      <c r="C60" s="16">
        <v>2</v>
      </c>
      <c r="D60" s="19">
        <v>21.6301688471429</v>
      </c>
      <c r="E60" s="20">
        <f t="shared" si="55"/>
        <v>19.8683827003226</v>
      </c>
      <c r="F60" s="16" t="s">
        <v>73</v>
      </c>
      <c r="G60" s="13">
        <v>3</v>
      </c>
      <c r="H60" s="18">
        <f t="shared" si="40"/>
        <v>21.6301688471429</v>
      </c>
      <c r="I60" s="18">
        <f t="shared" si="41"/>
        <v>294.780168847143</v>
      </c>
      <c r="J60" s="18">
        <f t="shared" si="42"/>
        <v>0.238319979709873</v>
      </c>
      <c r="K60" s="18">
        <f t="shared" si="43"/>
        <v>11.2298333333333</v>
      </c>
      <c r="L60" s="18">
        <f t="shared" si="44"/>
        <v>3.032055</v>
      </c>
      <c r="M60" s="13" t="s">
        <v>73</v>
      </c>
      <c r="N60" s="13"/>
      <c r="O60" s="18">
        <f t="shared" si="56"/>
        <v>7.52613431350671</v>
      </c>
      <c r="P60" s="18">
        <f t="shared" si="45"/>
        <v>1.7936281768887</v>
      </c>
      <c r="Q60" s="24">
        <f t="shared" si="46"/>
        <v>0.520152171297723</v>
      </c>
      <c r="R60" s="18">
        <f t="shared" si="47"/>
        <v>0.87929595</v>
      </c>
      <c r="S60" s="25">
        <f t="shared" si="48"/>
        <v>0.591555290681963</v>
      </c>
      <c r="T60" s="3">
        <v>0.27</v>
      </c>
      <c r="U60" s="26">
        <f t="shared" si="49"/>
        <v>0.15971992848413</v>
      </c>
      <c r="V60" s="3">
        <v>220.1</v>
      </c>
      <c r="W60" s="27">
        <v>12.1</v>
      </c>
      <c r="X60" s="27">
        <v>4.5</v>
      </c>
      <c r="Y60" s="27">
        <v>1.5</v>
      </c>
      <c r="Z60" s="27">
        <v>6.8</v>
      </c>
      <c r="AA60" s="3">
        <v>30.2</v>
      </c>
      <c r="AB60" s="2">
        <f t="shared" si="50"/>
        <v>0.306233582104466</v>
      </c>
      <c r="AC60" s="29">
        <f t="shared" si="51"/>
        <v>11.2298333333333</v>
      </c>
      <c r="AD60" s="1">
        <f t="shared" si="52"/>
        <v>0.29</v>
      </c>
      <c r="AE60" s="30">
        <f t="shared" si="53"/>
        <v>105.696245730889</v>
      </c>
      <c r="AF60" s="1">
        <f t="shared" si="54"/>
        <v>3634843.24960867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/>
      <c r="B61" s="13"/>
      <c r="C61" s="16">
        <v>3</v>
      </c>
      <c r="D61" s="19">
        <v>22.5607200541935</v>
      </c>
      <c r="E61" s="20">
        <f t="shared" si="55"/>
        <v>21.6301688471429</v>
      </c>
      <c r="F61" s="16" t="s">
        <v>73</v>
      </c>
      <c r="G61" s="13">
        <v>4</v>
      </c>
      <c r="H61" s="18">
        <f t="shared" si="40"/>
        <v>22.5607200541935</v>
      </c>
      <c r="I61" s="18">
        <f t="shared" si="41"/>
        <v>295.710720054194</v>
      </c>
      <c r="J61" s="18">
        <f t="shared" si="42"/>
        <v>0.264424598061089</v>
      </c>
      <c r="K61" s="18">
        <f t="shared" si="43"/>
        <v>11.2298333333333</v>
      </c>
      <c r="L61" s="18">
        <f t="shared" si="44"/>
        <v>3.032055</v>
      </c>
      <c r="M61" s="13" t="s">
        <v>73</v>
      </c>
      <c r="N61" s="13"/>
      <c r="O61" s="18">
        <f t="shared" si="56"/>
        <v>8.76456113661801</v>
      </c>
      <c r="P61" s="18">
        <f t="shared" si="45"/>
        <v>2.31756555573206</v>
      </c>
      <c r="Q61" s="24">
        <f t="shared" si="46"/>
        <v>0.672094011162298</v>
      </c>
      <c r="R61" s="18">
        <f t="shared" si="47"/>
        <v>0.87929595</v>
      </c>
      <c r="S61" s="25">
        <f t="shared" si="48"/>
        <v>0.764354721709224</v>
      </c>
      <c r="T61" s="3">
        <v>0.27</v>
      </c>
      <c r="U61" s="26">
        <f t="shared" si="49"/>
        <v>0.206375774861491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0"/>
        <v>0.315298813055588</v>
      </c>
      <c r="AC61" s="29">
        <f t="shared" si="51"/>
        <v>11.2298333333333</v>
      </c>
      <c r="AD61" s="1">
        <f t="shared" si="52"/>
        <v>0.29</v>
      </c>
      <c r="AE61" s="30">
        <f t="shared" si="53"/>
        <v>105.696245730889</v>
      </c>
      <c r="AF61" s="1">
        <f t="shared" si="54"/>
        <v>3742443.11929765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4</v>
      </c>
      <c r="D62" s="19">
        <v>24.8900117786667</v>
      </c>
      <c r="E62" s="20">
        <f t="shared" si="55"/>
        <v>22.5607200541935</v>
      </c>
      <c r="F62" s="16" t="s">
        <v>73</v>
      </c>
      <c r="G62" s="13">
        <v>5</v>
      </c>
      <c r="H62" s="18">
        <f t="shared" si="40"/>
        <v>24.8900117786667</v>
      </c>
      <c r="I62" s="18">
        <f t="shared" si="41"/>
        <v>298.040011778667</v>
      </c>
      <c r="J62" s="18">
        <f t="shared" si="42"/>
        <v>0.342027325515483</v>
      </c>
      <c r="K62" s="18">
        <f t="shared" si="43"/>
        <v>11.2298333333333</v>
      </c>
      <c r="L62" s="18">
        <f t="shared" si="44"/>
        <v>3.032055</v>
      </c>
      <c r="M62" s="13" t="s">
        <v>75</v>
      </c>
      <c r="N62" s="18">
        <f>(O61-P61)*$C$22/100</f>
        <v>6.12464580184165</v>
      </c>
      <c r="O62" s="18">
        <f t="shared" si="56"/>
        <v>3.3544047790443</v>
      </c>
      <c r="P62" s="18">
        <f t="shared" si="45"/>
        <v>1.14729809527288</v>
      </c>
      <c r="Q62" s="24">
        <f t="shared" si="46"/>
        <v>0.332716447629134</v>
      </c>
      <c r="R62" s="18">
        <f t="shared" si="47"/>
        <v>0.87929595</v>
      </c>
      <c r="S62" s="25">
        <f t="shared" si="48"/>
        <v>0.378389605489635</v>
      </c>
      <c r="T62" s="3">
        <v>0.27</v>
      </c>
      <c r="U62" s="26">
        <f t="shared" si="49"/>
        <v>0.102165193482201</v>
      </c>
      <c r="V62" s="3">
        <v>229.1</v>
      </c>
      <c r="W62" s="27">
        <v>15.1</v>
      </c>
      <c r="X62" s="27">
        <v>6</v>
      </c>
      <c r="Y62" s="27">
        <v>3</v>
      </c>
      <c r="Z62" s="27">
        <v>7</v>
      </c>
      <c r="AA62" s="3">
        <v>30.2</v>
      </c>
      <c r="AB62" s="2">
        <f t="shared" si="50"/>
        <v>0.310250697093592</v>
      </c>
      <c r="AC62" s="29">
        <f t="shared" si="51"/>
        <v>11.2298333333333</v>
      </c>
      <c r="AD62" s="1">
        <f t="shared" si="52"/>
        <v>0.29</v>
      </c>
      <c r="AE62" s="30">
        <f t="shared" si="53"/>
        <v>105.696245730889</v>
      </c>
      <c r="AF62" s="1">
        <f t="shared" si="54"/>
        <v>3682524.44512218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5</v>
      </c>
      <c r="D63" s="19">
        <v>27.837479593871</v>
      </c>
      <c r="E63" s="20">
        <f t="shared" si="55"/>
        <v>24.8900117786667</v>
      </c>
      <c r="F63" s="16" t="s">
        <v>75</v>
      </c>
      <c r="G63" s="13">
        <v>6</v>
      </c>
      <c r="H63" s="18">
        <f t="shared" si="40"/>
        <v>27.837479593871</v>
      </c>
      <c r="I63" s="18">
        <f t="shared" si="41"/>
        <v>300.987479593871</v>
      </c>
      <c r="J63" s="18">
        <f t="shared" si="42"/>
        <v>0.470977800025336</v>
      </c>
      <c r="K63" s="18">
        <f t="shared" si="43"/>
        <v>11.2298333333333</v>
      </c>
      <c r="L63" s="18">
        <f t="shared" si="44"/>
        <v>3.032055</v>
      </c>
      <c r="M63" s="13" t="s">
        <v>73</v>
      </c>
      <c r="N63" s="13"/>
      <c r="O63" s="18">
        <f t="shared" si="56"/>
        <v>5.23916168377142</v>
      </c>
      <c r="P63" s="18">
        <f t="shared" si="45"/>
        <v>2.4675288437997</v>
      </c>
      <c r="Q63" s="24">
        <f t="shared" si="46"/>
        <v>0.715583364701913</v>
      </c>
      <c r="R63" s="18">
        <f t="shared" si="47"/>
        <v>0.87929595</v>
      </c>
      <c r="S63" s="25">
        <f t="shared" si="48"/>
        <v>0.813814011882931</v>
      </c>
      <c r="T63" s="3">
        <v>0.27</v>
      </c>
      <c r="U63" s="26">
        <f t="shared" si="49"/>
        <v>0.219729783208391</v>
      </c>
      <c r="V63" s="3">
        <v>229.1</v>
      </c>
      <c r="W63" s="27">
        <v>15.1</v>
      </c>
      <c r="X63" s="27">
        <v>6</v>
      </c>
      <c r="Y63" s="27">
        <v>3</v>
      </c>
      <c r="Z63" s="27">
        <v>7</v>
      </c>
      <c r="AA63" s="3">
        <v>30.2</v>
      </c>
      <c r="AB63" s="2">
        <f t="shared" si="50"/>
        <v>0.33309349687739</v>
      </c>
      <c r="AC63" s="29">
        <f t="shared" si="51"/>
        <v>11.2298333333333</v>
      </c>
      <c r="AD63" s="1">
        <f t="shared" si="52"/>
        <v>0.29</v>
      </c>
      <c r="AE63" s="30">
        <f t="shared" si="53"/>
        <v>105.696245730889</v>
      </c>
      <c r="AF63" s="1">
        <f t="shared" si="54"/>
        <v>3953657.3366415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6</v>
      </c>
      <c r="D64" s="19">
        <v>28.5809363256667</v>
      </c>
      <c r="E64" s="20">
        <f t="shared" si="55"/>
        <v>27.837479593871</v>
      </c>
      <c r="F64" s="16" t="s">
        <v>73</v>
      </c>
      <c r="G64" s="13">
        <v>7</v>
      </c>
      <c r="H64" s="18">
        <f t="shared" si="40"/>
        <v>28.5809363256667</v>
      </c>
      <c r="I64" s="18">
        <f t="shared" si="41"/>
        <v>301.730936325667</v>
      </c>
      <c r="J64" s="18">
        <f t="shared" si="42"/>
        <v>0.510055321878119</v>
      </c>
      <c r="K64" s="18">
        <f t="shared" si="43"/>
        <v>11.2298333333333</v>
      </c>
      <c r="L64" s="18">
        <f t="shared" si="44"/>
        <v>3.032055</v>
      </c>
      <c r="M64" s="13" t="s">
        <v>73</v>
      </c>
      <c r="N64" s="13"/>
      <c r="O64" s="18">
        <f t="shared" si="56"/>
        <v>5.80368783997172</v>
      </c>
      <c r="P64" s="18">
        <f t="shared" si="45"/>
        <v>2.9602018692969</v>
      </c>
      <c r="Q64" s="24">
        <f t="shared" si="46"/>
        <v>0.858458542096102</v>
      </c>
      <c r="R64" s="18">
        <f t="shared" si="47"/>
        <v>0.87929595</v>
      </c>
      <c r="S64" s="25">
        <f t="shared" si="48"/>
        <v>0.976302167769682</v>
      </c>
      <c r="T64" s="3">
        <v>0.27</v>
      </c>
      <c r="U64" s="26">
        <f t="shared" si="49"/>
        <v>0.263601585297814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0.341617788023365</v>
      </c>
      <c r="AC64" s="29">
        <f t="shared" si="51"/>
        <v>11.2298333333333</v>
      </c>
      <c r="AD64" s="1">
        <f t="shared" si="52"/>
        <v>0.29</v>
      </c>
      <c r="AE64" s="30">
        <f t="shared" si="53"/>
        <v>105.696245730889</v>
      </c>
      <c r="AF64" s="1">
        <f t="shared" si="54"/>
        <v>4054836.51469479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7</v>
      </c>
      <c r="D65" s="19">
        <v>28.4638153254839</v>
      </c>
      <c r="E65" s="20">
        <f t="shared" si="55"/>
        <v>28.5809363256667</v>
      </c>
      <c r="F65" s="16" t="s">
        <v>73</v>
      </c>
      <c r="G65" s="13">
        <v>8</v>
      </c>
      <c r="H65" s="18">
        <f t="shared" si="40"/>
        <v>28.4638153254839</v>
      </c>
      <c r="I65" s="18">
        <f t="shared" si="41"/>
        <v>301.613815325484</v>
      </c>
      <c r="J65" s="18">
        <f t="shared" si="42"/>
        <v>0.503703788889254</v>
      </c>
      <c r="K65" s="18">
        <f t="shared" si="43"/>
        <v>11.2298333333333</v>
      </c>
      <c r="L65" s="18">
        <f t="shared" si="44"/>
        <v>3.032055</v>
      </c>
      <c r="M65" s="13" t="s">
        <v>73</v>
      </c>
      <c r="N65" s="13"/>
      <c r="O65" s="18">
        <f t="shared" si="56"/>
        <v>5.87554097067482</v>
      </c>
      <c r="P65" s="18">
        <f t="shared" si="45"/>
        <v>2.95953224870295</v>
      </c>
      <c r="Q65" s="24">
        <f t="shared" si="46"/>
        <v>0.858264352123856</v>
      </c>
      <c r="R65" s="18">
        <f t="shared" si="47"/>
        <v>0.87929595</v>
      </c>
      <c r="S65" s="25">
        <f t="shared" si="48"/>
        <v>0.976081320656437</v>
      </c>
      <c r="T65" s="3">
        <v>0.27</v>
      </c>
      <c r="U65" s="26">
        <f t="shared" si="49"/>
        <v>0.263541956577238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0.341606202162957</v>
      </c>
      <c r="AC65" s="29">
        <f t="shared" si="51"/>
        <v>11.2298333333333</v>
      </c>
      <c r="AD65" s="1">
        <f t="shared" si="52"/>
        <v>0.29</v>
      </c>
      <c r="AE65" s="30">
        <f t="shared" si="53"/>
        <v>105.696245730889</v>
      </c>
      <c r="AF65" s="1">
        <f t="shared" si="54"/>
        <v>4054698.99618292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8</v>
      </c>
      <c r="D66" s="19">
        <v>26.9135503345161</v>
      </c>
      <c r="E66" s="20">
        <f t="shared" si="55"/>
        <v>28.4638153254839</v>
      </c>
      <c r="F66" s="16" t="s">
        <v>73</v>
      </c>
      <c r="G66" s="13">
        <v>9</v>
      </c>
      <c r="H66" s="18">
        <f t="shared" si="40"/>
        <v>26.9135503345161</v>
      </c>
      <c r="I66" s="18">
        <f t="shared" si="41"/>
        <v>300.063550334516</v>
      </c>
      <c r="J66" s="18">
        <f t="shared" si="42"/>
        <v>0.426325561077997</v>
      </c>
      <c r="K66" s="18">
        <f t="shared" si="43"/>
        <v>11.2298333333333</v>
      </c>
      <c r="L66" s="18">
        <f t="shared" si="44"/>
        <v>3.032055</v>
      </c>
      <c r="M66" s="13" t="s">
        <v>73</v>
      </c>
      <c r="N66" s="13"/>
      <c r="O66" s="18">
        <f t="shared" si="56"/>
        <v>5.94806372197186</v>
      </c>
      <c r="P66" s="18">
        <f t="shared" si="45"/>
        <v>2.53581160359733</v>
      </c>
      <c r="Q66" s="24">
        <f t="shared" si="46"/>
        <v>0.735385365043227</v>
      </c>
      <c r="R66" s="18">
        <f t="shared" si="47"/>
        <v>0.87929595</v>
      </c>
      <c r="S66" s="25">
        <f t="shared" si="48"/>
        <v>0.836334302510124</v>
      </c>
      <c r="T66" s="3">
        <v>0.27</v>
      </c>
      <c r="U66" s="26">
        <f t="shared" si="49"/>
        <v>0.225810261677733</v>
      </c>
      <c r="V66" s="3">
        <v>229.1</v>
      </c>
      <c r="W66" s="27">
        <v>15.1</v>
      </c>
      <c r="X66" s="27">
        <v>6</v>
      </c>
      <c r="Y66" s="27">
        <v>3</v>
      </c>
      <c r="Z66" s="27">
        <v>7</v>
      </c>
      <c r="AA66" s="3">
        <v>30.2</v>
      </c>
      <c r="AB66" s="2">
        <f t="shared" si="50"/>
        <v>0.334274933843984</v>
      </c>
      <c r="AC66" s="29">
        <f t="shared" si="51"/>
        <v>11.2298333333333</v>
      </c>
      <c r="AD66" s="1">
        <f t="shared" si="52"/>
        <v>0.29</v>
      </c>
      <c r="AE66" s="30">
        <f t="shared" si="53"/>
        <v>105.696245730889</v>
      </c>
      <c r="AF66" s="1">
        <f t="shared" si="54"/>
        <v>3967680.41717157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9</v>
      </c>
      <c r="D67" s="19">
        <v>27.130617375</v>
      </c>
      <c r="E67" s="20">
        <f t="shared" si="55"/>
        <v>26.9135503345161</v>
      </c>
      <c r="F67" s="16" t="s">
        <v>73</v>
      </c>
      <c r="G67" s="13">
        <v>10</v>
      </c>
      <c r="H67" s="18">
        <f t="shared" si="40"/>
        <v>27.130617375</v>
      </c>
      <c r="I67" s="18">
        <f t="shared" si="41"/>
        <v>300.280617375</v>
      </c>
      <c r="J67" s="18">
        <f t="shared" si="42"/>
        <v>0.436444011737177</v>
      </c>
      <c r="K67" s="18">
        <f t="shared" si="43"/>
        <v>11.2298333333333</v>
      </c>
      <c r="L67" s="18">
        <f t="shared" si="44"/>
        <v>3.032055</v>
      </c>
      <c r="M67" s="13" t="s">
        <v>73</v>
      </c>
      <c r="N67" s="13"/>
      <c r="O67" s="18">
        <f t="shared" si="56"/>
        <v>6.44430711837453</v>
      </c>
      <c r="P67" s="18">
        <f t="shared" si="45"/>
        <v>2.81257925160982</v>
      </c>
      <c r="Q67" s="24">
        <f t="shared" si="46"/>
        <v>0.815647982966849</v>
      </c>
      <c r="R67" s="18">
        <f t="shared" si="47"/>
        <v>0.87929595</v>
      </c>
      <c r="S67" s="25">
        <f t="shared" si="48"/>
        <v>0.927614852504267</v>
      </c>
      <c r="T67" s="3">
        <v>0.27</v>
      </c>
      <c r="U67" s="26">
        <f t="shared" si="49"/>
        <v>0.250456010176152</v>
      </c>
      <c r="V67" s="3">
        <v>220.1</v>
      </c>
      <c r="W67" s="27">
        <v>12.1</v>
      </c>
      <c r="X67" s="27">
        <v>4.5</v>
      </c>
      <c r="Y67" s="27">
        <v>1.5</v>
      </c>
      <c r="Z67" s="27">
        <v>6.8</v>
      </c>
      <c r="AA67" s="3">
        <v>30.2</v>
      </c>
      <c r="AB67" s="2">
        <f t="shared" si="50"/>
        <v>0.323863602777226</v>
      </c>
      <c r="AC67" s="29">
        <f t="shared" si="51"/>
        <v>11.2298333333333</v>
      </c>
      <c r="AD67" s="1">
        <f t="shared" si="52"/>
        <v>0.29</v>
      </c>
      <c r="AE67" s="30">
        <f t="shared" si="53"/>
        <v>105.696245730889</v>
      </c>
      <c r="AF67" s="1">
        <f t="shared" si="54"/>
        <v>3844102.99569028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10</v>
      </c>
      <c r="D68" s="19">
        <v>24.2279330719355</v>
      </c>
      <c r="E68" s="20">
        <f t="shared" si="55"/>
        <v>27.130617375</v>
      </c>
      <c r="F68" s="16" t="s">
        <v>73</v>
      </c>
      <c r="G68" s="13">
        <v>11</v>
      </c>
      <c r="H68" s="18">
        <f t="shared" si="40"/>
        <v>24.2279330719355</v>
      </c>
      <c r="I68" s="18">
        <f t="shared" si="41"/>
        <v>297.377933071935</v>
      </c>
      <c r="J68" s="18">
        <f t="shared" si="42"/>
        <v>0.318033226197176</v>
      </c>
      <c r="K68" s="18">
        <f t="shared" si="43"/>
        <v>11.2298333333333</v>
      </c>
      <c r="L68" s="18">
        <f t="shared" si="44"/>
        <v>3.032055</v>
      </c>
      <c r="M68" s="13" t="s">
        <v>75</v>
      </c>
      <c r="N68" s="18">
        <f>(O67-P67)*$C$22/100</f>
        <v>3.45014147342647</v>
      </c>
      <c r="O68" s="18">
        <f t="shared" si="56"/>
        <v>3.21364139333823</v>
      </c>
      <c r="P68" s="18">
        <f t="shared" si="45"/>
        <v>1.02204474016415</v>
      </c>
      <c r="Q68" s="24">
        <f t="shared" si="46"/>
        <v>0.296392974647603</v>
      </c>
      <c r="R68" s="18">
        <f t="shared" si="47"/>
        <v>0.87929595</v>
      </c>
      <c r="S68" s="25">
        <f t="shared" si="48"/>
        <v>0.337079881520668</v>
      </c>
      <c r="T68" s="3">
        <v>0.27</v>
      </c>
      <c r="U68" s="26">
        <f t="shared" si="49"/>
        <v>0.0910115680105802</v>
      </c>
      <c r="V68" s="3">
        <v>220.1</v>
      </c>
      <c r="W68" s="27">
        <v>12.1</v>
      </c>
      <c r="X68" s="27">
        <v>4.5</v>
      </c>
      <c r="Y68" s="27">
        <v>1.5</v>
      </c>
      <c r="Z68" s="27">
        <v>6.8</v>
      </c>
      <c r="AA68" s="3">
        <v>30.2</v>
      </c>
      <c r="AB68" s="2">
        <f t="shared" si="50"/>
        <v>0.292883547664456</v>
      </c>
      <c r="AC68" s="29">
        <f t="shared" si="51"/>
        <v>11.2298333333333</v>
      </c>
      <c r="AD68" s="1">
        <f t="shared" si="52"/>
        <v>0.29</v>
      </c>
      <c r="AE68" s="30">
        <f t="shared" si="53"/>
        <v>105.696245730889</v>
      </c>
      <c r="AF68" s="1">
        <f t="shared" si="54"/>
        <v>3476384.85248304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11</v>
      </c>
      <c r="D69" s="19">
        <v>21.7395057493333</v>
      </c>
      <c r="E69" s="20">
        <f t="shared" si="55"/>
        <v>24.2279330719355</v>
      </c>
      <c r="F69" s="16" t="s">
        <v>75</v>
      </c>
      <c r="G69" s="13">
        <v>12</v>
      </c>
      <c r="H69" s="18">
        <f t="shared" si="40"/>
        <v>21.7395057493333</v>
      </c>
      <c r="I69" s="18">
        <f t="shared" si="41"/>
        <v>294.889505749333</v>
      </c>
      <c r="J69" s="18">
        <f t="shared" si="42"/>
        <v>0.241256597930289</v>
      </c>
      <c r="K69" s="18">
        <f t="shared" si="43"/>
        <v>11.2298333333333</v>
      </c>
      <c r="L69" s="18">
        <f t="shared" si="44"/>
        <v>3.032055</v>
      </c>
      <c r="M69" s="13" t="s">
        <v>73</v>
      </c>
      <c r="N69" s="13"/>
      <c r="O69" s="18">
        <f t="shared" si="56"/>
        <v>5.22365165317409</v>
      </c>
      <c r="P69" s="18">
        <f t="shared" si="45"/>
        <v>1.26024042661771</v>
      </c>
      <c r="Q69" s="24">
        <f t="shared" si="46"/>
        <v>0.365469723719136</v>
      </c>
      <c r="R69" s="18">
        <f t="shared" si="47"/>
        <v>0.87929595</v>
      </c>
      <c r="S69" s="25">
        <f t="shared" si="48"/>
        <v>0.415639039073404</v>
      </c>
      <c r="T69" s="3">
        <v>0.27</v>
      </c>
      <c r="U69" s="26">
        <f t="shared" si="49"/>
        <v>0.112222540549819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0.24820483962883</v>
      </c>
      <c r="AC69" s="29">
        <f t="shared" si="51"/>
        <v>11.2298333333333</v>
      </c>
      <c r="AD69" s="1">
        <f t="shared" si="52"/>
        <v>0.29</v>
      </c>
      <c r="AE69" s="30">
        <f t="shared" si="53"/>
        <v>105.696245730889</v>
      </c>
      <c r="AF69" s="1">
        <f t="shared" si="54"/>
        <v>2946070.38080262</v>
      </c>
      <c r="AG69" s="1">
        <f>SUM(AF58:AF69)</f>
        <v>43054191.2043622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77">
      <c r="A70" s="13"/>
      <c r="B70" s="13"/>
      <c r="C70" s="16">
        <v>12</v>
      </c>
      <c r="D70" s="19">
        <v>19.4843583332258</v>
      </c>
      <c r="E70" s="20">
        <f t="shared" si="55"/>
        <v>21.7395057493333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18</v>
      </c>
      <c r="E74" s="16"/>
      <c r="F74" s="16"/>
      <c r="G74" s="13">
        <v>1</v>
      </c>
      <c r="H74" s="18">
        <f t="shared" ref="H74:H85" si="57">E75</f>
        <v>18</v>
      </c>
      <c r="I74" s="18">
        <f t="shared" ref="I74:I85" si="58">H74+273.15</f>
        <v>291.15</v>
      </c>
      <c r="J74" s="18">
        <f t="shared" ref="J74:J85" si="59">EXP(($C$16*(I74-$C$14))/($C$17*I74*$C$14))</f>
        <v>0.157870513912988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0.0822852692617279</v>
      </c>
      <c r="Q74" s="24">
        <f t="shared" ref="Q74:Q85" si="63">P74*$B$76</f>
        <v>0.0213941700080492</v>
      </c>
      <c r="R74" s="18">
        <f t="shared" ref="R74:R85" si="64">L74*$B$76</f>
        <v>0.1355172</v>
      </c>
      <c r="S74" s="25">
        <f t="shared" ref="S74:S85" si="65">Q74/R74</f>
        <v>0.157870513912988</v>
      </c>
      <c r="T74" s="3">
        <v>0.01</v>
      </c>
      <c r="U74" s="26">
        <f t="shared" ref="U74:U85" si="66">S74*T74</f>
        <v>0.00157870513912988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0.00706870513912989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 t="shared" ref="AW74:AW85" si="72">$E$8</f>
        <v>0</v>
      </c>
      <c r="AX74" s="1">
        <f t="shared" ref="AX74:AX85" si="73">AW74*10000*AV74*0.67*AU74*AT74</f>
        <v>0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19.8683827003226</v>
      </c>
      <c r="E75" s="20">
        <f t="shared" ref="E75:E86" si="74">D74</f>
        <v>18</v>
      </c>
      <c r="F75" s="16" t="s">
        <v>73</v>
      </c>
      <c r="G75" s="13">
        <v>2</v>
      </c>
      <c r="H75" s="18">
        <f t="shared" si="57"/>
        <v>19.8683827003226</v>
      </c>
      <c r="I75" s="18">
        <f t="shared" si="58"/>
        <v>293.018382700323</v>
      </c>
      <c r="J75" s="18">
        <f t="shared" si="59"/>
        <v>0.195393561126257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5">L75+O74-P74-N75</f>
        <v>0.960154730738272</v>
      </c>
      <c r="P75" s="18">
        <f t="shared" si="62"/>
        <v>0.187608052071173</v>
      </c>
      <c r="Q75" s="24">
        <f t="shared" si="63"/>
        <v>0.0487780935385051</v>
      </c>
      <c r="R75" s="18">
        <f t="shared" si="64"/>
        <v>0.1355172</v>
      </c>
      <c r="S75" s="25">
        <f t="shared" si="65"/>
        <v>0.359940240342223</v>
      </c>
      <c r="T75" s="3">
        <v>0.01</v>
      </c>
      <c r="U75" s="26">
        <f t="shared" si="66"/>
        <v>0.00359940240342223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0.00908940240342223</v>
      </c>
      <c r="AU75" s="29">
        <f t="shared" si="70"/>
        <v>52.122</v>
      </c>
      <c r="AV75" s="1">
        <f t="shared" si="71"/>
        <v>0.26</v>
      </c>
      <c r="AW75" s="2">
        <f t="shared" si="72"/>
        <v>0</v>
      </c>
      <c r="AX75" s="1">
        <f t="shared" si="73"/>
        <v>0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21.6301688471429</v>
      </c>
      <c r="E76" s="20">
        <f t="shared" si="74"/>
        <v>19.8683827003226</v>
      </c>
      <c r="F76" s="16" t="s">
        <v>73</v>
      </c>
      <c r="G76" s="13">
        <v>3</v>
      </c>
      <c r="H76" s="18">
        <f t="shared" si="57"/>
        <v>21.6301688471429</v>
      </c>
      <c r="I76" s="18">
        <f t="shared" si="58"/>
        <v>294.780168847143</v>
      </c>
      <c r="J76" s="18">
        <f t="shared" si="59"/>
        <v>0.238319979709873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5"/>
        <v>1.2937666786671</v>
      </c>
      <c r="P76" s="18">
        <f t="shared" si="62"/>
        <v>0.308330448609253</v>
      </c>
      <c r="Q76" s="24">
        <f t="shared" si="63"/>
        <v>0.0801659166384058</v>
      </c>
      <c r="R76" s="18">
        <f t="shared" si="64"/>
        <v>0.1355172</v>
      </c>
      <c r="S76" s="25">
        <f t="shared" si="65"/>
        <v>0.591555290681964</v>
      </c>
      <c r="T76" s="3">
        <v>0.01</v>
      </c>
      <c r="U76" s="26">
        <f t="shared" si="66"/>
        <v>0.00591555290681964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0.005</v>
      </c>
      <c r="AF76" s="3">
        <v>0.49</v>
      </c>
      <c r="AG76" s="26">
        <f t="shared" si="67"/>
        <v>0.00245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0.015</v>
      </c>
      <c r="AR76" s="3">
        <v>0.5</v>
      </c>
      <c r="AS76" s="3">
        <f t="shared" si="68"/>
        <v>0.0075</v>
      </c>
      <c r="AT76" s="2">
        <f t="shared" si="69"/>
        <v>0.0158655529068196</v>
      </c>
      <c r="AU76" s="29">
        <f t="shared" si="70"/>
        <v>52.122</v>
      </c>
      <c r="AV76" s="1">
        <f t="shared" si="71"/>
        <v>0.26</v>
      </c>
      <c r="AW76" s="2">
        <f t="shared" si="72"/>
        <v>0</v>
      </c>
      <c r="AX76" s="1">
        <f t="shared" si="73"/>
        <v>0</v>
      </c>
    </row>
    <row r="77" s="1" customFormat="1" spans="1:50">
      <c r="A77" s="13"/>
      <c r="B77" s="13"/>
      <c r="C77" s="16">
        <v>3</v>
      </c>
      <c r="D77" s="19">
        <v>22.5607200541935</v>
      </c>
      <c r="E77" s="20">
        <f t="shared" si="74"/>
        <v>21.6301688471429</v>
      </c>
      <c r="F77" s="16" t="s">
        <v>73</v>
      </c>
      <c r="G77" s="13">
        <v>4</v>
      </c>
      <c r="H77" s="18">
        <f t="shared" si="57"/>
        <v>22.5607200541935</v>
      </c>
      <c r="I77" s="18">
        <f t="shared" si="58"/>
        <v>295.710720054194</v>
      </c>
      <c r="J77" s="18">
        <f t="shared" si="59"/>
        <v>0.264424598061089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1.50665623005785</v>
      </c>
      <c r="P77" s="18">
        <f t="shared" si="62"/>
        <v>0.398396968049282</v>
      </c>
      <c r="Q77" s="24">
        <f t="shared" si="63"/>
        <v>0.103583211692813</v>
      </c>
      <c r="R77" s="18">
        <f t="shared" si="64"/>
        <v>0.1355172</v>
      </c>
      <c r="S77" s="25">
        <f t="shared" si="65"/>
        <v>0.764354721709224</v>
      </c>
      <c r="T77" s="3">
        <v>0.01</v>
      </c>
      <c r="U77" s="26">
        <f t="shared" si="66"/>
        <v>0.00764354721709224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0.005</v>
      </c>
      <c r="AF77" s="3">
        <v>0.49</v>
      </c>
      <c r="AG77" s="26">
        <f t="shared" si="67"/>
        <v>0.00245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0.015</v>
      </c>
      <c r="AR77" s="3">
        <v>0.5</v>
      </c>
      <c r="AS77" s="3">
        <f t="shared" si="68"/>
        <v>0.0075</v>
      </c>
      <c r="AT77" s="2">
        <f t="shared" si="69"/>
        <v>0.0175935472170922</v>
      </c>
      <c r="AU77" s="29">
        <f t="shared" si="70"/>
        <v>52.122</v>
      </c>
      <c r="AV77" s="1">
        <f t="shared" si="71"/>
        <v>0.26</v>
      </c>
      <c r="AW77" s="2">
        <f t="shared" si="72"/>
        <v>0</v>
      </c>
      <c r="AX77" s="1">
        <f t="shared" si="73"/>
        <v>0</v>
      </c>
    </row>
    <row r="78" s="1" customFormat="1" spans="1:50">
      <c r="A78" s="13"/>
      <c r="B78" s="13"/>
      <c r="C78" s="16">
        <v>4</v>
      </c>
      <c r="D78" s="19">
        <v>24.8900117786667</v>
      </c>
      <c r="E78" s="20">
        <f t="shared" si="74"/>
        <v>22.5607200541935</v>
      </c>
      <c r="F78" s="16" t="s">
        <v>73</v>
      </c>
      <c r="G78" s="13">
        <v>5</v>
      </c>
      <c r="H78" s="18">
        <f t="shared" si="57"/>
        <v>24.8900117786667</v>
      </c>
      <c r="I78" s="18">
        <f t="shared" si="58"/>
        <v>298.040011778667</v>
      </c>
      <c r="J78" s="18">
        <f t="shared" si="59"/>
        <v>0.342027325515483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1.05284629890814</v>
      </c>
      <c r="O78" s="18">
        <f t="shared" si="75"/>
        <v>0.576632963100428</v>
      </c>
      <c r="P78" s="18">
        <f t="shared" si="62"/>
        <v>0.197224230173307</v>
      </c>
      <c r="Q78" s="24">
        <f t="shared" si="63"/>
        <v>0.0512782998450599</v>
      </c>
      <c r="R78" s="18">
        <f t="shared" si="64"/>
        <v>0.1355172</v>
      </c>
      <c r="S78" s="25">
        <f t="shared" si="65"/>
        <v>0.378389605489635</v>
      </c>
      <c r="T78" s="3">
        <v>0.01</v>
      </c>
      <c r="U78" s="26">
        <f t="shared" si="66"/>
        <v>0.00378389605489635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0.01</v>
      </c>
      <c r="AF78" s="3">
        <v>0.49</v>
      </c>
      <c r="AG78" s="26">
        <f t="shared" si="67"/>
        <v>0.0049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0.02</v>
      </c>
      <c r="AR78" s="3">
        <v>0.5</v>
      </c>
      <c r="AS78" s="3">
        <f t="shared" si="68"/>
        <v>0.01</v>
      </c>
      <c r="AT78" s="2">
        <f t="shared" si="69"/>
        <v>0.0186838960548963</v>
      </c>
      <c r="AU78" s="29">
        <f t="shared" si="70"/>
        <v>52.122</v>
      </c>
      <c r="AV78" s="1">
        <f t="shared" si="71"/>
        <v>0.26</v>
      </c>
      <c r="AW78" s="2">
        <f t="shared" si="72"/>
        <v>0</v>
      </c>
      <c r="AX78" s="1">
        <f t="shared" si="73"/>
        <v>0</v>
      </c>
    </row>
    <row r="79" s="1" customFormat="1" spans="1:50">
      <c r="A79" s="13"/>
      <c r="B79" s="13"/>
      <c r="C79" s="16">
        <v>5</v>
      </c>
      <c r="D79" s="19">
        <v>27.837479593871</v>
      </c>
      <c r="E79" s="20">
        <f t="shared" si="74"/>
        <v>24.8900117786667</v>
      </c>
      <c r="F79" s="16" t="s">
        <v>75</v>
      </c>
      <c r="G79" s="13">
        <v>6</v>
      </c>
      <c r="H79" s="18">
        <f t="shared" si="57"/>
        <v>27.837479593871</v>
      </c>
      <c r="I79" s="18">
        <f t="shared" si="58"/>
        <v>300.987479593871</v>
      </c>
      <c r="J79" s="18">
        <f t="shared" si="59"/>
        <v>0.470977800025336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5"/>
        <v>0.90062873292712</v>
      </c>
      <c r="P79" s="18">
        <f t="shared" si="62"/>
        <v>0.424176139273621</v>
      </c>
      <c r="Q79" s="24">
        <f t="shared" si="63"/>
        <v>0.110285796211141</v>
      </c>
      <c r="R79" s="18">
        <f t="shared" si="64"/>
        <v>0.1355172</v>
      </c>
      <c r="S79" s="25">
        <f t="shared" si="65"/>
        <v>0.81381401188293</v>
      </c>
      <c r="T79" s="3">
        <v>0.01</v>
      </c>
      <c r="U79" s="26">
        <f t="shared" si="66"/>
        <v>0.0081381401188293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0.01</v>
      </c>
      <c r="AF79" s="3">
        <v>0.49</v>
      </c>
      <c r="AG79" s="26">
        <f t="shared" si="67"/>
        <v>0.0049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0.02</v>
      </c>
      <c r="AR79" s="3">
        <v>0.5</v>
      </c>
      <c r="AS79" s="3">
        <f t="shared" si="68"/>
        <v>0.01</v>
      </c>
      <c r="AT79" s="2">
        <f t="shared" si="69"/>
        <v>0.0230381401188293</v>
      </c>
      <c r="AU79" s="29">
        <f t="shared" si="70"/>
        <v>52.122</v>
      </c>
      <c r="AV79" s="1">
        <f t="shared" si="71"/>
        <v>0.26</v>
      </c>
      <c r="AW79" s="2">
        <f t="shared" si="72"/>
        <v>0</v>
      </c>
      <c r="AX79" s="1">
        <f t="shared" si="73"/>
        <v>0</v>
      </c>
    </row>
    <row r="80" s="1" customFormat="1" spans="1:50">
      <c r="A80" s="13"/>
      <c r="B80" s="13"/>
      <c r="C80" s="16">
        <v>6</v>
      </c>
      <c r="D80" s="19">
        <v>28.5809363256667</v>
      </c>
      <c r="E80" s="20">
        <f t="shared" si="74"/>
        <v>27.837479593871</v>
      </c>
      <c r="F80" s="16" t="s">
        <v>73</v>
      </c>
      <c r="G80" s="13">
        <v>7</v>
      </c>
      <c r="H80" s="18">
        <f t="shared" si="57"/>
        <v>28.5809363256667</v>
      </c>
      <c r="I80" s="18">
        <f t="shared" si="58"/>
        <v>301.730936325667</v>
      </c>
      <c r="J80" s="18">
        <f t="shared" si="59"/>
        <v>0.510055321878119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0.997672593653499</v>
      </c>
      <c r="P80" s="18">
        <f t="shared" si="62"/>
        <v>0.508868215884914</v>
      </c>
      <c r="Q80" s="24">
        <f t="shared" si="63"/>
        <v>0.132305736130078</v>
      </c>
      <c r="R80" s="18">
        <f t="shared" si="64"/>
        <v>0.1355172</v>
      </c>
      <c r="S80" s="25">
        <f t="shared" si="65"/>
        <v>0.976302167769682</v>
      </c>
      <c r="T80" s="3">
        <v>0.01</v>
      </c>
      <c r="U80" s="26">
        <f t="shared" si="66"/>
        <v>0.00976302167769682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0.01</v>
      </c>
      <c r="AF80" s="3">
        <v>0.49</v>
      </c>
      <c r="AG80" s="26">
        <f t="shared" si="67"/>
        <v>0.0049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0.02</v>
      </c>
      <c r="AR80" s="3">
        <v>0.5</v>
      </c>
      <c r="AS80" s="3">
        <f t="shared" si="68"/>
        <v>0.01</v>
      </c>
      <c r="AT80" s="2">
        <f t="shared" si="69"/>
        <v>0.0246630216776968</v>
      </c>
      <c r="AU80" s="29">
        <f t="shared" si="70"/>
        <v>52.122</v>
      </c>
      <c r="AV80" s="1">
        <f t="shared" si="71"/>
        <v>0.26</v>
      </c>
      <c r="AW80" s="2">
        <f t="shared" si="72"/>
        <v>0</v>
      </c>
      <c r="AX80" s="1">
        <f t="shared" si="73"/>
        <v>0</v>
      </c>
    </row>
    <row r="81" s="1" customFormat="1" spans="1:50">
      <c r="A81" s="13"/>
      <c r="B81" s="13"/>
      <c r="C81" s="16">
        <v>7</v>
      </c>
      <c r="D81" s="19">
        <v>28.4638153254839</v>
      </c>
      <c r="E81" s="20">
        <f t="shared" si="74"/>
        <v>28.5809363256667</v>
      </c>
      <c r="F81" s="16" t="s">
        <v>73</v>
      </c>
      <c r="G81" s="13">
        <v>8</v>
      </c>
      <c r="H81" s="18">
        <f t="shared" si="57"/>
        <v>28.4638153254839</v>
      </c>
      <c r="I81" s="18">
        <f t="shared" si="58"/>
        <v>301.613815325484</v>
      </c>
      <c r="J81" s="18">
        <f t="shared" si="59"/>
        <v>0.503703788889254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1.01002437776859</v>
      </c>
      <c r="P81" s="18">
        <f t="shared" si="62"/>
        <v>0.508753105952548</v>
      </c>
      <c r="Q81" s="24">
        <f t="shared" si="63"/>
        <v>0.132275807547662</v>
      </c>
      <c r="R81" s="18">
        <f t="shared" si="64"/>
        <v>0.1355172</v>
      </c>
      <c r="S81" s="25">
        <f t="shared" si="65"/>
        <v>0.976081320656436</v>
      </c>
      <c r="T81" s="3">
        <v>0.01</v>
      </c>
      <c r="U81" s="26">
        <f t="shared" si="66"/>
        <v>0.00976081320656436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0.01</v>
      </c>
      <c r="AF81" s="3">
        <v>0.49</v>
      </c>
      <c r="AG81" s="26">
        <f t="shared" si="67"/>
        <v>0.0049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0.02</v>
      </c>
      <c r="AR81" s="3">
        <v>0.5</v>
      </c>
      <c r="AS81" s="3">
        <f t="shared" si="68"/>
        <v>0.01</v>
      </c>
      <c r="AT81" s="2">
        <f t="shared" si="69"/>
        <v>0.0246608132065644</v>
      </c>
      <c r="AU81" s="29">
        <f t="shared" si="70"/>
        <v>52.122</v>
      </c>
      <c r="AV81" s="1">
        <f t="shared" si="71"/>
        <v>0.26</v>
      </c>
      <c r="AW81" s="2">
        <f t="shared" si="72"/>
        <v>0</v>
      </c>
      <c r="AX81" s="1">
        <f t="shared" si="73"/>
        <v>0</v>
      </c>
    </row>
    <row r="82" s="1" customFormat="1" spans="1:50">
      <c r="A82" s="13"/>
      <c r="B82" s="13"/>
      <c r="C82" s="16">
        <v>8</v>
      </c>
      <c r="D82" s="19">
        <v>26.9135503345161</v>
      </c>
      <c r="E82" s="20">
        <f t="shared" si="74"/>
        <v>28.4638153254839</v>
      </c>
      <c r="F82" s="16" t="s">
        <v>73</v>
      </c>
      <c r="G82" s="13">
        <v>9</v>
      </c>
      <c r="H82" s="18">
        <f t="shared" si="57"/>
        <v>26.9135503345161</v>
      </c>
      <c r="I82" s="18">
        <f t="shared" si="58"/>
        <v>300.063550334516</v>
      </c>
      <c r="J82" s="18">
        <f t="shared" si="59"/>
        <v>0.426325561077997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1.02249127181604</v>
      </c>
      <c r="P82" s="18">
        <f t="shared" si="62"/>
        <v>0.435914165154327</v>
      </c>
      <c r="Q82" s="24">
        <f t="shared" si="63"/>
        <v>0.113337682940125</v>
      </c>
      <c r="R82" s="18">
        <f t="shared" si="64"/>
        <v>0.1355172</v>
      </c>
      <c r="S82" s="25">
        <f t="shared" si="65"/>
        <v>0.836334302510124</v>
      </c>
      <c r="T82" s="3">
        <v>0.01</v>
      </c>
      <c r="U82" s="26">
        <f t="shared" si="66"/>
        <v>0.00836334302510124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0.01</v>
      </c>
      <c r="AF82" s="3">
        <v>0.49</v>
      </c>
      <c r="AG82" s="26">
        <f t="shared" si="67"/>
        <v>0.0049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0.02</v>
      </c>
      <c r="AR82" s="3">
        <v>0.5</v>
      </c>
      <c r="AS82" s="3">
        <f t="shared" si="68"/>
        <v>0.01</v>
      </c>
      <c r="AT82" s="2">
        <f t="shared" si="69"/>
        <v>0.0232633430251012</v>
      </c>
      <c r="AU82" s="29">
        <f t="shared" si="70"/>
        <v>52.122</v>
      </c>
      <c r="AV82" s="1">
        <f t="shared" si="71"/>
        <v>0.26</v>
      </c>
      <c r="AW82" s="2">
        <f t="shared" si="72"/>
        <v>0</v>
      </c>
      <c r="AX82" s="1">
        <f t="shared" si="73"/>
        <v>0</v>
      </c>
    </row>
    <row r="83" s="1" customFormat="1" spans="1:50">
      <c r="A83" s="13"/>
      <c r="B83" s="13"/>
      <c r="C83" s="16">
        <v>9</v>
      </c>
      <c r="D83" s="19">
        <v>27.130617375</v>
      </c>
      <c r="E83" s="20">
        <f t="shared" si="74"/>
        <v>26.9135503345161</v>
      </c>
      <c r="F83" s="16" t="s">
        <v>73</v>
      </c>
      <c r="G83" s="13">
        <v>10</v>
      </c>
      <c r="H83" s="18">
        <f t="shared" si="57"/>
        <v>27.130617375</v>
      </c>
      <c r="I83" s="18">
        <f t="shared" si="58"/>
        <v>300.280617375</v>
      </c>
      <c r="J83" s="18">
        <f t="shared" si="59"/>
        <v>0.436444011737177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1.10779710666171</v>
      </c>
      <c r="P83" s="18">
        <f t="shared" si="62"/>
        <v>0.483491413422274</v>
      </c>
      <c r="Q83" s="24">
        <f t="shared" si="63"/>
        <v>0.125707767489791</v>
      </c>
      <c r="R83" s="18">
        <f t="shared" si="64"/>
        <v>0.1355172</v>
      </c>
      <c r="S83" s="25">
        <f t="shared" si="65"/>
        <v>0.927614852504267</v>
      </c>
      <c r="T83" s="3">
        <v>0.01</v>
      </c>
      <c r="U83" s="26">
        <f t="shared" si="66"/>
        <v>0.00927614852504267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0.005</v>
      </c>
      <c r="AF83" s="3">
        <v>0.49</v>
      </c>
      <c r="AG83" s="26">
        <f t="shared" si="67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8"/>
        <v>0.0075</v>
      </c>
      <c r="AT83" s="2">
        <f t="shared" si="69"/>
        <v>0.0192261485250427</v>
      </c>
      <c r="AU83" s="29">
        <f t="shared" si="70"/>
        <v>52.122</v>
      </c>
      <c r="AV83" s="1">
        <f t="shared" si="71"/>
        <v>0.26</v>
      </c>
      <c r="AW83" s="2">
        <f t="shared" si="72"/>
        <v>0</v>
      </c>
      <c r="AX83" s="1">
        <f t="shared" si="73"/>
        <v>0</v>
      </c>
    </row>
    <row r="84" s="1" customFormat="1" spans="1:50">
      <c r="A84" s="13"/>
      <c r="B84" s="13"/>
      <c r="C84" s="16">
        <v>10</v>
      </c>
      <c r="D84" s="19">
        <v>24.2279330719355</v>
      </c>
      <c r="E84" s="20">
        <f t="shared" si="74"/>
        <v>27.130617375</v>
      </c>
      <c r="F84" s="16" t="s">
        <v>73</v>
      </c>
      <c r="G84" s="13">
        <v>11</v>
      </c>
      <c r="H84" s="18">
        <f t="shared" si="57"/>
        <v>24.2279330719355</v>
      </c>
      <c r="I84" s="18">
        <f t="shared" si="58"/>
        <v>297.377933071935</v>
      </c>
      <c r="J84" s="18">
        <f t="shared" si="59"/>
        <v>0.318033226197176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0.593090408577465</v>
      </c>
      <c r="O84" s="18">
        <f t="shared" si="75"/>
        <v>0.552435284661972</v>
      </c>
      <c r="P84" s="18">
        <f t="shared" si="62"/>
        <v>0.175692775846202</v>
      </c>
      <c r="Q84" s="24">
        <f t="shared" si="63"/>
        <v>0.0456801217200126</v>
      </c>
      <c r="R84" s="18">
        <f t="shared" si="64"/>
        <v>0.1355172</v>
      </c>
      <c r="S84" s="25">
        <f t="shared" si="65"/>
        <v>0.337079881520668</v>
      </c>
      <c r="T84" s="3">
        <v>0.01</v>
      </c>
      <c r="U84" s="26">
        <f t="shared" si="66"/>
        <v>0.00337079881520668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0.005</v>
      </c>
      <c r="AF84" s="3">
        <v>0.49</v>
      </c>
      <c r="AG84" s="26">
        <f t="shared" si="67"/>
        <v>0.00245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0.015</v>
      </c>
      <c r="AR84" s="3">
        <v>0.5</v>
      </c>
      <c r="AS84" s="3">
        <f t="shared" si="68"/>
        <v>0.0075</v>
      </c>
      <c r="AT84" s="2">
        <f t="shared" si="69"/>
        <v>0.0133207988152067</v>
      </c>
      <c r="AU84" s="29">
        <f t="shared" si="70"/>
        <v>52.122</v>
      </c>
      <c r="AV84" s="1">
        <f t="shared" si="71"/>
        <v>0.26</v>
      </c>
      <c r="AW84" s="2">
        <f t="shared" si="72"/>
        <v>0</v>
      </c>
      <c r="AX84" s="1">
        <f t="shared" si="73"/>
        <v>0</v>
      </c>
    </row>
    <row r="85" s="1" customFormat="1" spans="1:51">
      <c r="A85" s="13"/>
      <c r="B85" s="13"/>
      <c r="C85" s="16">
        <v>11</v>
      </c>
      <c r="D85" s="19">
        <v>21.7395057493333</v>
      </c>
      <c r="E85" s="20">
        <f t="shared" si="74"/>
        <v>24.2279330719355</v>
      </c>
      <c r="F85" s="16" t="s">
        <v>75</v>
      </c>
      <c r="G85" s="13">
        <v>12</v>
      </c>
      <c r="H85" s="18">
        <f t="shared" si="57"/>
        <v>21.7395057493333</v>
      </c>
      <c r="I85" s="18">
        <f t="shared" si="58"/>
        <v>294.889505749333</v>
      </c>
      <c r="J85" s="18">
        <f t="shared" si="59"/>
        <v>0.241256597930289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5"/>
        <v>0.897962508815769</v>
      </c>
      <c r="P85" s="18">
        <f t="shared" si="62"/>
        <v>0.21663937994584</v>
      </c>
      <c r="Q85" s="24">
        <f t="shared" si="63"/>
        <v>0.0563262387859183</v>
      </c>
      <c r="R85" s="18">
        <f t="shared" si="64"/>
        <v>0.1355172</v>
      </c>
      <c r="S85" s="25">
        <f t="shared" si="65"/>
        <v>0.415639039073404</v>
      </c>
      <c r="T85" s="3">
        <v>0.01</v>
      </c>
      <c r="U85" s="26">
        <f t="shared" si="66"/>
        <v>0.00415639039073404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0.00964639039073404</v>
      </c>
      <c r="AU85" s="29">
        <f t="shared" si="70"/>
        <v>52.122</v>
      </c>
      <c r="AV85" s="1">
        <f t="shared" si="71"/>
        <v>0.26</v>
      </c>
      <c r="AW85" s="2">
        <f t="shared" si="72"/>
        <v>0</v>
      </c>
      <c r="AX85" s="1">
        <f t="shared" si="73"/>
        <v>0</v>
      </c>
      <c r="AY85" s="1">
        <f>SUM(AX74:AX85)</f>
        <v>0</v>
      </c>
    </row>
    <row r="86" s="1" customFormat="1" spans="1:46">
      <c r="A86" s="13"/>
      <c r="B86" s="13"/>
      <c r="C86" s="16">
        <v>12</v>
      </c>
      <c r="D86" s="19">
        <v>19.4843583332258</v>
      </c>
      <c r="E86" s="20">
        <f t="shared" si="74"/>
        <v>21.7395057493333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18</v>
      </c>
      <c r="E90" s="16"/>
      <c r="F90" s="16"/>
      <c r="G90" s="13">
        <v>1</v>
      </c>
      <c r="H90" s="18">
        <f t="shared" ref="H90:H101" si="76">E91</f>
        <v>18</v>
      </c>
      <c r="I90" s="18">
        <f t="shared" ref="I90:I101" si="77">H90+273.15</f>
        <v>291.15</v>
      </c>
      <c r="J90" s="18">
        <f t="shared" ref="J90:J101" si="78">EXP(($C$16*(I90-$C$14))/($C$17*I90*$C$14))</f>
        <v>0.157870513912988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0.0449457353110278</v>
      </c>
      <c r="Q90" s="24">
        <f t="shared" ref="Q90:Q101" si="82">P90*$B$76</f>
        <v>0.0116858911808672</v>
      </c>
      <c r="R90" s="18">
        <f t="shared" ref="R90:R101" si="83">L90*$B$76</f>
        <v>0.074022</v>
      </c>
      <c r="S90" s="25">
        <f t="shared" ref="S90:S101" si="84">Q90/R90</f>
        <v>0.157870513912988</v>
      </c>
      <c r="T90" s="3">
        <v>0.01</v>
      </c>
      <c r="U90" s="26">
        <f t="shared" ref="U90:U101" si="85">S90*T90</f>
        <v>0.00157870513912988</v>
      </c>
      <c r="V90" s="25"/>
      <c r="W90" s="3"/>
      <c r="X90" s="3"/>
      <c r="Y90" s="28"/>
      <c r="Z90" s="3"/>
      <c r="AA90" s="27"/>
      <c r="AB90" s="3"/>
      <c r="AC90" s="3"/>
      <c r="AD90" s="3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0.00706870513912989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 t="shared" ref="AW90:AW101" si="91">$E$9</f>
        <v>0</v>
      </c>
      <c r="AX90" s="1">
        <f t="shared" ref="AX90:AX101" si="92">AW90*10000*AV90*0.67*AU90*AT90</f>
        <v>0</v>
      </c>
      <c r="AZ90" s="2">
        <f t="shared" ref="AZ90:AZ101" si="93">$E$10</f>
        <v>0</v>
      </c>
      <c r="BA90" s="1">
        <f t="shared" ref="BA90:BA101" si="94">AZ90*10000*AV90*0.67*AU90*AT90</f>
        <v>0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19.8683827003226</v>
      </c>
      <c r="E91" s="20">
        <f t="shared" ref="E91:E102" si="95">D90</f>
        <v>18</v>
      </c>
      <c r="F91" s="16" t="s">
        <v>73</v>
      </c>
      <c r="G91" s="13">
        <v>2</v>
      </c>
      <c r="H91" s="18">
        <f t="shared" si="76"/>
        <v>19.8683827003226</v>
      </c>
      <c r="I91" s="18">
        <f t="shared" si="77"/>
        <v>293.018382700323</v>
      </c>
      <c r="J91" s="18">
        <f t="shared" si="78"/>
        <v>0.195393561126257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6">L91+O90-P90-N91</f>
        <v>0.524454264688972</v>
      </c>
      <c r="P91" s="18">
        <f t="shared" si="81"/>
        <v>0.102474986425431</v>
      </c>
      <c r="Q91" s="24">
        <f t="shared" si="82"/>
        <v>0.026643496470612</v>
      </c>
      <c r="R91" s="18">
        <f t="shared" si="83"/>
        <v>0.074022</v>
      </c>
      <c r="S91" s="25">
        <f t="shared" si="84"/>
        <v>0.359940240342223</v>
      </c>
      <c r="T91" s="3">
        <v>0.01</v>
      </c>
      <c r="U91" s="26">
        <f t="shared" si="85"/>
        <v>0.00359940240342223</v>
      </c>
      <c r="V91" s="25"/>
      <c r="W91" s="3"/>
      <c r="X91" s="3"/>
      <c r="Y91" s="28"/>
      <c r="Z91" s="3"/>
      <c r="AA91" s="27"/>
      <c r="AB91" s="3"/>
      <c r="AC91" s="3"/>
      <c r="AD91" s="3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0.00908940240342223</v>
      </c>
      <c r="AU91" s="29">
        <f t="shared" si="89"/>
        <v>28.47</v>
      </c>
      <c r="AV91" s="1">
        <f t="shared" si="90"/>
        <v>0.26</v>
      </c>
      <c r="AW91" s="2">
        <f t="shared" si="91"/>
        <v>0</v>
      </c>
      <c r="AX91" s="1">
        <f t="shared" si="92"/>
        <v>0</v>
      </c>
      <c r="AZ91" s="2">
        <f t="shared" si="93"/>
        <v>0</v>
      </c>
      <c r="BA91" s="1">
        <f t="shared" si="94"/>
        <v>0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21.6301688471429</v>
      </c>
      <c r="E92" s="20">
        <f t="shared" si="95"/>
        <v>19.8683827003226</v>
      </c>
      <c r="F92" s="16" t="s">
        <v>73</v>
      </c>
      <c r="G92" s="13">
        <v>3</v>
      </c>
      <c r="H92" s="18">
        <f t="shared" si="76"/>
        <v>21.6301688471429</v>
      </c>
      <c r="I92" s="18">
        <f t="shared" si="77"/>
        <v>294.780168847143</v>
      </c>
      <c r="J92" s="18">
        <f t="shared" si="78"/>
        <v>0.238319979709873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6"/>
        <v>0.706679278263541</v>
      </c>
      <c r="P92" s="18">
        <f t="shared" si="81"/>
        <v>0.168415791257155</v>
      </c>
      <c r="Q92" s="24">
        <f t="shared" si="82"/>
        <v>0.0437881057268603</v>
      </c>
      <c r="R92" s="18">
        <f t="shared" si="83"/>
        <v>0.074022</v>
      </c>
      <c r="S92" s="25">
        <f t="shared" si="84"/>
        <v>0.591555290681963</v>
      </c>
      <c r="T92" s="3">
        <v>0.01</v>
      </c>
      <c r="U92" s="26">
        <f t="shared" si="85"/>
        <v>0.00591555290681963</v>
      </c>
      <c r="V92" s="25"/>
      <c r="W92" s="3"/>
      <c r="X92" s="3"/>
      <c r="Y92" s="28"/>
      <c r="Z92" s="3"/>
      <c r="AA92" s="27"/>
      <c r="AB92" s="3"/>
      <c r="AC92" s="3"/>
      <c r="AD92" s="3"/>
      <c r="AE92" s="25">
        <v>0.005</v>
      </c>
      <c r="AF92" s="3">
        <v>0.49</v>
      </c>
      <c r="AG92" s="26">
        <f t="shared" si="86"/>
        <v>0.00245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0.015</v>
      </c>
      <c r="AR92" s="3">
        <v>0.5</v>
      </c>
      <c r="AS92" s="3">
        <f t="shared" si="87"/>
        <v>0.0075</v>
      </c>
      <c r="AT92" s="2">
        <f t="shared" si="88"/>
        <v>0.0158655529068196</v>
      </c>
      <c r="AU92" s="29">
        <f t="shared" si="89"/>
        <v>28.47</v>
      </c>
      <c r="AV92" s="1">
        <f t="shared" si="90"/>
        <v>0.26</v>
      </c>
      <c r="AW92" s="2">
        <f t="shared" si="91"/>
        <v>0</v>
      </c>
      <c r="AX92" s="1">
        <f t="shared" si="92"/>
        <v>0</v>
      </c>
      <c r="AZ92" s="2">
        <f t="shared" si="93"/>
        <v>0</v>
      </c>
      <c r="BA92" s="1">
        <f t="shared" si="94"/>
        <v>0</v>
      </c>
    </row>
    <row r="93" s="1" customFormat="1" spans="1:53">
      <c r="A93" s="13"/>
      <c r="B93" s="13"/>
      <c r="C93" s="16">
        <v>3</v>
      </c>
      <c r="D93" s="19">
        <v>22.5607200541935</v>
      </c>
      <c r="E93" s="20">
        <f t="shared" si="95"/>
        <v>21.6301688471429</v>
      </c>
      <c r="F93" s="16" t="s">
        <v>73</v>
      </c>
      <c r="G93" s="13">
        <v>4</v>
      </c>
      <c r="H93" s="18">
        <f t="shared" si="76"/>
        <v>22.5607200541935</v>
      </c>
      <c r="I93" s="18">
        <f t="shared" si="77"/>
        <v>295.710720054194</v>
      </c>
      <c r="J93" s="18">
        <f t="shared" si="78"/>
        <v>0.264424598061089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0.822963487006386</v>
      </c>
      <c r="P93" s="18">
        <f t="shared" si="81"/>
        <v>0.217611789270616</v>
      </c>
      <c r="Q93" s="24">
        <f t="shared" si="82"/>
        <v>0.0565790652103602</v>
      </c>
      <c r="R93" s="18">
        <f t="shared" si="83"/>
        <v>0.074022</v>
      </c>
      <c r="S93" s="25">
        <f t="shared" si="84"/>
        <v>0.764354721709224</v>
      </c>
      <c r="T93" s="3">
        <v>0.01</v>
      </c>
      <c r="U93" s="26">
        <f t="shared" si="85"/>
        <v>0.00764354721709224</v>
      </c>
      <c r="V93" s="25"/>
      <c r="W93" s="3"/>
      <c r="X93" s="3"/>
      <c r="Y93" s="28"/>
      <c r="Z93" s="3"/>
      <c r="AA93" s="27"/>
      <c r="AB93" s="3"/>
      <c r="AC93" s="3"/>
      <c r="AD93" s="3"/>
      <c r="AE93" s="25">
        <v>0.005</v>
      </c>
      <c r="AF93" s="3">
        <v>0.49</v>
      </c>
      <c r="AG93" s="26">
        <f t="shared" si="86"/>
        <v>0.00245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0.015</v>
      </c>
      <c r="AR93" s="3">
        <v>0.5</v>
      </c>
      <c r="AS93" s="3">
        <f t="shared" si="87"/>
        <v>0.0075</v>
      </c>
      <c r="AT93" s="2">
        <f t="shared" si="88"/>
        <v>0.0175935472170922</v>
      </c>
      <c r="AU93" s="29">
        <f t="shared" si="89"/>
        <v>28.47</v>
      </c>
      <c r="AV93" s="1">
        <f t="shared" si="90"/>
        <v>0.26</v>
      </c>
      <c r="AW93" s="2">
        <f t="shared" si="91"/>
        <v>0</v>
      </c>
      <c r="AX93" s="1">
        <f t="shared" si="92"/>
        <v>0</v>
      </c>
      <c r="AZ93" s="2">
        <f t="shared" si="93"/>
        <v>0</v>
      </c>
      <c r="BA93" s="1">
        <f t="shared" si="94"/>
        <v>0</v>
      </c>
    </row>
    <row r="94" s="1" customFormat="1" spans="1:53">
      <c r="A94" s="13"/>
      <c r="B94" s="13"/>
      <c r="C94" s="16">
        <v>4</v>
      </c>
      <c r="D94" s="19">
        <v>24.8900117786667</v>
      </c>
      <c r="E94" s="20">
        <f t="shared" si="95"/>
        <v>22.5607200541935</v>
      </c>
      <c r="F94" s="16" t="s">
        <v>73</v>
      </c>
      <c r="G94" s="13">
        <v>5</v>
      </c>
      <c r="H94" s="18">
        <f t="shared" si="76"/>
        <v>24.8900117786667</v>
      </c>
      <c r="I94" s="18">
        <f t="shared" si="77"/>
        <v>298.040011778667</v>
      </c>
      <c r="J94" s="18">
        <f t="shared" si="78"/>
        <v>0.342027325515483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0.575084112848982</v>
      </c>
      <c r="O94" s="18">
        <f t="shared" si="96"/>
        <v>0.314967584886789</v>
      </c>
      <c r="P94" s="18">
        <f t="shared" si="81"/>
        <v>0.107727520682899</v>
      </c>
      <c r="Q94" s="24">
        <f t="shared" si="82"/>
        <v>0.0280091553775538</v>
      </c>
      <c r="R94" s="18">
        <f t="shared" si="83"/>
        <v>0.074022</v>
      </c>
      <c r="S94" s="25">
        <f t="shared" si="84"/>
        <v>0.378389605489635</v>
      </c>
      <c r="T94" s="3">
        <v>0.01</v>
      </c>
      <c r="U94" s="26">
        <f t="shared" si="85"/>
        <v>0.00378389605489635</v>
      </c>
      <c r="V94" s="25"/>
      <c r="W94" s="3"/>
      <c r="X94" s="3"/>
      <c r="Y94" s="28"/>
      <c r="Z94" s="3"/>
      <c r="AA94" s="27"/>
      <c r="AB94" s="3"/>
      <c r="AC94" s="3"/>
      <c r="AD94" s="3"/>
      <c r="AE94" s="25">
        <v>0.01</v>
      </c>
      <c r="AF94" s="3">
        <v>0.49</v>
      </c>
      <c r="AG94" s="26">
        <f t="shared" si="86"/>
        <v>0.0049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0.02</v>
      </c>
      <c r="AR94" s="3">
        <v>0.5</v>
      </c>
      <c r="AS94" s="3">
        <f t="shared" si="87"/>
        <v>0.01</v>
      </c>
      <c r="AT94" s="2">
        <f t="shared" si="88"/>
        <v>0.0186838960548964</v>
      </c>
      <c r="AU94" s="29">
        <f t="shared" si="89"/>
        <v>28.47</v>
      </c>
      <c r="AV94" s="1">
        <f t="shared" si="90"/>
        <v>0.26</v>
      </c>
      <c r="AW94" s="2">
        <f t="shared" si="91"/>
        <v>0</v>
      </c>
      <c r="AX94" s="1">
        <f t="shared" si="92"/>
        <v>0</v>
      </c>
      <c r="AZ94" s="2">
        <f t="shared" si="93"/>
        <v>0</v>
      </c>
      <c r="BA94" s="1">
        <f t="shared" si="94"/>
        <v>0</v>
      </c>
    </row>
    <row r="95" s="1" customFormat="1" spans="1:53">
      <c r="A95" s="13"/>
      <c r="B95" s="13"/>
      <c r="C95" s="16">
        <v>5</v>
      </c>
      <c r="D95" s="19">
        <v>27.837479593871</v>
      </c>
      <c r="E95" s="20">
        <f t="shared" si="95"/>
        <v>24.8900117786667</v>
      </c>
      <c r="F95" s="16" t="s">
        <v>75</v>
      </c>
      <c r="G95" s="13">
        <v>6</v>
      </c>
      <c r="H95" s="18">
        <f t="shared" si="76"/>
        <v>27.837479593871</v>
      </c>
      <c r="I95" s="18">
        <f t="shared" si="77"/>
        <v>300.987479593871</v>
      </c>
      <c r="J95" s="18">
        <f t="shared" si="78"/>
        <v>0.470977800025336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6"/>
        <v>0.491940064203889</v>
      </c>
      <c r="P95" s="18">
        <f t="shared" si="81"/>
        <v>0.23169284918307</v>
      </c>
      <c r="Q95" s="24">
        <f t="shared" si="82"/>
        <v>0.0602401407875983</v>
      </c>
      <c r="R95" s="18">
        <f t="shared" si="83"/>
        <v>0.074022</v>
      </c>
      <c r="S95" s="25">
        <f t="shared" si="84"/>
        <v>0.813814011882931</v>
      </c>
      <c r="T95" s="3">
        <v>0.01</v>
      </c>
      <c r="U95" s="26">
        <f t="shared" si="85"/>
        <v>0.00813814011882931</v>
      </c>
      <c r="V95" s="25"/>
      <c r="W95" s="3"/>
      <c r="X95" s="3"/>
      <c r="Y95" s="28"/>
      <c r="Z95" s="3"/>
      <c r="AA95" s="27"/>
      <c r="AB95" s="3"/>
      <c r="AC95" s="3"/>
      <c r="AD95" s="3"/>
      <c r="AE95" s="25">
        <v>0.01</v>
      </c>
      <c r="AF95" s="3">
        <v>0.49</v>
      </c>
      <c r="AG95" s="26">
        <f t="shared" si="86"/>
        <v>0.0049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0.02</v>
      </c>
      <c r="AR95" s="3">
        <v>0.5</v>
      </c>
      <c r="AS95" s="3">
        <f t="shared" si="87"/>
        <v>0.01</v>
      </c>
      <c r="AT95" s="2">
        <f t="shared" si="88"/>
        <v>0.0230381401188293</v>
      </c>
      <c r="AU95" s="29">
        <f t="shared" si="89"/>
        <v>28.47</v>
      </c>
      <c r="AV95" s="1">
        <f t="shared" si="90"/>
        <v>0.26</v>
      </c>
      <c r="AW95" s="2">
        <f t="shared" si="91"/>
        <v>0</v>
      </c>
      <c r="AX95" s="1">
        <f t="shared" si="92"/>
        <v>0</v>
      </c>
      <c r="AZ95" s="2">
        <f t="shared" si="93"/>
        <v>0</v>
      </c>
      <c r="BA95" s="1">
        <f t="shared" si="94"/>
        <v>0</v>
      </c>
    </row>
    <row r="96" s="1" customFormat="1" spans="1:53">
      <c r="A96" s="13"/>
      <c r="B96" s="13"/>
      <c r="C96" s="16">
        <v>6</v>
      </c>
      <c r="D96" s="19">
        <v>28.5809363256667</v>
      </c>
      <c r="E96" s="20">
        <f t="shared" si="95"/>
        <v>27.837479593871</v>
      </c>
      <c r="F96" s="16" t="s">
        <v>73</v>
      </c>
      <c r="G96" s="13">
        <v>7</v>
      </c>
      <c r="H96" s="18">
        <f t="shared" si="76"/>
        <v>28.5809363256667</v>
      </c>
      <c r="I96" s="18">
        <f t="shared" si="77"/>
        <v>301.730936325667</v>
      </c>
      <c r="J96" s="18">
        <f t="shared" si="78"/>
        <v>0.510055321878119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0.544947215020819</v>
      </c>
      <c r="P96" s="18">
        <f t="shared" si="81"/>
        <v>0.277953227164029</v>
      </c>
      <c r="Q96" s="24">
        <f t="shared" si="82"/>
        <v>0.0722678390626474</v>
      </c>
      <c r="R96" s="18">
        <f t="shared" si="83"/>
        <v>0.074022</v>
      </c>
      <c r="S96" s="25">
        <f t="shared" si="84"/>
        <v>0.976302167769682</v>
      </c>
      <c r="T96" s="3">
        <v>0.01</v>
      </c>
      <c r="U96" s="26">
        <f t="shared" si="85"/>
        <v>0.00976302167769682</v>
      </c>
      <c r="V96" s="25"/>
      <c r="W96" s="3"/>
      <c r="X96" s="3"/>
      <c r="Y96" s="28"/>
      <c r="Z96" s="3"/>
      <c r="AA96" s="27"/>
      <c r="AB96" s="3"/>
      <c r="AC96" s="3"/>
      <c r="AD96" s="3"/>
      <c r="AE96" s="25">
        <v>0.01</v>
      </c>
      <c r="AF96" s="3">
        <v>0.49</v>
      </c>
      <c r="AG96" s="26">
        <f t="shared" si="86"/>
        <v>0.0049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0.02</v>
      </c>
      <c r="AR96" s="3">
        <v>0.5</v>
      </c>
      <c r="AS96" s="3">
        <f t="shared" si="87"/>
        <v>0.01</v>
      </c>
      <c r="AT96" s="2">
        <f t="shared" si="88"/>
        <v>0.0246630216776968</v>
      </c>
      <c r="AU96" s="29">
        <f t="shared" si="89"/>
        <v>28.47</v>
      </c>
      <c r="AV96" s="1">
        <f t="shared" si="90"/>
        <v>0.26</v>
      </c>
      <c r="AW96" s="2">
        <f t="shared" si="91"/>
        <v>0</v>
      </c>
      <c r="AX96" s="1">
        <f t="shared" si="92"/>
        <v>0</v>
      </c>
      <c r="AZ96" s="2">
        <f t="shared" si="93"/>
        <v>0</v>
      </c>
      <c r="BA96" s="1">
        <f t="shared" si="94"/>
        <v>0</v>
      </c>
    </row>
    <row r="97" s="1" customFormat="1" spans="1:53">
      <c r="A97" s="13"/>
      <c r="B97" s="13"/>
      <c r="C97" s="16">
        <v>7</v>
      </c>
      <c r="D97" s="19">
        <v>28.4638153254839</v>
      </c>
      <c r="E97" s="20">
        <f t="shared" si="95"/>
        <v>28.5809363256667</v>
      </c>
      <c r="F97" s="16" t="s">
        <v>73</v>
      </c>
      <c r="G97" s="13">
        <v>8</v>
      </c>
      <c r="H97" s="18">
        <f t="shared" si="76"/>
        <v>28.4638153254839</v>
      </c>
      <c r="I97" s="18">
        <f t="shared" si="77"/>
        <v>301.613815325484</v>
      </c>
      <c r="J97" s="18">
        <f t="shared" si="78"/>
        <v>0.503703788889254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0.55169398785679</v>
      </c>
      <c r="P97" s="18">
        <f t="shared" si="81"/>
        <v>0.277890351990888</v>
      </c>
      <c r="Q97" s="24">
        <f t="shared" si="82"/>
        <v>0.0722514915176308</v>
      </c>
      <c r="R97" s="18">
        <f t="shared" si="83"/>
        <v>0.074022</v>
      </c>
      <c r="S97" s="25">
        <f t="shared" si="84"/>
        <v>0.976081320656437</v>
      </c>
      <c r="T97" s="3">
        <v>0.01</v>
      </c>
      <c r="U97" s="26">
        <f t="shared" si="85"/>
        <v>0.00976081320656437</v>
      </c>
      <c r="V97" s="25"/>
      <c r="W97" s="3"/>
      <c r="X97" s="3"/>
      <c r="Y97" s="28"/>
      <c r="Z97" s="3"/>
      <c r="AA97" s="27"/>
      <c r="AB97" s="3"/>
      <c r="AC97" s="3"/>
      <c r="AD97" s="3"/>
      <c r="AE97" s="25">
        <v>0.01</v>
      </c>
      <c r="AF97" s="3">
        <v>0.49</v>
      </c>
      <c r="AG97" s="26">
        <f t="shared" si="86"/>
        <v>0.0049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0.02</v>
      </c>
      <c r="AR97" s="3">
        <v>0.5</v>
      </c>
      <c r="AS97" s="3">
        <f t="shared" si="87"/>
        <v>0.01</v>
      </c>
      <c r="AT97" s="2">
        <f t="shared" si="88"/>
        <v>0.0246608132065644</v>
      </c>
      <c r="AU97" s="29">
        <f t="shared" si="89"/>
        <v>28.47</v>
      </c>
      <c r="AV97" s="1">
        <f t="shared" si="90"/>
        <v>0.26</v>
      </c>
      <c r="AW97" s="2">
        <f t="shared" si="91"/>
        <v>0</v>
      </c>
      <c r="AX97" s="1">
        <f t="shared" si="92"/>
        <v>0</v>
      </c>
      <c r="AZ97" s="2">
        <f t="shared" si="93"/>
        <v>0</v>
      </c>
      <c r="BA97" s="1">
        <f t="shared" si="94"/>
        <v>0</v>
      </c>
    </row>
    <row r="98" s="1" customFormat="1" spans="1:53">
      <c r="A98" s="13"/>
      <c r="B98" s="13"/>
      <c r="C98" s="16">
        <v>8</v>
      </c>
      <c r="D98" s="19">
        <v>26.9135503345161</v>
      </c>
      <c r="E98" s="20">
        <f t="shared" si="95"/>
        <v>28.4638153254839</v>
      </c>
      <c r="F98" s="16" t="s">
        <v>73</v>
      </c>
      <c r="G98" s="13">
        <v>9</v>
      </c>
      <c r="H98" s="18">
        <f t="shared" si="76"/>
        <v>26.9135503345161</v>
      </c>
      <c r="I98" s="18">
        <f t="shared" si="77"/>
        <v>300.063550334516</v>
      </c>
      <c r="J98" s="18">
        <f t="shared" si="78"/>
        <v>0.426325561077997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0.558503635865903</v>
      </c>
      <c r="P98" s="18">
        <f t="shared" si="81"/>
        <v>0.238104375924632</v>
      </c>
      <c r="Q98" s="24">
        <f t="shared" si="82"/>
        <v>0.0619071377404044</v>
      </c>
      <c r="R98" s="18">
        <f t="shared" si="83"/>
        <v>0.074022</v>
      </c>
      <c r="S98" s="25">
        <f t="shared" si="84"/>
        <v>0.836334302510124</v>
      </c>
      <c r="T98" s="3">
        <v>0.01</v>
      </c>
      <c r="U98" s="26">
        <f t="shared" si="85"/>
        <v>0.00836334302510124</v>
      </c>
      <c r="V98" s="25"/>
      <c r="W98" s="3"/>
      <c r="X98" s="3"/>
      <c r="Y98" s="28"/>
      <c r="Z98" s="3"/>
      <c r="AA98" s="27"/>
      <c r="AB98" s="3"/>
      <c r="AC98" s="3"/>
      <c r="AD98" s="3"/>
      <c r="AE98" s="25">
        <v>0.01</v>
      </c>
      <c r="AF98" s="3">
        <v>0.49</v>
      </c>
      <c r="AG98" s="26">
        <f t="shared" si="86"/>
        <v>0.0049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0.02</v>
      </c>
      <c r="AR98" s="3">
        <v>0.5</v>
      </c>
      <c r="AS98" s="3">
        <f t="shared" si="87"/>
        <v>0.01</v>
      </c>
      <c r="AT98" s="2">
        <f t="shared" si="88"/>
        <v>0.0232633430251012</v>
      </c>
      <c r="AU98" s="29">
        <f t="shared" si="89"/>
        <v>28.47</v>
      </c>
      <c r="AV98" s="1">
        <f t="shared" si="90"/>
        <v>0.26</v>
      </c>
      <c r="AW98" s="2">
        <f t="shared" si="91"/>
        <v>0</v>
      </c>
      <c r="AX98" s="1">
        <f t="shared" si="92"/>
        <v>0</v>
      </c>
      <c r="AZ98" s="2">
        <f t="shared" si="93"/>
        <v>0</v>
      </c>
      <c r="BA98" s="1">
        <f t="shared" si="94"/>
        <v>0</v>
      </c>
    </row>
    <row r="99" s="1" customFormat="1" spans="1:53">
      <c r="A99" s="13"/>
      <c r="B99" s="13"/>
      <c r="C99" s="16">
        <v>9</v>
      </c>
      <c r="D99" s="19">
        <v>27.130617375</v>
      </c>
      <c r="E99" s="20">
        <f t="shared" si="95"/>
        <v>26.9135503345161</v>
      </c>
      <c r="F99" s="16" t="s">
        <v>73</v>
      </c>
      <c r="G99" s="13">
        <v>10</v>
      </c>
      <c r="H99" s="18">
        <f t="shared" si="76"/>
        <v>27.130617375</v>
      </c>
      <c r="I99" s="18">
        <f t="shared" si="77"/>
        <v>300.280617375</v>
      </c>
      <c r="J99" s="18">
        <f t="shared" si="78"/>
        <v>0.436444011737177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0.605099259941271</v>
      </c>
      <c r="P99" s="18">
        <f t="shared" si="81"/>
        <v>0.264091948507965</v>
      </c>
      <c r="Q99" s="24">
        <f t="shared" si="82"/>
        <v>0.0686639066120708</v>
      </c>
      <c r="R99" s="18">
        <f t="shared" si="83"/>
        <v>0.074022</v>
      </c>
      <c r="S99" s="25">
        <f t="shared" si="84"/>
        <v>0.927614852504267</v>
      </c>
      <c r="T99" s="3">
        <v>0.01</v>
      </c>
      <c r="U99" s="26">
        <f t="shared" si="85"/>
        <v>0.00927614852504267</v>
      </c>
      <c r="V99" s="25"/>
      <c r="W99" s="3"/>
      <c r="X99" s="3"/>
      <c r="Y99" s="28"/>
      <c r="Z99" s="3"/>
      <c r="AA99" s="27"/>
      <c r="AB99" s="3"/>
      <c r="AC99" s="3"/>
      <c r="AD99" s="3"/>
      <c r="AE99" s="25">
        <v>0.005</v>
      </c>
      <c r="AF99" s="3">
        <v>0.49</v>
      </c>
      <c r="AG99" s="26">
        <f t="shared" si="86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7"/>
        <v>0.0075</v>
      </c>
      <c r="AT99" s="2">
        <f t="shared" si="88"/>
        <v>0.0192261485250427</v>
      </c>
      <c r="AU99" s="29">
        <f t="shared" si="89"/>
        <v>28.47</v>
      </c>
      <c r="AV99" s="1">
        <f t="shared" si="90"/>
        <v>0.26</v>
      </c>
      <c r="AW99" s="2">
        <f t="shared" si="91"/>
        <v>0</v>
      </c>
      <c r="AX99" s="1">
        <f t="shared" si="92"/>
        <v>0</v>
      </c>
      <c r="AZ99" s="2">
        <f t="shared" si="93"/>
        <v>0</v>
      </c>
      <c r="BA99" s="1">
        <f t="shared" si="94"/>
        <v>0</v>
      </c>
    </row>
    <row r="100" s="1" customFormat="1" spans="1:53">
      <c r="A100" s="13"/>
      <c r="B100" s="13"/>
      <c r="C100" s="16">
        <v>10</v>
      </c>
      <c r="D100" s="19">
        <v>24.2279330719355</v>
      </c>
      <c r="E100" s="20">
        <f t="shared" si="95"/>
        <v>27.130617375</v>
      </c>
      <c r="F100" s="16" t="s">
        <v>73</v>
      </c>
      <c r="G100" s="13">
        <v>11</v>
      </c>
      <c r="H100" s="18">
        <f t="shared" si="76"/>
        <v>24.2279330719355</v>
      </c>
      <c r="I100" s="18">
        <f t="shared" si="77"/>
        <v>297.377933071935</v>
      </c>
      <c r="J100" s="18">
        <f t="shared" si="78"/>
        <v>0.318033226197176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0.32395694586164</v>
      </c>
      <c r="O100" s="18">
        <f t="shared" si="96"/>
        <v>0.301750365571665</v>
      </c>
      <c r="P100" s="18">
        <f t="shared" si="81"/>
        <v>0.0959666422689341</v>
      </c>
      <c r="Q100" s="24">
        <f t="shared" si="82"/>
        <v>0.0249513269899229</v>
      </c>
      <c r="R100" s="18">
        <f t="shared" si="83"/>
        <v>0.074022</v>
      </c>
      <c r="S100" s="25">
        <f t="shared" si="84"/>
        <v>0.337079881520668</v>
      </c>
      <c r="T100" s="3">
        <v>0.01</v>
      </c>
      <c r="U100" s="26">
        <f t="shared" si="85"/>
        <v>0.00337079881520668</v>
      </c>
      <c r="V100" s="25"/>
      <c r="W100" s="3"/>
      <c r="X100" s="3"/>
      <c r="Y100" s="28"/>
      <c r="Z100" s="3"/>
      <c r="AA100" s="27"/>
      <c r="AB100" s="3"/>
      <c r="AC100" s="3"/>
      <c r="AD100" s="3"/>
      <c r="AE100" s="25">
        <v>0.005</v>
      </c>
      <c r="AF100" s="3">
        <v>0.49</v>
      </c>
      <c r="AG100" s="26">
        <f t="shared" si="86"/>
        <v>0.00245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0.015</v>
      </c>
      <c r="AR100" s="3">
        <v>0.5</v>
      </c>
      <c r="AS100" s="3">
        <f t="shared" si="87"/>
        <v>0.0075</v>
      </c>
      <c r="AT100" s="2">
        <f t="shared" si="88"/>
        <v>0.0133207988152067</v>
      </c>
      <c r="AU100" s="29">
        <f t="shared" si="89"/>
        <v>28.47</v>
      </c>
      <c r="AV100" s="1">
        <f t="shared" si="90"/>
        <v>0.26</v>
      </c>
      <c r="AW100" s="2">
        <f t="shared" si="91"/>
        <v>0</v>
      </c>
      <c r="AX100" s="1">
        <f t="shared" si="92"/>
        <v>0</v>
      </c>
      <c r="AZ100" s="2">
        <f t="shared" si="93"/>
        <v>0</v>
      </c>
      <c r="BA100" s="1">
        <f t="shared" si="94"/>
        <v>0</v>
      </c>
    </row>
    <row r="101" s="1" customFormat="1" spans="1:54">
      <c r="A101" s="13"/>
      <c r="B101" s="13"/>
      <c r="C101" s="16">
        <v>11</v>
      </c>
      <c r="D101" s="19">
        <v>21.7395057493333</v>
      </c>
      <c r="E101" s="20">
        <f t="shared" si="95"/>
        <v>24.2279330719355</v>
      </c>
      <c r="F101" s="16" t="s">
        <v>75</v>
      </c>
      <c r="G101" s="13">
        <v>12</v>
      </c>
      <c r="H101" s="18">
        <f t="shared" si="76"/>
        <v>21.7395057493333</v>
      </c>
      <c r="I101" s="18">
        <f t="shared" si="77"/>
        <v>294.889505749333</v>
      </c>
      <c r="J101" s="18">
        <f t="shared" si="78"/>
        <v>0.241256597930289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6"/>
        <v>0.490483723302731</v>
      </c>
      <c r="P101" s="18">
        <f t="shared" si="81"/>
        <v>0.118332434424198</v>
      </c>
      <c r="Q101" s="24">
        <f t="shared" si="82"/>
        <v>0.0307664329502915</v>
      </c>
      <c r="R101" s="18">
        <f t="shared" si="83"/>
        <v>0.074022</v>
      </c>
      <c r="S101" s="25">
        <f t="shared" si="84"/>
        <v>0.415639039073404</v>
      </c>
      <c r="T101" s="3">
        <v>0.01</v>
      </c>
      <c r="U101" s="26">
        <f t="shared" si="85"/>
        <v>0.00415639039073404</v>
      </c>
      <c r="V101" s="25"/>
      <c r="W101" s="3"/>
      <c r="X101" s="3"/>
      <c r="Y101" s="28"/>
      <c r="Z101" s="3"/>
      <c r="AA101" s="27"/>
      <c r="AB101" s="3"/>
      <c r="AC101" s="3"/>
      <c r="AD101" s="3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0.00964639039073404</v>
      </c>
      <c r="AU101" s="29">
        <f t="shared" si="89"/>
        <v>28.47</v>
      </c>
      <c r="AV101" s="1">
        <f t="shared" si="90"/>
        <v>0.26</v>
      </c>
      <c r="AW101" s="2">
        <f t="shared" si="91"/>
        <v>0</v>
      </c>
      <c r="AX101" s="1">
        <f t="shared" si="92"/>
        <v>0</v>
      </c>
      <c r="AY101" s="1">
        <f>SUM(AX90:AX101)</f>
        <v>0</v>
      </c>
      <c r="AZ101" s="2">
        <f t="shared" si="93"/>
        <v>0</v>
      </c>
      <c r="BA101" s="1">
        <f t="shared" si="94"/>
        <v>0</v>
      </c>
      <c r="BB101" s="1">
        <f>SUM(BA90:BA101)</f>
        <v>0</v>
      </c>
    </row>
    <row r="102" s="1" customFormat="1" spans="1:46">
      <c r="A102" s="13"/>
      <c r="B102" s="13"/>
      <c r="C102" s="16">
        <v>12</v>
      </c>
      <c r="D102" s="19">
        <v>19.4843583332258</v>
      </c>
      <c r="E102" s="20">
        <f t="shared" si="95"/>
        <v>21.7395057493333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2"/>
  <sheetViews>
    <sheetView workbookViewId="0">
      <selection activeCell="A1" sqref="A1:I11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10" style="1"/>
    <col min="32" max="32" width="23.1111111111111" style="1" customWidth="1"/>
    <col min="33" max="33" width="14.3333333333333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6">
        <v>246.1292</v>
      </c>
      <c r="F2" s="3">
        <v>1069.523</v>
      </c>
      <c r="G2" s="7">
        <f>(F2+F3+F4)/3</f>
        <v>1305.751</v>
      </c>
      <c r="H2" s="3">
        <v>0.13</v>
      </c>
      <c r="I2" s="21">
        <f>(H2+H3+H4)/3</f>
        <v>0.12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444.194301369863</v>
      </c>
      <c r="F5" s="3">
        <v>91.104</v>
      </c>
      <c r="G5" s="7">
        <f>(F5+F6)/2</f>
        <v>92.50925</v>
      </c>
      <c r="H5" s="3">
        <v>0.13</v>
      </c>
      <c r="I5" s="21">
        <f>(H5+H6)/2</f>
        <v>0.13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2630.40921625421</v>
      </c>
      <c r="F7" s="3">
        <v>122.786</v>
      </c>
      <c r="G7" s="3"/>
      <c r="H7" s="3">
        <v>0.29</v>
      </c>
      <c r="M7" s="2"/>
    </row>
    <row r="8" s="1" customFormat="1" spans="1:13">
      <c r="A8" s="4" t="s">
        <v>6</v>
      </c>
      <c r="B8" s="5"/>
      <c r="C8" s="3"/>
      <c r="D8" s="3"/>
      <c r="E8" s="3">
        <v>2.14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3">
        <v>0.29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3">
        <v>0.88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(AV38+AV53+AY85+AY101+BB101+AG69)</f>
        <v>79331112.1915604</v>
      </c>
      <c r="J14" s="14" t="s">
        <v>22</v>
      </c>
      <c r="K14" s="14">
        <f>I14/(10000*1000)</f>
        <v>7.93311121915604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48070762.8767124</v>
      </c>
      <c r="J15" s="14" t="s">
        <v>22</v>
      </c>
      <c r="K15" s="14">
        <f>I15/(10000*1000)</f>
        <v>4.80707628767124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1305.751</v>
      </c>
      <c r="C27" s="16" t="s">
        <v>72</v>
      </c>
      <c r="D27" s="17">
        <v>5</v>
      </c>
      <c r="E27" s="16"/>
      <c r="F27" s="16"/>
      <c r="G27" s="13">
        <v>1</v>
      </c>
      <c r="H27" s="18">
        <f t="shared" ref="H27:H38" si="0">E28</f>
        <v>5</v>
      </c>
      <c r="I27" s="18">
        <f t="shared" ref="I27:I38" si="1">H27+273.15</f>
        <v>278.15</v>
      </c>
      <c r="J27" s="18">
        <f t="shared" ref="J27:J38" si="2">EXP(($C$16*(I27-$C$14))/($C$17*I27*$C$14))</f>
        <v>0.0330744063381255</v>
      </c>
      <c r="K27" s="18">
        <f t="shared" ref="K27:K38" si="3">$B$27/12</f>
        <v>108.812583333333</v>
      </c>
      <c r="L27" s="18">
        <f t="shared" ref="L27:L38" si="4">K27*$B$28/100</f>
        <v>1.08812583333333</v>
      </c>
      <c r="M27" s="13" t="s">
        <v>73</v>
      </c>
      <c r="N27" s="13"/>
      <c r="O27" s="18">
        <f>L27</f>
        <v>1.08812583333333</v>
      </c>
      <c r="P27" s="18">
        <f t="shared" ref="P27:P38" si="5">O27*J27</f>
        <v>0.0359891159586781</v>
      </c>
      <c r="Q27" s="24">
        <f t="shared" ref="Q27:Q38" si="6">P27*$B$29</f>
        <v>0.00431869391504137</v>
      </c>
      <c r="R27" s="18">
        <f t="shared" ref="R27:R38" si="7">L27*$B$29</f>
        <v>0.1305751</v>
      </c>
      <c r="S27" s="25">
        <f t="shared" ref="S27:S38" si="8">Q27/R27</f>
        <v>0.0330744063381255</v>
      </c>
      <c r="T27" s="3">
        <v>0.01</v>
      </c>
      <c r="U27" s="26">
        <f t="shared" ref="U27:U38" si="9">S27*T27</f>
        <v>0.000330744063381255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0.0222307440633813</v>
      </c>
      <c r="AR27" s="29">
        <f t="shared" ref="AR27:AR38" si="15">$B$27/12</f>
        <v>108.812583333333</v>
      </c>
      <c r="AS27" s="1">
        <f t="shared" ref="AS27:AS38" si="16">$B$29</f>
        <v>0.12</v>
      </c>
      <c r="AT27" s="2">
        <f>$E$2/12</f>
        <v>20.5107666666667</v>
      </c>
      <c r="AU27" s="1">
        <f t="shared" ref="AU27:AU38" si="17">AT27*10000*AS27*0.67*AR27*AQ27</f>
        <v>39890.6453754597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6.59744894790323</v>
      </c>
      <c r="E28" s="20">
        <f t="shared" ref="E28:E39" si="18">D27</f>
        <v>5</v>
      </c>
      <c r="F28" s="16" t="s">
        <v>73</v>
      </c>
      <c r="G28" s="13">
        <v>2</v>
      </c>
      <c r="H28" s="18">
        <f t="shared" si="0"/>
        <v>6.59744894790323</v>
      </c>
      <c r="I28" s="18">
        <f t="shared" si="1"/>
        <v>279.747448947903</v>
      </c>
      <c r="J28" s="18">
        <f t="shared" si="2"/>
        <v>0.0403928482489492</v>
      </c>
      <c r="K28" s="18">
        <f t="shared" si="3"/>
        <v>108.812583333333</v>
      </c>
      <c r="L28" s="18">
        <f t="shared" si="4"/>
        <v>1.08812583333333</v>
      </c>
      <c r="M28" s="13" t="s">
        <v>73</v>
      </c>
      <c r="N28" s="13"/>
      <c r="O28" s="18">
        <f t="shared" ref="O28:O38" si="19">L28+O27-P27-N28</f>
        <v>2.14026255070799</v>
      </c>
      <c r="P28" s="18">
        <f t="shared" si="5"/>
        <v>0.0864513004236567</v>
      </c>
      <c r="Q28" s="24">
        <f t="shared" si="6"/>
        <v>0.0103741560508388</v>
      </c>
      <c r="R28" s="18">
        <f t="shared" si="7"/>
        <v>0.1305751</v>
      </c>
      <c r="S28" s="25">
        <f t="shared" si="8"/>
        <v>0.0794497270217584</v>
      </c>
      <c r="T28" s="3">
        <v>0.01</v>
      </c>
      <c r="U28" s="26">
        <f t="shared" si="9"/>
        <v>0.000794497270217584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0.0226944972702176</v>
      </c>
      <c r="AR28" s="29">
        <f t="shared" si="15"/>
        <v>108.812583333333</v>
      </c>
      <c r="AS28" s="1">
        <f t="shared" si="16"/>
        <v>0.12</v>
      </c>
      <c r="AT28" s="2">
        <f t="shared" ref="AT28:AT38" si="20">$E$2/12</f>
        <v>20.5107666666667</v>
      </c>
      <c r="AU28" s="1">
        <f t="shared" si="17"/>
        <v>40722.7999206651</v>
      </c>
    </row>
    <row r="29" s="1" customFormat="1" spans="1:47">
      <c r="A29" s="13" t="s">
        <v>38</v>
      </c>
      <c r="B29" s="13">
        <f>I2</f>
        <v>0.12</v>
      </c>
      <c r="C29" s="16">
        <v>2</v>
      </c>
      <c r="D29" s="19">
        <v>7.83428569939286</v>
      </c>
      <c r="E29" s="20">
        <f t="shared" si="18"/>
        <v>6.59744894790323</v>
      </c>
      <c r="F29" s="16" t="s">
        <v>73</v>
      </c>
      <c r="G29" s="13">
        <v>3</v>
      </c>
      <c r="H29" s="18">
        <f t="shared" si="0"/>
        <v>7.83428569939286</v>
      </c>
      <c r="I29" s="18">
        <f t="shared" si="1"/>
        <v>280.984285699393</v>
      </c>
      <c r="J29" s="18">
        <f t="shared" si="2"/>
        <v>0.0470805624570665</v>
      </c>
      <c r="K29" s="18">
        <f t="shared" si="3"/>
        <v>108.812583333333</v>
      </c>
      <c r="L29" s="18">
        <f t="shared" si="4"/>
        <v>1.08812583333333</v>
      </c>
      <c r="M29" s="13" t="s">
        <v>73</v>
      </c>
      <c r="N29" s="13"/>
      <c r="O29" s="18">
        <f t="shared" si="19"/>
        <v>3.14193708361767</v>
      </c>
      <c r="P29" s="18">
        <f t="shared" si="5"/>
        <v>0.147924165101435</v>
      </c>
      <c r="Q29" s="24">
        <f t="shared" si="6"/>
        <v>0.0177508998121722</v>
      </c>
      <c r="R29" s="18">
        <f t="shared" si="7"/>
        <v>0.1305751</v>
      </c>
      <c r="S29" s="25">
        <f t="shared" si="8"/>
        <v>0.135943987882622</v>
      </c>
      <c r="T29" s="3">
        <v>0.01</v>
      </c>
      <c r="U29" s="26">
        <f t="shared" si="9"/>
        <v>0.00135943987882622</v>
      </c>
      <c r="V29" s="25"/>
      <c r="W29" s="3"/>
      <c r="X29" s="26"/>
      <c r="Y29" s="28">
        <v>0.04</v>
      </c>
      <c r="Z29" s="3">
        <v>0.21</v>
      </c>
      <c r="AA29" s="27">
        <f t="shared" si="10"/>
        <v>0.0084</v>
      </c>
      <c r="AB29" s="3">
        <v>0.015</v>
      </c>
      <c r="AC29" s="3">
        <v>0.29</v>
      </c>
      <c r="AD29" s="27">
        <f t="shared" si="11"/>
        <v>0.00435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0.0289094398788262</v>
      </c>
      <c r="AR29" s="29">
        <f t="shared" si="15"/>
        <v>108.812583333333</v>
      </c>
      <c r="AS29" s="1">
        <f t="shared" si="16"/>
        <v>0.12</v>
      </c>
      <c r="AT29" s="2">
        <f t="shared" si="20"/>
        <v>20.5107666666667</v>
      </c>
      <c r="AU29" s="1">
        <f t="shared" si="17"/>
        <v>51874.836529157</v>
      </c>
    </row>
    <row r="30" s="1" customFormat="1" spans="1:47">
      <c r="A30" s="13"/>
      <c r="B30" s="13"/>
      <c r="C30" s="16">
        <v>3</v>
      </c>
      <c r="D30" s="19">
        <v>11.6766096745161</v>
      </c>
      <c r="E30" s="20">
        <f t="shared" si="18"/>
        <v>7.83428569939286</v>
      </c>
      <c r="F30" s="16" t="s">
        <v>73</v>
      </c>
      <c r="G30" s="13">
        <v>4</v>
      </c>
      <c r="H30" s="18">
        <f t="shared" si="0"/>
        <v>11.6766096745161</v>
      </c>
      <c r="I30" s="18">
        <f t="shared" si="1"/>
        <v>284.826609674516</v>
      </c>
      <c r="J30" s="18">
        <f t="shared" si="2"/>
        <v>0.0751377528093434</v>
      </c>
      <c r="K30" s="18">
        <f t="shared" si="3"/>
        <v>108.812583333333</v>
      </c>
      <c r="L30" s="18">
        <f t="shared" si="4"/>
        <v>1.08812583333333</v>
      </c>
      <c r="M30" s="13" t="s">
        <v>73</v>
      </c>
      <c r="N30" s="13"/>
      <c r="O30" s="18">
        <f t="shared" si="19"/>
        <v>4.08213875184956</v>
      </c>
      <c r="P30" s="18">
        <f t="shared" si="5"/>
        <v>0.306722732469914</v>
      </c>
      <c r="Q30" s="24">
        <f t="shared" si="6"/>
        <v>0.0368067278963897</v>
      </c>
      <c r="R30" s="18">
        <f t="shared" si="7"/>
        <v>0.1305751</v>
      </c>
      <c r="S30" s="25">
        <f t="shared" si="8"/>
        <v>0.281881674962452</v>
      </c>
      <c r="T30" s="3">
        <v>0.01</v>
      </c>
      <c r="U30" s="26">
        <f t="shared" si="9"/>
        <v>0.00281881674962452</v>
      </c>
      <c r="V30" s="25"/>
      <c r="W30" s="3"/>
      <c r="X30" s="26"/>
      <c r="Y30" s="28">
        <v>0.04</v>
      </c>
      <c r="Z30" s="3">
        <v>0.21</v>
      </c>
      <c r="AA30" s="27">
        <f t="shared" si="10"/>
        <v>0.0084</v>
      </c>
      <c r="AB30" s="3">
        <v>0.015</v>
      </c>
      <c r="AC30" s="3">
        <v>0.29</v>
      </c>
      <c r="AD30" s="27">
        <f t="shared" si="11"/>
        <v>0.00435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0.0303688167496245</v>
      </c>
      <c r="AR30" s="29">
        <f t="shared" si="15"/>
        <v>108.812583333333</v>
      </c>
      <c r="AS30" s="1">
        <f t="shared" si="16"/>
        <v>0.12</v>
      </c>
      <c r="AT30" s="2">
        <f t="shared" si="20"/>
        <v>20.5107666666667</v>
      </c>
      <c r="AU30" s="1">
        <f t="shared" si="17"/>
        <v>54493.5291404429</v>
      </c>
    </row>
    <row r="31" s="1" customFormat="1" spans="1:47">
      <c r="A31" s="13"/>
      <c r="B31" s="13"/>
      <c r="C31" s="16">
        <v>4</v>
      </c>
      <c r="D31" s="19">
        <v>14.6977674679667</v>
      </c>
      <c r="E31" s="20">
        <f t="shared" si="18"/>
        <v>11.6766096745161</v>
      </c>
      <c r="F31" s="16" t="s">
        <v>73</v>
      </c>
      <c r="G31" s="13">
        <v>5</v>
      </c>
      <c r="H31" s="18">
        <f t="shared" si="0"/>
        <v>14.6977674679667</v>
      </c>
      <c r="I31" s="18">
        <f t="shared" si="1"/>
        <v>287.847767467967</v>
      </c>
      <c r="J31" s="18">
        <f t="shared" si="2"/>
        <v>0.107567397924644</v>
      </c>
      <c r="K31" s="18">
        <f t="shared" si="3"/>
        <v>108.812583333333</v>
      </c>
      <c r="L31" s="18">
        <f t="shared" si="4"/>
        <v>1.08812583333333</v>
      </c>
      <c r="M31" s="13" t="s">
        <v>75</v>
      </c>
      <c r="N31" s="18">
        <f>(O30-P30)*C22/100</f>
        <v>3.58664521841067</v>
      </c>
      <c r="O31" s="18">
        <f t="shared" si="19"/>
        <v>1.27689663430232</v>
      </c>
      <c r="P31" s="18">
        <f t="shared" si="5"/>
        <v>0.137352448370636</v>
      </c>
      <c r="Q31" s="24">
        <f t="shared" si="6"/>
        <v>0.0164822938044763</v>
      </c>
      <c r="R31" s="18">
        <f t="shared" si="7"/>
        <v>0.1305751</v>
      </c>
      <c r="S31" s="25">
        <f t="shared" si="8"/>
        <v>0.126228460131191</v>
      </c>
      <c r="T31" s="3">
        <v>0.01</v>
      </c>
      <c r="U31" s="26">
        <f t="shared" si="9"/>
        <v>0.00126228460131191</v>
      </c>
      <c r="V31" s="25"/>
      <c r="W31" s="3"/>
      <c r="X31" s="26"/>
      <c r="Y31" s="28">
        <v>0.05</v>
      </c>
      <c r="Z31" s="3">
        <v>0.21</v>
      </c>
      <c r="AA31" s="27">
        <f t="shared" si="10"/>
        <v>0.0105</v>
      </c>
      <c r="AB31" s="3">
        <v>0.02</v>
      </c>
      <c r="AC31" s="3">
        <v>0.29</v>
      </c>
      <c r="AD31" s="27">
        <f t="shared" si="11"/>
        <v>0.0058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0.0342622846013119</v>
      </c>
      <c r="AR31" s="29">
        <f t="shared" si="15"/>
        <v>108.812583333333</v>
      </c>
      <c r="AS31" s="1">
        <f t="shared" si="16"/>
        <v>0.12</v>
      </c>
      <c r="AT31" s="2">
        <f t="shared" si="20"/>
        <v>20.5107666666667</v>
      </c>
      <c r="AU31" s="1">
        <f t="shared" si="17"/>
        <v>61479.932515409</v>
      </c>
    </row>
    <row r="32" s="1" customFormat="1" spans="1:47">
      <c r="A32" s="13"/>
      <c r="B32" s="13"/>
      <c r="C32" s="16">
        <v>5</v>
      </c>
      <c r="D32" s="19">
        <v>19.5215649090323</v>
      </c>
      <c r="E32" s="20">
        <f t="shared" si="18"/>
        <v>14.6977674679667</v>
      </c>
      <c r="F32" s="16" t="s">
        <v>75</v>
      </c>
      <c r="G32" s="13">
        <v>6</v>
      </c>
      <c r="H32" s="18">
        <f t="shared" si="0"/>
        <v>19.5215649090323</v>
      </c>
      <c r="I32" s="18">
        <f t="shared" si="1"/>
        <v>292.671564909032</v>
      </c>
      <c r="J32" s="18">
        <f t="shared" si="2"/>
        <v>0.187849078680885</v>
      </c>
      <c r="K32" s="18">
        <f t="shared" si="3"/>
        <v>108.812583333333</v>
      </c>
      <c r="L32" s="18">
        <f t="shared" si="4"/>
        <v>1.08812583333333</v>
      </c>
      <c r="M32" s="13" t="s">
        <v>73</v>
      </c>
      <c r="N32" s="13"/>
      <c r="O32" s="18">
        <f t="shared" si="19"/>
        <v>2.22767001926501</v>
      </c>
      <c r="P32" s="18">
        <f t="shared" si="5"/>
        <v>0.418465760723962</v>
      </c>
      <c r="Q32" s="24">
        <f t="shared" si="6"/>
        <v>0.0502158912868755</v>
      </c>
      <c r="R32" s="18">
        <f t="shared" si="7"/>
        <v>0.1305751</v>
      </c>
      <c r="S32" s="25">
        <f t="shared" si="8"/>
        <v>0.384574787129211</v>
      </c>
      <c r="T32" s="3">
        <v>0.01</v>
      </c>
      <c r="U32" s="26">
        <f t="shared" si="9"/>
        <v>0.00384574787129211</v>
      </c>
      <c r="V32" s="25"/>
      <c r="W32" s="3"/>
      <c r="X32" s="26"/>
      <c r="Y32" s="28">
        <v>0.05</v>
      </c>
      <c r="Z32" s="3">
        <v>0.21</v>
      </c>
      <c r="AA32" s="27">
        <f t="shared" si="10"/>
        <v>0.0105</v>
      </c>
      <c r="AB32" s="3">
        <v>0.02</v>
      </c>
      <c r="AC32" s="3">
        <v>0.29</v>
      </c>
      <c r="AD32" s="27">
        <f t="shared" si="11"/>
        <v>0.0058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0.0368457478712921</v>
      </c>
      <c r="AR32" s="29">
        <f t="shared" si="15"/>
        <v>108.812583333333</v>
      </c>
      <c r="AS32" s="1">
        <f t="shared" si="16"/>
        <v>0.12</v>
      </c>
      <c r="AT32" s="2">
        <f t="shared" si="20"/>
        <v>20.5107666666667</v>
      </c>
      <c r="AU32" s="1">
        <f t="shared" si="17"/>
        <v>66115.6755588936</v>
      </c>
    </row>
    <row r="33" s="1" customFormat="1" spans="1:47">
      <c r="A33" s="13"/>
      <c r="B33" s="13"/>
      <c r="C33" s="16">
        <v>6</v>
      </c>
      <c r="D33" s="19">
        <v>22.365850191</v>
      </c>
      <c r="E33" s="20">
        <f t="shared" si="18"/>
        <v>19.5215649090323</v>
      </c>
      <c r="F33" s="16" t="s">
        <v>73</v>
      </c>
      <c r="G33" s="13">
        <v>7</v>
      </c>
      <c r="H33" s="18">
        <f t="shared" si="0"/>
        <v>22.365850191</v>
      </c>
      <c r="I33" s="18">
        <f t="shared" si="1"/>
        <v>295.515850191</v>
      </c>
      <c r="J33" s="18">
        <f t="shared" si="2"/>
        <v>0.258745123732831</v>
      </c>
      <c r="K33" s="18">
        <f t="shared" si="3"/>
        <v>108.812583333333</v>
      </c>
      <c r="L33" s="18">
        <f t="shared" si="4"/>
        <v>1.08812583333333</v>
      </c>
      <c r="M33" s="13" t="s">
        <v>73</v>
      </c>
      <c r="N33" s="13"/>
      <c r="O33" s="18">
        <f t="shared" si="19"/>
        <v>2.89733009187438</v>
      </c>
      <c r="P33" s="18">
        <f t="shared" si="5"/>
        <v>0.749670033116892</v>
      </c>
      <c r="Q33" s="24">
        <f t="shared" si="6"/>
        <v>0.0899604039740271</v>
      </c>
      <c r="R33" s="18">
        <f t="shared" si="7"/>
        <v>0.1305751</v>
      </c>
      <c r="S33" s="25">
        <f t="shared" si="8"/>
        <v>0.688955275347498</v>
      </c>
      <c r="T33" s="3">
        <v>0.01</v>
      </c>
      <c r="U33" s="26">
        <f t="shared" si="9"/>
        <v>0.00688955275347498</v>
      </c>
      <c r="V33" s="25"/>
      <c r="W33" s="3"/>
      <c r="X33" s="26"/>
      <c r="Y33" s="28">
        <v>0.05</v>
      </c>
      <c r="Z33" s="3">
        <v>0.21</v>
      </c>
      <c r="AA33" s="27">
        <f t="shared" si="10"/>
        <v>0.0105</v>
      </c>
      <c r="AB33" s="3">
        <v>0.02</v>
      </c>
      <c r="AC33" s="3">
        <v>0.29</v>
      </c>
      <c r="AD33" s="27">
        <f t="shared" si="11"/>
        <v>0.0058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0.039889552753475</v>
      </c>
      <c r="AR33" s="29">
        <f t="shared" si="15"/>
        <v>108.812583333333</v>
      </c>
      <c r="AS33" s="1">
        <f t="shared" si="16"/>
        <v>0.12</v>
      </c>
      <c r="AT33" s="2">
        <f t="shared" si="20"/>
        <v>20.5107666666667</v>
      </c>
      <c r="AU33" s="1">
        <f t="shared" si="17"/>
        <v>71577.4514131374</v>
      </c>
    </row>
    <row r="34" s="1" customFormat="1" spans="1:47">
      <c r="A34" s="13"/>
      <c r="B34" s="13"/>
      <c r="C34" s="16">
        <v>7</v>
      </c>
      <c r="D34" s="19">
        <v>26.8183263393548</v>
      </c>
      <c r="E34" s="20">
        <f t="shared" si="18"/>
        <v>22.365850191</v>
      </c>
      <c r="F34" s="16" t="s">
        <v>73</v>
      </c>
      <c r="G34" s="13">
        <v>8</v>
      </c>
      <c r="H34" s="18">
        <f t="shared" si="0"/>
        <v>26.8183263393548</v>
      </c>
      <c r="I34" s="18">
        <f t="shared" si="1"/>
        <v>299.968326339355</v>
      </c>
      <c r="J34" s="18">
        <f t="shared" si="2"/>
        <v>0.421956581562701</v>
      </c>
      <c r="K34" s="18">
        <f t="shared" si="3"/>
        <v>108.812583333333</v>
      </c>
      <c r="L34" s="18">
        <f t="shared" si="4"/>
        <v>1.08812583333333</v>
      </c>
      <c r="M34" s="13" t="s">
        <v>73</v>
      </c>
      <c r="N34" s="13"/>
      <c r="O34" s="18">
        <f t="shared" si="19"/>
        <v>3.23578589209083</v>
      </c>
      <c r="P34" s="18">
        <f t="shared" si="5"/>
        <v>1.36536115369546</v>
      </c>
      <c r="Q34" s="24">
        <f t="shared" si="6"/>
        <v>0.163843338443455</v>
      </c>
      <c r="R34" s="18">
        <f t="shared" si="7"/>
        <v>0.1305751</v>
      </c>
      <c r="S34" s="25">
        <f t="shared" si="8"/>
        <v>1.25478240831104</v>
      </c>
      <c r="T34" s="3">
        <v>0.01</v>
      </c>
      <c r="U34" s="26">
        <f t="shared" si="9"/>
        <v>0.0125478240831104</v>
      </c>
      <c r="V34" s="25"/>
      <c r="W34" s="3"/>
      <c r="X34" s="26"/>
      <c r="Y34" s="28">
        <v>0.05</v>
      </c>
      <c r="Z34" s="3">
        <v>0.21</v>
      </c>
      <c r="AA34" s="27">
        <f t="shared" si="10"/>
        <v>0.0105</v>
      </c>
      <c r="AB34" s="3">
        <v>0.02</v>
      </c>
      <c r="AC34" s="3">
        <v>0.29</v>
      </c>
      <c r="AD34" s="27">
        <f t="shared" si="11"/>
        <v>0.0058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0.0455478240831104</v>
      </c>
      <c r="AR34" s="29">
        <f t="shared" si="15"/>
        <v>108.812583333333</v>
      </c>
      <c r="AS34" s="1">
        <f t="shared" si="16"/>
        <v>0.12</v>
      </c>
      <c r="AT34" s="2">
        <f t="shared" si="20"/>
        <v>20.5107666666667</v>
      </c>
      <c r="AU34" s="1">
        <f t="shared" si="17"/>
        <v>81730.6021311295</v>
      </c>
    </row>
    <row r="35" s="1" customFormat="1" spans="1:47">
      <c r="A35" s="13"/>
      <c r="B35" s="13"/>
      <c r="C35" s="16">
        <v>8</v>
      </c>
      <c r="D35" s="19">
        <v>26.4097733087097</v>
      </c>
      <c r="E35" s="20">
        <f t="shared" si="18"/>
        <v>26.8183263393548</v>
      </c>
      <c r="F35" s="16" t="s">
        <v>73</v>
      </c>
      <c r="G35" s="13">
        <v>9</v>
      </c>
      <c r="H35" s="18">
        <f t="shared" si="0"/>
        <v>26.4097733087097</v>
      </c>
      <c r="I35" s="18">
        <f t="shared" si="1"/>
        <v>299.55977330871</v>
      </c>
      <c r="J35" s="18">
        <f t="shared" si="2"/>
        <v>0.40368418462319</v>
      </c>
      <c r="K35" s="18">
        <f t="shared" si="3"/>
        <v>108.812583333333</v>
      </c>
      <c r="L35" s="18">
        <f t="shared" si="4"/>
        <v>1.08812583333333</v>
      </c>
      <c r="M35" s="13" t="s">
        <v>73</v>
      </c>
      <c r="N35" s="13"/>
      <c r="O35" s="18">
        <f t="shared" si="19"/>
        <v>2.9585505717287</v>
      </c>
      <c r="P35" s="18">
        <f t="shared" si="5"/>
        <v>1.19432007521477</v>
      </c>
      <c r="Q35" s="24">
        <f t="shared" si="6"/>
        <v>0.143318409025773</v>
      </c>
      <c r="R35" s="18">
        <f t="shared" si="7"/>
        <v>0.1305751</v>
      </c>
      <c r="S35" s="25">
        <f t="shared" si="8"/>
        <v>1.09759371446603</v>
      </c>
      <c r="T35" s="3">
        <v>0.01</v>
      </c>
      <c r="U35" s="26">
        <f t="shared" si="9"/>
        <v>0.0109759371446603</v>
      </c>
      <c r="V35" s="25"/>
      <c r="W35" s="3"/>
      <c r="X35" s="26"/>
      <c r="Y35" s="28">
        <v>0.05</v>
      </c>
      <c r="Z35" s="3">
        <v>0.21</v>
      </c>
      <c r="AA35" s="27">
        <f t="shared" si="10"/>
        <v>0.0105</v>
      </c>
      <c r="AB35" s="3">
        <v>0.02</v>
      </c>
      <c r="AC35" s="3">
        <v>0.29</v>
      </c>
      <c r="AD35" s="27">
        <f t="shared" si="11"/>
        <v>0.0058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0.0439759371446603</v>
      </c>
      <c r="AR35" s="29">
        <f t="shared" si="15"/>
        <v>108.812583333333</v>
      </c>
      <c r="AS35" s="1">
        <f t="shared" si="16"/>
        <v>0.12</v>
      </c>
      <c r="AT35" s="2">
        <f t="shared" si="20"/>
        <v>20.5107666666667</v>
      </c>
      <c r="AU35" s="1">
        <f t="shared" si="17"/>
        <v>78910.0224756191</v>
      </c>
    </row>
    <row r="36" s="1" customFormat="1" spans="1:47">
      <c r="A36" s="13"/>
      <c r="B36" s="13"/>
      <c r="C36" s="16">
        <v>9</v>
      </c>
      <c r="D36" s="19">
        <v>22.7460490393333</v>
      </c>
      <c r="E36" s="20">
        <f t="shared" si="18"/>
        <v>26.4097733087097</v>
      </c>
      <c r="F36" s="16" t="s">
        <v>73</v>
      </c>
      <c r="G36" s="13">
        <v>10</v>
      </c>
      <c r="H36" s="18">
        <f t="shared" si="0"/>
        <v>22.7460490393333</v>
      </c>
      <c r="I36" s="18">
        <f t="shared" si="1"/>
        <v>295.896049039333</v>
      </c>
      <c r="J36" s="18">
        <f t="shared" si="2"/>
        <v>0.269934459334381</v>
      </c>
      <c r="K36" s="18">
        <f t="shared" si="3"/>
        <v>108.812583333333</v>
      </c>
      <c r="L36" s="18">
        <f t="shared" si="4"/>
        <v>1.08812583333333</v>
      </c>
      <c r="M36" s="13" t="s">
        <v>73</v>
      </c>
      <c r="N36" s="13"/>
      <c r="O36" s="18">
        <f t="shared" si="19"/>
        <v>2.85235632984726</v>
      </c>
      <c r="P36" s="18">
        <f t="shared" si="5"/>
        <v>0.76994926372632</v>
      </c>
      <c r="Q36" s="24">
        <f t="shared" si="6"/>
        <v>0.0923939116471583</v>
      </c>
      <c r="R36" s="18">
        <f t="shared" si="7"/>
        <v>0.1305751</v>
      </c>
      <c r="S36" s="25">
        <f t="shared" si="8"/>
        <v>0.707592118613414</v>
      </c>
      <c r="T36" s="3">
        <v>0.01</v>
      </c>
      <c r="U36" s="26">
        <f t="shared" si="9"/>
        <v>0.00707592118613414</v>
      </c>
      <c r="V36" s="25"/>
      <c r="W36" s="3"/>
      <c r="X36" s="26"/>
      <c r="Y36" s="28">
        <v>0.04</v>
      </c>
      <c r="Z36" s="3">
        <v>0.21</v>
      </c>
      <c r="AA36" s="27">
        <f t="shared" si="10"/>
        <v>0.0084</v>
      </c>
      <c r="AB36" s="3">
        <v>0.015</v>
      </c>
      <c r="AC36" s="3">
        <v>0.29</v>
      </c>
      <c r="AD36" s="27">
        <f t="shared" si="11"/>
        <v>0.00435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0.015</v>
      </c>
      <c r="AO36" s="3">
        <v>0.38</v>
      </c>
      <c r="AP36" s="3">
        <f t="shared" si="13"/>
        <v>0.0057</v>
      </c>
      <c r="AQ36" s="1">
        <f t="shared" si="14"/>
        <v>0.0365259211861341</v>
      </c>
      <c r="AR36" s="29">
        <f t="shared" si="15"/>
        <v>108.812583333333</v>
      </c>
      <c r="AS36" s="1">
        <f t="shared" si="16"/>
        <v>0.12</v>
      </c>
      <c r="AT36" s="2">
        <f t="shared" si="20"/>
        <v>20.5107666666667</v>
      </c>
      <c r="AU36" s="1">
        <f t="shared" si="17"/>
        <v>65541.7814578742</v>
      </c>
    </row>
    <row r="37" s="1" customFormat="1" spans="1:47">
      <c r="A37" s="13"/>
      <c r="B37" s="13"/>
      <c r="C37" s="16">
        <v>10</v>
      </c>
      <c r="D37" s="19">
        <v>16.4296717846774</v>
      </c>
      <c r="E37" s="20">
        <f t="shared" si="18"/>
        <v>22.7460490393333</v>
      </c>
      <c r="F37" s="16" t="s">
        <v>73</v>
      </c>
      <c r="G37" s="13">
        <v>11</v>
      </c>
      <c r="H37" s="18">
        <f t="shared" si="0"/>
        <v>16.4296717846774</v>
      </c>
      <c r="I37" s="18">
        <f t="shared" si="1"/>
        <v>289.579671784677</v>
      </c>
      <c r="J37" s="18">
        <f t="shared" si="2"/>
        <v>0.131686433055285</v>
      </c>
      <c r="K37" s="18">
        <f t="shared" si="3"/>
        <v>108.812583333333</v>
      </c>
      <c r="L37" s="18">
        <f t="shared" si="4"/>
        <v>1.08812583333333</v>
      </c>
      <c r="M37" s="13" t="s">
        <v>75</v>
      </c>
      <c r="N37" s="18">
        <f>(O36-P36)*C22/100</f>
        <v>1.97828671281489</v>
      </c>
      <c r="O37" s="18">
        <f t="shared" si="19"/>
        <v>1.19224618663938</v>
      </c>
      <c r="P37" s="18">
        <f t="shared" si="5"/>
        <v>0.157002647642306</v>
      </c>
      <c r="Q37" s="24">
        <f t="shared" si="6"/>
        <v>0.0188403177170767</v>
      </c>
      <c r="R37" s="18">
        <f t="shared" si="7"/>
        <v>0.1305751</v>
      </c>
      <c r="S37" s="25">
        <f t="shared" si="8"/>
        <v>0.144287216453035</v>
      </c>
      <c r="T37" s="3">
        <v>0.01</v>
      </c>
      <c r="U37" s="26">
        <f t="shared" si="9"/>
        <v>0.00144287216453035</v>
      </c>
      <c r="V37" s="25"/>
      <c r="W37" s="3"/>
      <c r="X37" s="26"/>
      <c r="Y37" s="28">
        <v>0.04</v>
      </c>
      <c r="Z37" s="3">
        <v>0.21</v>
      </c>
      <c r="AA37" s="27">
        <f t="shared" si="10"/>
        <v>0.0084</v>
      </c>
      <c r="AB37" s="3">
        <v>0.015</v>
      </c>
      <c r="AC37" s="3">
        <v>0.29</v>
      </c>
      <c r="AD37" s="27">
        <f t="shared" si="11"/>
        <v>0.00435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0.015</v>
      </c>
      <c r="AO37" s="3">
        <v>0.38</v>
      </c>
      <c r="AP37" s="3">
        <f t="shared" si="13"/>
        <v>0.0057</v>
      </c>
      <c r="AQ37" s="1">
        <f t="shared" si="14"/>
        <v>0.0308928721645303</v>
      </c>
      <c r="AR37" s="29">
        <f t="shared" si="15"/>
        <v>108.812583333333</v>
      </c>
      <c r="AS37" s="1">
        <f t="shared" si="16"/>
        <v>0.12</v>
      </c>
      <c r="AT37" s="2">
        <f t="shared" si="20"/>
        <v>20.5107666666667</v>
      </c>
      <c r="AU37" s="1">
        <f t="shared" si="17"/>
        <v>55433.88942049</v>
      </c>
    </row>
    <row r="38" s="1" customFormat="1" spans="1:48">
      <c r="A38" s="13"/>
      <c r="B38" s="13"/>
      <c r="C38" s="16">
        <v>11</v>
      </c>
      <c r="D38" s="19">
        <v>12.123895126</v>
      </c>
      <c r="E38" s="20">
        <f t="shared" si="18"/>
        <v>16.4296717846774</v>
      </c>
      <c r="F38" s="16" t="s">
        <v>75</v>
      </c>
      <c r="G38" s="13">
        <v>12</v>
      </c>
      <c r="H38" s="18">
        <f t="shared" si="0"/>
        <v>12.123895126</v>
      </c>
      <c r="I38" s="18">
        <f t="shared" si="1"/>
        <v>285.273895126</v>
      </c>
      <c r="J38" s="18">
        <f t="shared" si="2"/>
        <v>0.0792749578054821</v>
      </c>
      <c r="K38" s="18">
        <f t="shared" si="3"/>
        <v>108.812583333333</v>
      </c>
      <c r="L38" s="18">
        <f t="shared" si="4"/>
        <v>1.08812583333333</v>
      </c>
      <c r="M38" s="13" t="s">
        <v>73</v>
      </c>
      <c r="N38" s="13"/>
      <c r="O38" s="18">
        <f t="shared" si="19"/>
        <v>2.12336937233041</v>
      </c>
      <c r="P38" s="18">
        <f t="shared" si="5"/>
        <v>0.168330017396946</v>
      </c>
      <c r="Q38" s="24">
        <f t="shared" si="6"/>
        <v>0.0201996020876335</v>
      </c>
      <c r="R38" s="18">
        <f t="shared" si="7"/>
        <v>0.1305751</v>
      </c>
      <c r="S38" s="25">
        <f t="shared" si="8"/>
        <v>0.154697197916245</v>
      </c>
      <c r="T38" s="3">
        <v>0.01</v>
      </c>
      <c r="U38" s="26">
        <f t="shared" si="9"/>
        <v>0.00154697197916245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0.015</v>
      </c>
      <c r="AO38" s="3">
        <v>0.38</v>
      </c>
      <c r="AP38" s="3">
        <f t="shared" si="13"/>
        <v>0.0057</v>
      </c>
      <c r="AQ38" s="1">
        <f t="shared" si="14"/>
        <v>0.0253469719791625</v>
      </c>
      <c r="AR38" s="29">
        <f t="shared" si="15"/>
        <v>108.812583333333</v>
      </c>
      <c r="AS38" s="1">
        <f t="shared" si="16"/>
        <v>0.12</v>
      </c>
      <c r="AT38" s="2">
        <f t="shared" si="20"/>
        <v>20.5107666666667</v>
      </c>
      <c r="AU38" s="1">
        <f t="shared" si="17"/>
        <v>45482.3764638626</v>
      </c>
      <c r="AV38" s="1">
        <f>SUM(AU27:AU38)</f>
        <v>713253.54240214</v>
      </c>
    </row>
    <row r="39" s="1" customFormat="1" spans="1:46">
      <c r="A39" s="13"/>
      <c r="B39" s="13"/>
      <c r="C39" s="16">
        <v>12</v>
      </c>
      <c r="D39" s="19">
        <v>6.38792302483871</v>
      </c>
      <c r="E39" s="20">
        <f t="shared" si="18"/>
        <v>12.123895126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5</v>
      </c>
      <c r="E42" s="16"/>
      <c r="F42" s="16"/>
      <c r="G42" s="13">
        <v>1</v>
      </c>
      <c r="H42" s="18">
        <f t="shared" ref="H42:H53" si="21">E43</f>
        <v>5</v>
      </c>
      <c r="I42" s="18">
        <f t="shared" ref="I42:I53" si="22">H42+273.15</f>
        <v>278.15</v>
      </c>
      <c r="J42" s="18">
        <f t="shared" ref="J42:J53" si="23">EXP(($C$16*(I42-$C$14))/($C$17*I42*$C$14))</f>
        <v>0.0330744063381255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0.0025497404371127</v>
      </c>
      <c r="Q42" s="24">
        <f t="shared" ref="Q42:Q53" si="27">P42*$B$44</f>
        <v>0.000331466256824651</v>
      </c>
      <c r="R42" s="18">
        <f t="shared" ref="R42:R53" si="28">L42*$B$44</f>
        <v>0.0100218354166667</v>
      </c>
      <c r="S42" s="25">
        <f t="shared" ref="S42:S53" si="29">Q42/R42</f>
        <v>0.0330744063381255</v>
      </c>
      <c r="T42" s="3">
        <v>0.01</v>
      </c>
      <c r="U42" s="26">
        <f t="shared" ref="U42:U53" si="30">S42*T42</f>
        <v>0.000330744063381255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0.0151307440633813</v>
      </c>
      <c r="AR42" s="29">
        <f t="shared" ref="AR42:AR53" si="34">$B$42/12</f>
        <v>7.70910416666667</v>
      </c>
      <c r="AS42" s="1">
        <f t="shared" ref="AS42:AS53" si="35">$B$44</f>
        <v>0.13</v>
      </c>
      <c r="AT42" s="2">
        <f t="shared" ref="AT42:AT53" si="36">$E$5/12</f>
        <v>37.0161917808219</v>
      </c>
      <c r="AU42" s="1">
        <f t="shared" ref="AU42:AU53" si="37">AT42*10000*AS42*0.67*AR42*AQ42</f>
        <v>3760.74676668322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6.59744894790323</v>
      </c>
      <c r="E43" s="20">
        <f t="shared" ref="E43:E54" si="38">D42</f>
        <v>5</v>
      </c>
      <c r="F43" s="16" t="s">
        <v>73</v>
      </c>
      <c r="G43" s="13">
        <v>2</v>
      </c>
      <c r="H43" s="18">
        <f t="shared" si="21"/>
        <v>6.59744894790323</v>
      </c>
      <c r="I43" s="18">
        <f t="shared" si="22"/>
        <v>279.747448947903</v>
      </c>
      <c r="J43" s="18">
        <f t="shared" si="23"/>
        <v>0.0403928482489492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0.151632342896221</v>
      </c>
      <c r="P43" s="18">
        <f t="shared" si="26"/>
        <v>0.00612486221623967</v>
      </c>
      <c r="Q43" s="24">
        <f t="shared" si="27"/>
        <v>0.000796232088111157</v>
      </c>
      <c r="R43" s="18">
        <f t="shared" si="28"/>
        <v>0.0100218354166667</v>
      </c>
      <c r="S43" s="25">
        <f t="shared" si="29"/>
        <v>0.0794497270217584</v>
      </c>
      <c r="T43" s="3">
        <v>0.01</v>
      </c>
      <c r="U43" s="26">
        <f t="shared" si="30"/>
        <v>0.000794497270217584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0.0155944972702176</v>
      </c>
      <c r="AR43" s="29">
        <f t="shared" si="34"/>
        <v>7.70910416666667</v>
      </c>
      <c r="AS43" s="1">
        <f t="shared" si="35"/>
        <v>0.13</v>
      </c>
      <c r="AT43" s="2">
        <f t="shared" si="36"/>
        <v>37.0161917808219</v>
      </c>
      <c r="AU43" s="1">
        <f t="shared" si="37"/>
        <v>3876.01263634852</v>
      </c>
    </row>
    <row r="44" s="1" customFormat="1" spans="1:47">
      <c r="A44" s="13" t="s">
        <v>38</v>
      </c>
      <c r="B44" s="13">
        <f>I5</f>
        <v>0.13</v>
      </c>
      <c r="C44" s="16">
        <v>2</v>
      </c>
      <c r="D44" s="19">
        <v>7.83428569939286</v>
      </c>
      <c r="E44" s="20">
        <f t="shared" si="38"/>
        <v>6.59744894790323</v>
      </c>
      <c r="F44" s="16" t="s">
        <v>73</v>
      </c>
      <c r="G44" s="13">
        <v>3</v>
      </c>
      <c r="H44" s="18">
        <f t="shared" si="21"/>
        <v>7.83428569939286</v>
      </c>
      <c r="I44" s="18">
        <f t="shared" si="22"/>
        <v>280.984285699393</v>
      </c>
      <c r="J44" s="18">
        <f t="shared" si="23"/>
        <v>0.0470805624570665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0.222598522346648</v>
      </c>
      <c r="P44" s="18">
        <f t="shared" si="26"/>
        <v>0.0104800636341921</v>
      </c>
      <c r="Q44" s="24">
        <f t="shared" si="27"/>
        <v>0.00136240827244497</v>
      </c>
      <c r="R44" s="18">
        <f t="shared" si="28"/>
        <v>0.0100218354166667</v>
      </c>
      <c r="S44" s="25">
        <f t="shared" si="29"/>
        <v>0.135943987882622</v>
      </c>
      <c r="T44" s="3">
        <v>0.01</v>
      </c>
      <c r="U44" s="26">
        <f t="shared" si="30"/>
        <v>0.00135943987882622</v>
      </c>
      <c r="V44" s="25"/>
      <c r="W44" s="3"/>
      <c r="X44" s="26"/>
      <c r="Y44" s="28">
        <v>0.04</v>
      </c>
      <c r="Z44" s="3">
        <v>0.49</v>
      </c>
      <c r="AA44" s="27">
        <f t="shared" si="31"/>
        <v>0.0196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0.015</v>
      </c>
      <c r="AO44" s="3">
        <v>0.5</v>
      </c>
      <c r="AP44" s="3">
        <f t="shared" si="32"/>
        <v>0.0075</v>
      </c>
      <c r="AQ44" s="1">
        <f t="shared" si="33"/>
        <v>0.0284594398788262</v>
      </c>
      <c r="AR44" s="29">
        <f t="shared" si="34"/>
        <v>7.70910416666667</v>
      </c>
      <c r="AS44" s="1">
        <f t="shared" si="35"/>
        <v>0.13</v>
      </c>
      <c r="AT44" s="2">
        <f t="shared" si="36"/>
        <v>37.0161917808219</v>
      </c>
      <c r="AU44" s="1">
        <f t="shared" si="37"/>
        <v>7073.59440207156</v>
      </c>
    </row>
    <row r="45" s="1" customFormat="1" spans="1:47">
      <c r="A45" s="13"/>
      <c r="B45" s="13"/>
      <c r="C45" s="16">
        <v>3</v>
      </c>
      <c r="D45" s="19">
        <v>11.6766096745161</v>
      </c>
      <c r="E45" s="20">
        <f t="shared" si="38"/>
        <v>7.83428569939286</v>
      </c>
      <c r="F45" s="16" t="s">
        <v>73</v>
      </c>
      <c r="G45" s="13">
        <v>4</v>
      </c>
      <c r="H45" s="18">
        <f t="shared" si="21"/>
        <v>11.6766096745161</v>
      </c>
      <c r="I45" s="18">
        <f t="shared" si="22"/>
        <v>284.826609674516</v>
      </c>
      <c r="J45" s="18">
        <f t="shared" si="23"/>
        <v>0.0751377528093434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0.289209500379122</v>
      </c>
      <c r="P45" s="18">
        <f t="shared" si="26"/>
        <v>0.0217305519496002</v>
      </c>
      <c r="Q45" s="24">
        <f t="shared" si="27"/>
        <v>0.00282497175344802</v>
      </c>
      <c r="R45" s="18">
        <f t="shared" si="28"/>
        <v>0.0100218354166667</v>
      </c>
      <c r="S45" s="25">
        <f t="shared" si="29"/>
        <v>0.281881674962452</v>
      </c>
      <c r="T45" s="3">
        <v>0.01</v>
      </c>
      <c r="U45" s="26">
        <f t="shared" si="30"/>
        <v>0.00281881674962452</v>
      </c>
      <c r="V45" s="25"/>
      <c r="W45" s="3"/>
      <c r="X45" s="26"/>
      <c r="Y45" s="28">
        <v>0.04</v>
      </c>
      <c r="Z45" s="3">
        <v>0.49</v>
      </c>
      <c r="AA45" s="27">
        <f t="shared" si="31"/>
        <v>0.0196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0.015</v>
      </c>
      <c r="AO45" s="3">
        <v>0.5</v>
      </c>
      <c r="AP45" s="3">
        <f t="shared" si="32"/>
        <v>0.0075</v>
      </c>
      <c r="AQ45" s="1">
        <f t="shared" si="33"/>
        <v>0.0299188167496245</v>
      </c>
      <c r="AR45" s="29">
        <f t="shared" si="34"/>
        <v>7.70910416666667</v>
      </c>
      <c r="AS45" s="1">
        <f t="shared" si="35"/>
        <v>0.13</v>
      </c>
      <c r="AT45" s="2">
        <f t="shared" si="36"/>
        <v>37.0161917808219</v>
      </c>
      <c r="AU45" s="1">
        <f t="shared" si="37"/>
        <v>7436.32255511128</v>
      </c>
    </row>
    <row r="46" s="1" customFormat="1" spans="1:47">
      <c r="A46" s="13"/>
      <c r="B46" s="13"/>
      <c r="C46" s="16">
        <v>4</v>
      </c>
      <c r="D46" s="19">
        <v>14.6977674679667</v>
      </c>
      <c r="E46" s="20">
        <f t="shared" si="38"/>
        <v>11.6766096745161</v>
      </c>
      <c r="F46" s="16" t="s">
        <v>73</v>
      </c>
      <c r="G46" s="13">
        <v>5</v>
      </c>
      <c r="H46" s="18">
        <f t="shared" si="21"/>
        <v>14.6977674679667</v>
      </c>
      <c r="I46" s="18">
        <f t="shared" si="22"/>
        <v>287.847767467967</v>
      </c>
      <c r="J46" s="18">
        <f t="shared" si="23"/>
        <v>0.107567397924644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0.254105001008046</v>
      </c>
      <c r="O46" s="18">
        <f t="shared" si="39"/>
        <v>0.0904649890881428</v>
      </c>
      <c r="P46" s="18">
        <f t="shared" si="26"/>
        <v>0.00973108347949283</v>
      </c>
      <c r="Q46" s="24">
        <f t="shared" si="27"/>
        <v>0.00126504085233407</v>
      </c>
      <c r="R46" s="18">
        <f t="shared" si="28"/>
        <v>0.0100218354166667</v>
      </c>
      <c r="S46" s="25">
        <f t="shared" si="29"/>
        <v>0.126228460131191</v>
      </c>
      <c r="T46" s="3">
        <v>0.01</v>
      </c>
      <c r="U46" s="26">
        <f t="shared" si="30"/>
        <v>0.00126228460131191</v>
      </c>
      <c r="V46" s="25"/>
      <c r="W46" s="3"/>
      <c r="X46" s="26"/>
      <c r="Y46" s="28">
        <v>0.05</v>
      </c>
      <c r="Z46" s="3">
        <v>0.49</v>
      </c>
      <c r="AA46" s="27">
        <f t="shared" si="31"/>
        <v>0.0245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0.02</v>
      </c>
      <c r="AO46" s="3">
        <v>0.5</v>
      </c>
      <c r="AP46" s="3">
        <f t="shared" si="32"/>
        <v>0.01</v>
      </c>
      <c r="AQ46" s="1">
        <f t="shared" si="33"/>
        <v>0.0357622846013119</v>
      </c>
      <c r="AR46" s="29">
        <f t="shared" si="34"/>
        <v>7.70910416666667</v>
      </c>
      <c r="AS46" s="1">
        <f t="shared" si="35"/>
        <v>0.13</v>
      </c>
      <c r="AT46" s="2">
        <f t="shared" si="36"/>
        <v>37.0161917808219</v>
      </c>
      <c r="AU46" s="1">
        <f t="shared" si="37"/>
        <v>8888.71661698928</v>
      </c>
    </row>
    <row r="47" s="1" customFormat="1" spans="1:47">
      <c r="A47" s="13"/>
      <c r="B47" s="13"/>
      <c r="C47" s="16">
        <v>5</v>
      </c>
      <c r="D47" s="19">
        <v>19.5215649090323</v>
      </c>
      <c r="E47" s="20">
        <f t="shared" si="38"/>
        <v>14.6977674679667</v>
      </c>
      <c r="F47" s="16" t="s">
        <v>75</v>
      </c>
      <c r="G47" s="13">
        <v>6</v>
      </c>
      <c r="H47" s="18">
        <f t="shared" si="21"/>
        <v>19.5215649090323</v>
      </c>
      <c r="I47" s="18">
        <f t="shared" si="22"/>
        <v>292.671564909032</v>
      </c>
      <c r="J47" s="18">
        <f t="shared" si="23"/>
        <v>0.187849078680885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0.157824947275317</v>
      </c>
      <c r="P47" s="18">
        <f t="shared" si="26"/>
        <v>0.0296472709385275</v>
      </c>
      <c r="Q47" s="24">
        <f t="shared" si="27"/>
        <v>0.00385414522200857</v>
      </c>
      <c r="R47" s="18">
        <f t="shared" si="28"/>
        <v>0.0100218354166667</v>
      </c>
      <c r="S47" s="25">
        <f t="shared" si="29"/>
        <v>0.384574787129211</v>
      </c>
      <c r="T47" s="3">
        <v>0.01</v>
      </c>
      <c r="U47" s="26">
        <f t="shared" si="30"/>
        <v>0.00384574787129211</v>
      </c>
      <c r="V47" s="25"/>
      <c r="W47" s="3"/>
      <c r="X47" s="26"/>
      <c r="Y47" s="28">
        <v>0.05</v>
      </c>
      <c r="Z47" s="3">
        <v>0.49</v>
      </c>
      <c r="AA47" s="27">
        <f t="shared" si="31"/>
        <v>0.0245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0.02</v>
      </c>
      <c r="AO47" s="3">
        <v>0.5</v>
      </c>
      <c r="AP47" s="3">
        <f t="shared" si="32"/>
        <v>0.01</v>
      </c>
      <c r="AQ47" s="1">
        <f t="shared" si="33"/>
        <v>0.0383457478712921</v>
      </c>
      <c r="AR47" s="29">
        <f t="shared" si="34"/>
        <v>7.70910416666667</v>
      </c>
      <c r="AS47" s="1">
        <f t="shared" si="35"/>
        <v>0.13</v>
      </c>
      <c r="AT47" s="2">
        <f t="shared" si="36"/>
        <v>37.0161917808219</v>
      </c>
      <c r="AU47" s="1">
        <f t="shared" si="37"/>
        <v>9530.83646904179</v>
      </c>
    </row>
    <row r="48" s="1" customFormat="1" spans="1:47">
      <c r="A48" s="13"/>
      <c r="B48" s="13"/>
      <c r="C48" s="16">
        <v>6</v>
      </c>
      <c r="D48" s="19">
        <v>22.365850191</v>
      </c>
      <c r="E48" s="20">
        <f t="shared" si="38"/>
        <v>19.5215649090323</v>
      </c>
      <c r="F48" s="16" t="s">
        <v>73</v>
      </c>
      <c r="G48" s="13">
        <v>7</v>
      </c>
      <c r="H48" s="18">
        <f t="shared" si="21"/>
        <v>22.365850191</v>
      </c>
      <c r="I48" s="18">
        <f t="shared" si="22"/>
        <v>295.515850191</v>
      </c>
      <c r="J48" s="18">
        <f t="shared" si="23"/>
        <v>0.258745123732831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0.205268718003456</v>
      </c>
      <c r="P48" s="18">
        <f t="shared" si="26"/>
        <v>0.0531122798382838</v>
      </c>
      <c r="Q48" s="24">
        <f t="shared" si="27"/>
        <v>0.00690459637897689</v>
      </c>
      <c r="R48" s="18">
        <f t="shared" si="28"/>
        <v>0.0100218354166667</v>
      </c>
      <c r="S48" s="25">
        <f t="shared" si="29"/>
        <v>0.688955275347498</v>
      </c>
      <c r="T48" s="3">
        <v>0.01</v>
      </c>
      <c r="U48" s="26">
        <f t="shared" si="30"/>
        <v>0.00688955275347498</v>
      </c>
      <c r="V48" s="25"/>
      <c r="W48" s="3"/>
      <c r="X48" s="26"/>
      <c r="Y48" s="28">
        <v>0.05</v>
      </c>
      <c r="Z48" s="3">
        <v>0.49</v>
      </c>
      <c r="AA48" s="27">
        <f t="shared" si="31"/>
        <v>0.0245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0.02</v>
      </c>
      <c r="AO48" s="3">
        <v>0.5</v>
      </c>
      <c r="AP48" s="3">
        <f t="shared" si="32"/>
        <v>0.01</v>
      </c>
      <c r="AQ48" s="1">
        <f t="shared" si="33"/>
        <v>0.041389552753475</v>
      </c>
      <c r="AR48" s="29">
        <f t="shared" si="34"/>
        <v>7.70910416666667</v>
      </c>
      <c r="AS48" s="1">
        <f t="shared" si="35"/>
        <v>0.13</v>
      </c>
      <c r="AT48" s="2">
        <f t="shared" si="36"/>
        <v>37.0161917808219</v>
      </c>
      <c r="AU48" s="1">
        <f t="shared" si="37"/>
        <v>10287.3742388391</v>
      </c>
    </row>
    <row r="49" s="1" customFormat="1" spans="1:47">
      <c r="A49" s="13"/>
      <c r="B49" s="13"/>
      <c r="C49" s="16">
        <v>7</v>
      </c>
      <c r="D49" s="19">
        <v>26.8183263393548</v>
      </c>
      <c r="E49" s="20">
        <f t="shared" si="38"/>
        <v>22.365850191</v>
      </c>
      <c r="F49" s="16" t="s">
        <v>73</v>
      </c>
      <c r="G49" s="13">
        <v>8</v>
      </c>
      <c r="H49" s="18">
        <f t="shared" si="21"/>
        <v>26.8183263393548</v>
      </c>
      <c r="I49" s="18">
        <f t="shared" si="22"/>
        <v>299.968326339355</v>
      </c>
      <c r="J49" s="18">
        <f t="shared" si="23"/>
        <v>0.421956581562701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0.229247479831839</v>
      </c>
      <c r="P49" s="18">
        <f t="shared" si="26"/>
        <v>0.0967324829217069</v>
      </c>
      <c r="Q49" s="24">
        <f t="shared" si="27"/>
        <v>0.0125752227798219</v>
      </c>
      <c r="R49" s="18">
        <f t="shared" si="28"/>
        <v>0.0100218354166667</v>
      </c>
      <c r="S49" s="25">
        <f t="shared" si="29"/>
        <v>1.25478240831104</v>
      </c>
      <c r="T49" s="3">
        <v>0.01</v>
      </c>
      <c r="U49" s="26">
        <f t="shared" si="30"/>
        <v>0.0125478240831104</v>
      </c>
      <c r="V49" s="25"/>
      <c r="W49" s="3"/>
      <c r="X49" s="26"/>
      <c r="Y49" s="28">
        <v>0.05</v>
      </c>
      <c r="Z49" s="3">
        <v>0.49</v>
      </c>
      <c r="AA49" s="27">
        <f t="shared" si="31"/>
        <v>0.0245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0.02</v>
      </c>
      <c r="AO49" s="3">
        <v>0.5</v>
      </c>
      <c r="AP49" s="3">
        <f t="shared" si="32"/>
        <v>0.01</v>
      </c>
      <c r="AQ49" s="1">
        <f t="shared" si="33"/>
        <v>0.0470478240831104</v>
      </c>
      <c r="AR49" s="29">
        <f t="shared" si="34"/>
        <v>7.70910416666667</v>
      </c>
      <c r="AS49" s="1">
        <f t="shared" si="35"/>
        <v>0.13</v>
      </c>
      <c r="AT49" s="2">
        <f t="shared" si="36"/>
        <v>37.0161917808219</v>
      </c>
      <c r="AU49" s="1">
        <f t="shared" si="37"/>
        <v>11693.7377011252</v>
      </c>
    </row>
    <row r="50" s="1" customFormat="1" spans="1:47">
      <c r="A50" s="13"/>
      <c r="B50" s="13"/>
      <c r="C50" s="16">
        <v>8</v>
      </c>
      <c r="D50" s="19">
        <v>26.4097733087097</v>
      </c>
      <c r="E50" s="20">
        <f t="shared" si="38"/>
        <v>26.8183263393548</v>
      </c>
      <c r="F50" s="16" t="s">
        <v>73</v>
      </c>
      <c r="G50" s="13">
        <v>9</v>
      </c>
      <c r="H50" s="18">
        <f t="shared" si="21"/>
        <v>26.4097733087097</v>
      </c>
      <c r="I50" s="18">
        <f t="shared" si="22"/>
        <v>299.55977330871</v>
      </c>
      <c r="J50" s="18">
        <f t="shared" si="23"/>
        <v>0.40368418462319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0.209606038576798</v>
      </c>
      <c r="P50" s="18">
        <f t="shared" si="26"/>
        <v>0.0846146427749718</v>
      </c>
      <c r="Q50" s="24">
        <f t="shared" si="27"/>
        <v>0.0109999035607463</v>
      </c>
      <c r="R50" s="18">
        <f t="shared" si="28"/>
        <v>0.0100218354166667</v>
      </c>
      <c r="S50" s="25">
        <f t="shared" si="29"/>
        <v>1.09759371446603</v>
      </c>
      <c r="T50" s="3">
        <v>0.01</v>
      </c>
      <c r="U50" s="26">
        <f t="shared" si="30"/>
        <v>0.0109759371446603</v>
      </c>
      <c r="V50" s="25"/>
      <c r="W50" s="3"/>
      <c r="X50" s="26"/>
      <c r="Y50" s="28">
        <v>0.05</v>
      </c>
      <c r="Z50" s="3">
        <v>0.49</v>
      </c>
      <c r="AA50" s="27">
        <f t="shared" si="31"/>
        <v>0.0245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0.02</v>
      </c>
      <c r="AO50" s="3">
        <v>0.5</v>
      </c>
      <c r="AP50" s="3">
        <f t="shared" si="32"/>
        <v>0.01</v>
      </c>
      <c r="AQ50" s="1">
        <f t="shared" si="33"/>
        <v>0.0454759371446603</v>
      </c>
      <c r="AR50" s="29">
        <f t="shared" si="34"/>
        <v>7.70910416666667</v>
      </c>
      <c r="AS50" s="1">
        <f t="shared" si="35"/>
        <v>0.13</v>
      </c>
      <c r="AT50" s="2">
        <f t="shared" si="36"/>
        <v>37.0161917808219</v>
      </c>
      <c r="AU50" s="1">
        <f t="shared" si="37"/>
        <v>11303.0451683188</v>
      </c>
    </row>
    <row r="51" s="1" customFormat="1" spans="1:47">
      <c r="A51" s="13"/>
      <c r="B51" s="13"/>
      <c r="C51" s="16">
        <v>9</v>
      </c>
      <c r="D51" s="19">
        <v>22.7460490393333</v>
      </c>
      <c r="E51" s="20">
        <f t="shared" si="38"/>
        <v>26.4097733087097</v>
      </c>
      <c r="F51" s="16" t="s">
        <v>73</v>
      </c>
      <c r="G51" s="13">
        <v>10</v>
      </c>
      <c r="H51" s="18">
        <f t="shared" si="21"/>
        <v>22.7460490393333</v>
      </c>
      <c r="I51" s="18">
        <f t="shared" si="22"/>
        <v>295.896049039333</v>
      </c>
      <c r="J51" s="18">
        <f t="shared" si="23"/>
        <v>0.269934459334381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0.202082437468493</v>
      </c>
      <c r="P51" s="18">
        <f t="shared" si="26"/>
        <v>0.0545490134990316</v>
      </c>
      <c r="Q51" s="24">
        <f t="shared" si="27"/>
        <v>0.00709137175487411</v>
      </c>
      <c r="R51" s="18">
        <f t="shared" si="28"/>
        <v>0.0100218354166667</v>
      </c>
      <c r="S51" s="25">
        <f t="shared" si="29"/>
        <v>0.707592118613414</v>
      </c>
      <c r="T51" s="3">
        <v>0.01</v>
      </c>
      <c r="U51" s="26">
        <f t="shared" si="30"/>
        <v>0.00707592118613414</v>
      </c>
      <c r="V51" s="25"/>
      <c r="W51" s="3"/>
      <c r="X51" s="26"/>
      <c r="Y51" s="28">
        <v>0.04</v>
      </c>
      <c r="Z51" s="3">
        <v>0.49</v>
      </c>
      <c r="AA51" s="27">
        <f t="shared" si="31"/>
        <v>0.0196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0.015</v>
      </c>
      <c r="AO51" s="3">
        <v>0.5</v>
      </c>
      <c r="AP51" s="3">
        <f t="shared" si="32"/>
        <v>0.0075</v>
      </c>
      <c r="AQ51" s="1">
        <f t="shared" si="33"/>
        <v>0.0341759211861341</v>
      </c>
      <c r="AR51" s="29">
        <f t="shared" si="34"/>
        <v>7.70910416666667</v>
      </c>
      <c r="AS51" s="1">
        <f t="shared" si="35"/>
        <v>0.13</v>
      </c>
      <c r="AT51" s="2">
        <f t="shared" si="36"/>
        <v>37.0161917808219</v>
      </c>
      <c r="AU51" s="1">
        <f t="shared" si="37"/>
        <v>8494.42595557674</v>
      </c>
    </row>
    <row r="52" s="1" customFormat="1" spans="1:47">
      <c r="A52" s="13"/>
      <c r="B52" s="13"/>
      <c r="C52" s="16">
        <v>10</v>
      </c>
      <c r="D52" s="19">
        <v>16.4296717846774</v>
      </c>
      <c r="E52" s="20">
        <f t="shared" si="38"/>
        <v>22.7460490393333</v>
      </c>
      <c r="F52" s="16" t="s">
        <v>73</v>
      </c>
      <c r="G52" s="13">
        <v>11</v>
      </c>
      <c r="H52" s="18">
        <f t="shared" si="21"/>
        <v>16.4296717846774</v>
      </c>
      <c r="I52" s="18">
        <f t="shared" si="22"/>
        <v>289.579671784677</v>
      </c>
      <c r="J52" s="18">
        <f t="shared" si="23"/>
        <v>0.131686433055285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0.140156752770989</v>
      </c>
      <c r="O52" s="18">
        <f t="shared" si="39"/>
        <v>0.0844677128651397</v>
      </c>
      <c r="P52" s="18">
        <f t="shared" si="26"/>
        <v>0.0111232518155483</v>
      </c>
      <c r="Q52" s="24">
        <f t="shared" si="27"/>
        <v>0.00144602273602127</v>
      </c>
      <c r="R52" s="18">
        <f t="shared" si="28"/>
        <v>0.0100218354166667</v>
      </c>
      <c r="S52" s="25">
        <f t="shared" si="29"/>
        <v>0.144287216453035</v>
      </c>
      <c r="T52" s="3">
        <v>0.01</v>
      </c>
      <c r="U52" s="26">
        <f t="shared" si="30"/>
        <v>0.00144287216453035</v>
      </c>
      <c r="V52" s="25"/>
      <c r="W52" s="3"/>
      <c r="X52" s="26"/>
      <c r="Y52" s="28">
        <v>0.04</v>
      </c>
      <c r="Z52" s="3">
        <v>0.49</v>
      </c>
      <c r="AA52" s="27">
        <f t="shared" si="31"/>
        <v>0.0196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0.015</v>
      </c>
      <c r="AO52" s="3">
        <v>0.5</v>
      </c>
      <c r="AP52" s="3">
        <f t="shared" si="32"/>
        <v>0.0075</v>
      </c>
      <c r="AQ52" s="1">
        <f t="shared" si="33"/>
        <v>0.0285428721645303</v>
      </c>
      <c r="AR52" s="29">
        <f t="shared" si="34"/>
        <v>7.70910416666667</v>
      </c>
      <c r="AS52" s="1">
        <f t="shared" si="35"/>
        <v>0.13</v>
      </c>
      <c r="AT52" s="2">
        <f t="shared" si="36"/>
        <v>37.0161917808219</v>
      </c>
      <c r="AU52" s="1">
        <f t="shared" si="37"/>
        <v>7094.33149850148</v>
      </c>
    </row>
    <row r="53" s="1" customFormat="1" spans="1:48">
      <c r="A53" s="13"/>
      <c r="B53" s="13"/>
      <c r="C53" s="16">
        <v>11</v>
      </c>
      <c r="D53" s="19">
        <v>12.123895126</v>
      </c>
      <c r="E53" s="20">
        <f t="shared" si="38"/>
        <v>16.4296717846774</v>
      </c>
      <c r="F53" s="16" t="s">
        <v>75</v>
      </c>
      <c r="G53" s="13">
        <v>12</v>
      </c>
      <c r="H53" s="18">
        <f t="shared" si="21"/>
        <v>12.123895126</v>
      </c>
      <c r="I53" s="18">
        <f t="shared" si="22"/>
        <v>285.273895126</v>
      </c>
      <c r="J53" s="18">
        <f t="shared" si="23"/>
        <v>0.0792749578054821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0.150435502716258</v>
      </c>
      <c r="P53" s="18">
        <f t="shared" si="26"/>
        <v>0.0119257681302779</v>
      </c>
      <c r="Q53" s="24">
        <f t="shared" si="27"/>
        <v>0.00155034985693612</v>
      </c>
      <c r="R53" s="18">
        <f t="shared" si="28"/>
        <v>0.0100218354166667</v>
      </c>
      <c r="S53" s="25">
        <f t="shared" si="29"/>
        <v>0.154697197916245</v>
      </c>
      <c r="T53" s="3">
        <v>0.01</v>
      </c>
      <c r="U53" s="26">
        <f t="shared" si="30"/>
        <v>0.00154697197916245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0.0163469719791625</v>
      </c>
      <c r="AR53" s="29">
        <f t="shared" si="34"/>
        <v>7.70910416666667</v>
      </c>
      <c r="AS53" s="1">
        <f t="shared" si="35"/>
        <v>0.13</v>
      </c>
      <c r="AT53" s="2">
        <f t="shared" si="36"/>
        <v>37.0161917808219</v>
      </c>
      <c r="AU53" s="1">
        <f t="shared" si="37"/>
        <v>4063.04024165472</v>
      </c>
      <c r="AV53" s="1">
        <f>SUM(AU42:AU53)</f>
        <v>93502.1842502617</v>
      </c>
    </row>
    <row r="54" s="1" customFormat="1" spans="1:46">
      <c r="A54" s="13"/>
      <c r="B54" s="13"/>
      <c r="C54" s="16">
        <v>12</v>
      </c>
      <c r="D54" s="19">
        <v>6.38792302483871</v>
      </c>
      <c r="E54" s="20">
        <f t="shared" si="38"/>
        <v>12.123895126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7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="1" customFormat="1" spans="1:77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8">
      <c r="A58" s="13" t="s">
        <v>71</v>
      </c>
      <c r="B58" s="13">
        <f>F7</f>
        <v>122.786</v>
      </c>
      <c r="C58" s="16" t="s">
        <v>72</v>
      </c>
      <c r="D58" s="17">
        <v>5</v>
      </c>
      <c r="E58" s="16"/>
      <c r="F58" s="16"/>
      <c r="G58" s="13">
        <v>1</v>
      </c>
      <c r="H58" s="18">
        <f t="shared" ref="H58:H69" si="40">E59</f>
        <v>5</v>
      </c>
      <c r="I58" s="18">
        <f t="shared" ref="I58:I69" si="41">H58+273.15</f>
        <v>278.15</v>
      </c>
      <c r="J58" s="18">
        <f t="shared" ref="J58:J69" si="42">EXP(($C$16*(I58-$C$14))/($C$17*I58*$C$14))</f>
        <v>0.0330744063381255</v>
      </c>
      <c r="K58" s="18">
        <f t="shared" ref="K58:K69" si="43">$B$58/12</f>
        <v>10.2321666666667</v>
      </c>
      <c r="L58" s="18">
        <f t="shared" ref="L58:L69" si="44">K58*$B$59/100</f>
        <v>2.762685</v>
      </c>
      <c r="M58" s="13" t="s">
        <v>73</v>
      </c>
      <c r="N58" s="13"/>
      <c r="O58" s="18">
        <f>L58</f>
        <v>2.762685</v>
      </c>
      <c r="P58" s="18">
        <f t="shared" ref="P58:P69" si="45">O58*J58</f>
        <v>0.0913741662742442</v>
      </c>
      <c r="Q58" s="24">
        <f t="shared" ref="Q58:Q69" si="46">P58*$B$60</f>
        <v>0.0264985082195308</v>
      </c>
      <c r="R58" s="18">
        <f t="shared" ref="R58:R69" si="47">L58*$B$60</f>
        <v>0.80117865</v>
      </c>
      <c r="S58" s="25">
        <f t="shared" ref="S58:S69" si="48">Q58/R58</f>
        <v>0.0330744063381255</v>
      </c>
      <c r="T58" s="3">
        <v>0.27</v>
      </c>
      <c r="U58" s="26">
        <f t="shared" ref="U58:U69" si="49">S58*T58</f>
        <v>0.00893008971129388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0.228135116430904</v>
      </c>
      <c r="AC58" s="29">
        <f t="shared" ref="AC58:AC69" si="51">$B$58/12</f>
        <v>10.2321666666667</v>
      </c>
      <c r="AD58" s="1">
        <f t="shared" ref="AD58:AD69" si="52">$B$60</f>
        <v>0.29</v>
      </c>
      <c r="AE58" s="30">
        <f t="shared" ref="AE58:AE69" si="53">$E$7/12</f>
        <v>219.200768021184</v>
      </c>
      <c r="AF58" s="1">
        <f t="shared" ref="AF58:AF69" si="54">AE58*10000*AC58*AB58</f>
        <v>5116839.77022369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s="3"/>
    </row>
    <row r="59" s="1" customFormat="1" spans="1:78">
      <c r="A59" s="13" t="s">
        <v>74</v>
      </c>
      <c r="B59" s="13">
        <v>27</v>
      </c>
      <c r="C59" s="16">
        <v>1</v>
      </c>
      <c r="D59" s="19">
        <v>6.59744894790323</v>
      </c>
      <c r="E59" s="20">
        <f t="shared" ref="E59:E70" si="55">D58</f>
        <v>5</v>
      </c>
      <c r="F59" s="16" t="s">
        <v>73</v>
      </c>
      <c r="G59" s="13">
        <v>2</v>
      </c>
      <c r="H59" s="18">
        <f t="shared" si="40"/>
        <v>6.59744894790323</v>
      </c>
      <c r="I59" s="18">
        <f t="shared" si="41"/>
        <v>279.747448947903</v>
      </c>
      <c r="J59" s="18">
        <f t="shared" si="42"/>
        <v>0.0403928482489492</v>
      </c>
      <c r="K59" s="18">
        <f t="shared" si="43"/>
        <v>10.2321666666667</v>
      </c>
      <c r="L59" s="18">
        <f t="shared" si="44"/>
        <v>2.762685</v>
      </c>
      <c r="M59" s="13" t="s">
        <v>73</v>
      </c>
      <c r="N59" s="13"/>
      <c r="O59" s="18">
        <f t="shared" ref="O59:O69" si="56">L59+O58-P58-N59</f>
        <v>5.43399583372576</v>
      </c>
      <c r="P59" s="18">
        <f t="shared" si="45"/>
        <v>0.219494569097107</v>
      </c>
      <c r="Q59" s="24">
        <f t="shared" si="46"/>
        <v>0.0636534250381609</v>
      </c>
      <c r="R59" s="18">
        <f t="shared" si="47"/>
        <v>0.80117865</v>
      </c>
      <c r="S59" s="25">
        <f t="shared" si="48"/>
        <v>0.0794497270217584</v>
      </c>
      <c r="T59" s="3">
        <v>0.27</v>
      </c>
      <c r="U59" s="26">
        <f t="shared" si="49"/>
        <v>0.0214514262958748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0.230568012129288</v>
      </c>
      <c r="AC59" s="29">
        <f t="shared" si="51"/>
        <v>10.2321666666667</v>
      </c>
      <c r="AD59" s="1">
        <f t="shared" si="52"/>
        <v>0.29</v>
      </c>
      <c r="AE59" s="30">
        <f t="shared" si="53"/>
        <v>219.200768021184</v>
      </c>
      <c r="AF59" s="1">
        <f t="shared" si="54"/>
        <v>5171407.15844982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38</v>
      </c>
      <c r="B60" s="13">
        <f>H7</f>
        <v>0.29</v>
      </c>
      <c r="C60" s="16">
        <v>2</v>
      </c>
      <c r="D60" s="19">
        <v>7.83428569939286</v>
      </c>
      <c r="E60" s="20">
        <f t="shared" si="55"/>
        <v>6.59744894790323</v>
      </c>
      <c r="F60" s="16" t="s">
        <v>73</v>
      </c>
      <c r="G60" s="13">
        <v>3</v>
      </c>
      <c r="H60" s="18">
        <f t="shared" si="40"/>
        <v>7.83428569939286</v>
      </c>
      <c r="I60" s="18">
        <f t="shared" si="41"/>
        <v>280.984285699393</v>
      </c>
      <c r="J60" s="18">
        <f t="shared" si="42"/>
        <v>0.0470805624570665</v>
      </c>
      <c r="K60" s="18">
        <f t="shared" si="43"/>
        <v>10.2321666666667</v>
      </c>
      <c r="L60" s="18">
        <f t="shared" si="44"/>
        <v>2.762685</v>
      </c>
      <c r="M60" s="13" t="s">
        <v>73</v>
      </c>
      <c r="N60" s="13"/>
      <c r="O60" s="18">
        <f t="shared" si="56"/>
        <v>7.97718626462865</v>
      </c>
      <c r="P60" s="18">
        <f t="shared" si="45"/>
        <v>0.375570416163502</v>
      </c>
      <c r="Q60" s="24">
        <f t="shared" si="46"/>
        <v>0.108915420687416</v>
      </c>
      <c r="R60" s="18">
        <f t="shared" si="47"/>
        <v>0.80117865</v>
      </c>
      <c r="S60" s="25">
        <f t="shared" si="48"/>
        <v>0.135943987882622</v>
      </c>
      <c r="T60" s="3">
        <v>0.27</v>
      </c>
      <c r="U60" s="26">
        <f t="shared" si="49"/>
        <v>0.036704876728308</v>
      </c>
      <c r="V60" s="3">
        <v>220.1</v>
      </c>
      <c r="W60" s="27">
        <v>12.1</v>
      </c>
      <c r="X60" s="27">
        <v>4.5</v>
      </c>
      <c r="Y60" s="27">
        <v>1.5</v>
      </c>
      <c r="Z60" s="27">
        <v>6.8</v>
      </c>
      <c r="AA60" s="3">
        <v>30.2</v>
      </c>
      <c r="AB60" s="2">
        <f t="shared" si="50"/>
        <v>0.28233175754831</v>
      </c>
      <c r="AC60" s="29">
        <f t="shared" si="51"/>
        <v>10.2321666666667</v>
      </c>
      <c r="AD60" s="1">
        <f t="shared" si="52"/>
        <v>0.29</v>
      </c>
      <c r="AE60" s="30">
        <f t="shared" si="53"/>
        <v>219.200768021184</v>
      </c>
      <c r="AF60" s="1">
        <f t="shared" si="54"/>
        <v>6332415.5790715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/>
      <c r="B61" s="13"/>
      <c r="C61" s="16">
        <v>3</v>
      </c>
      <c r="D61" s="19">
        <v>11.6766096745161</v>
      </c>
      <c r="E61" s="20">
        <f t="shared" si="55"/>
        <v>7.83428569939286</v>
      </c>
      <c r="F61" s="16" t="s">
        <v>73</v>
      </c>
      <c r="G61" s="13">
        <v>4</v>
      </c>
      <c r="H61" s="18">
        <f t="shared" si="40"/>
        <v>11.6766096745161</v>
      </c>
      <c r="I61" s="18">
        <f t="shared" si="41"/>
        <v>284.826609674516</v>
      </c>
      <c r="J61" s="18">
        <f t="shared" si="42"/>
        <v>0.0751377528093434</v>
      </c>
      <c r="K61" s="18">
        <f t="shared" si="43"/>
        <v>10.2321666666667</v>
      </c>
      <c r="L61" s="18">
        <f t="shared" si="44"/>
        <v>2.762685</v>
      </c>
      <c r="M61" s="13" t="s">
        <v>73</v>
      </c>
      <c r="N61" s="13"/>
      <c r="O61" s="18">
        <f t="shared" si="56"/>
        <v>10.3643008484651</v>
      </c>
      <c r="P61" s="18">
        <f t="shared" si="45"/>
        <v>0.778750275193643</v>
      </c>
      <c r="Q61" s="24">
        <f t="shared" si="46"/>
        <v>0.225837579806156</v>
      </c>
      <c r="R61" s="18">
        <f t="shared" si="47"/>
        <v>0.80117865</v>
      </c>
      <c r="S61" s="25">
        <f t="shared" si="48"/>
        <v>0.281881674962452</v>
      </c>
      <c r="T61" s="3">
        <v>0.27</v>
      </c>
      <c r="U61" s="26">
        <f t="shared" si="49"/>
        <v>0.0761080522398621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0"/>
        <v>0.289987794550205</v>
      </c>
      <c r="AC61" s="29">
        <f t="shared" si="51"/>
        <v>10.2321666666667</v>
      </c>
      <c r="AD61" s="1">
        <f t="shared" si="52"/>
        <v>0.29</v>
      </c>
      <c r="AE61" s="30">
        <f t="shared" si="53"/>
        <v>219.200768021184</v>
      </c>
      <c r="AF61" s="1">
        <f t="shared" si="54"/>
        <v>6504132.7404909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4</v>
      </c>
      <c r="D62" s="19">
        <v>14.6977674679667</v>
      </c>
      <c r="E62" s="20">
        <f t="shared" si="55"/>
        <v>11.6766096745161</v>
      </c>
      <c r="F62" s="16" t="s">
        <v>73</v>
      </c>
      <c r="G62" s="13">
        <v>5</v>
      </c>
      <c r="H62" s="18">
        <f t="shared" si="40"/>
        <v>14.6977674679667</v>
      </c>
      <c r="I62" s="18">
        <f t="shared" si="41"/>
        <v>287.847767467967</v>
      </c>
      <c r="J62" s="18">
        <f t="shared" si="42"/>
        <v>0.107567397924644</v>
      </c>
      <c r="K62" s="18">
        <f t="shared" si="43"/>
        <v>10.2321666666667</v>
      </c>
      <c r="L62" s="18">
        <f t="shared" si="44"/>
        <v>2.762685</v>
      </c>
      <c r="M62" s="13" t="s">
        <v>75</v>
      </c>
      <c r="N62" s="18">
        <f>(O61-P61)*$C$22/100</f>
        <v>9.10627304460793</v>
      </c>
      <c r="O62" s="18">
        <f t="shared" si="56"/>
        <v>3.24196252866357</v>
      </c>
      <c r="P62" s="18">
        <f t="shared" si="45"/>
        <v>0.34872947337754</v>
      </c>
      <c r="Q62" s="24">
        <f t="shared" si="46"/>
        <v>0.101131547279487</v>
      </c>
      <c r="R62" s="18">
        <f t="shared" si="47"/>
        <v>0.80117865</v>
      </c>
      <c r="S62" s="25">
        <f t="shared" si="48"/>
        <v>0.126228460131191</v>
      </c>
      <c r="T62" s="3">
        <v>0.27</v>
      </c>
      <c r="U62" s="26">
        <f t="shared" si="49"/>
        <v>0.0340816842354216</v>
      </c>
      <c r="V62" s="3">
        <v>229.1</v>
      </c>
      <c r="W62" s="27">
        <v>15.1</v>
      </c>
      <c r="X62" s="27">
        <v>6</v>
      </c>
      <c r="Y62" s="27">
        <v>3</v>
      </c>
      <c r="Z62" s="27">
        <v>7</v>
      </c>
      <c r="AA62" s="3">
        <v>30.2</v>
      </c>
      <c r="AB62" s="2">
        <f t="shared" si="50"/>
        <v>0.297022071246942</v>
      </c>
      <c r="AC62" s="29">
        <f t="shared" si="51"/>
        <v>10.2321666666667</v>
      </c>
      <c r="AD62" s="1">
        <f t="shared" si="52"/>
        <v>0.29</v>
      </c>
      <c r="AE62" s="30">
        <f t="shared" si="53"/>
        <v>219.200768021184</v>
      </c>
      <c r="AF62" s="1">
        <f t="shared" si="54"/>
        <v>6661904.44753769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5</v>
      </c>
      <c r="D63" s="19">
        <v>19.5215649090323</v>
      </c>
      <c r="E63" s="20">
        <f t="shared" si="55"/>
        <v>14.6977674679667</v>
      </c>
      <c r="F63" s="16" t="s">
        <v>75</v>
      </c>
      <c r="G63" s="13">
        <v>6</v>
      </c>
      <c r="H63" s="18">
        <f t="shared" si="40"/>
        <v>19.5215649090323</v>
      </c>
      <c r="I63" s="18">
        <f t="shared" si="41"/>
        <v>292.671564909032</v>
      </c>
      <c r="J63" s="18">
        <f t="shared" si="42"/>
        <v>0.187849078680885</v>
      </c>
      <c r="K63" s="18">
        <f t="shared" si="43"/>
        <v>10.2321666666667</v>
      </c>
      <c r="L63" s="18">
        <f t="shared" si="44"/>
        <v>2.762685</v>
      </c>
      <c r="M63" s="13" t="s">
        <v>73</v>
      </c>
      <c r="N63" s="13"/>
      <c r="O63" s="18">
        <f t="shared" si="56"/>
        <v>5.65591805528603</v>
      </c>
      <c r="P63" s="18">
        <f t="shared" si="45"/>
        <v>1.06245899578006</v>
      </c>
      <c r="Q63" s="24">
        <f t="shared" si="46"/>
        <v>0.308113108776219</v>
      </c>
      <c r="R63" s="18">
        <f t="shared" si="47"/>
        <v>0.80117865</v>
      </c>
      <c r="S63" s="25">
        <f t="shared" si="48"/>
        <v>0.384574787129211</v>
      </c>
      <c r="T63" s="3">
        <v>0.27</v>
      </c>
      <c r="U63" s="26">
        <f t="shared" si="49"/>
        <v>0.103835192524887</v>
      </c>
      <c r="V63" s="3">
        <v>229.1</v>
      </c>
      <c r="W63" s="27">
        <v>15.1</v>
      </c>
      <c r="X63" s="27">
        <v>6</v>
      </c>
      <c r="Y63" s="27">
        <v>3</v>
      </c>
      <c r="Z63" s="27">
        <v>7</v>
      </c>
      <c r="AA63" s="3">
        <v>30.2</v>
      </c>
      <c r="AB63" s="2">
        <f t="shared" si="50"/>
        <v>0.310575177907586</v>
      </c>
      <c r="AC63" s="29">
        <f t="shared" si="51"/>
        <v>10.2321666666667</v>
      </c>
      <c r="AD63" s="1">
        <f t="shared" si="52"/>
        <v>0.29</v>
      </c>
      <c r="AE63" s="30">
        <f t="shared" si="53"/>
        <v>219.200768021184</v>
      </c>
      <c r="AF63" s="1">
        <f t="shared" si="54"/>
        <v>6965886.91308797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6</v>
      </c>
      <c r="D64" s="19">
        <v>22.365850191</v>
      </c>
      <c r="E64" s="20">
        <f t="shared" si="55"/>
        <v>19.5215649090323</v>
      </c>
      <c r="F64" s="16" t="s">
        <v>73</v>
      </c>
      <c r="G64" s="13">
        <v>7</v>
      </c>
      <c r="H64" s="18">
        <f t="shared" si="40"/>
        <v>22.365850191</v>
      </c>
      <c r="I64" s="18">
        <f t="shared" si="41"/>
        <v>295.515850191</v>
      </c>
      <c r="J64" s="18">
        <f t="shared" si="42"/>
        <v>0.258745123732831</v>
      </c>
      <c r="K64" s="18">
        <f t="shared" si="43"/>
        <v>10.2321666666667</v>
      </c>
      <c r="L64" s="18">
        <f t="shared" si="44"/>
        <v>2.762685</v>
      </c>
      <c r="M64" s="13" t="s">
        <v>73</v>
      </c>
      <c r="N64" s="13"/>
      <c r="O64" s="18">
        <f t="shared" si="56"/>
        <v>7.35614405950597</v>
      </c>
      <c r="P64" s="18">
        <f t="shared" si="45"/>
        <v>1.90336640487341</v>
      </c>
      <c r="Q64" s="24">
        <f t="shared" si="46"/>
        <v>0.551976257413287</v>
      </c>
      <c r="R64" s="18">
        <f t="shared" si="47"/>
        <v>0.80117865</v>
      </c>
      <c r="S64" s="25">
        <f t="shared" si="48"/>
        <v>0.688955275347499</v>
      </c>
      <c r="T64" s="3">
        <v>0.27</v>
      </c>
      <c r="U64" s="26">
        <f t="shared" si="49"/>
        <v>0.186017924343825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0.326543282700005</v>
      </c>
      <c r="AC64" s="29">
        <f t="shared" si="51"/>
        <v>10.2321666666667</v>
      </c>
      <c r="AD64" s="1">
        <f t="shared" si="52"/>
        <v>0.29</v>
      </c>
      <c r="AE64" s="30">
        <f t="shared" si="53"/>
        <v>219.200768021184</v>
      </c>
      <c r="AF64" s="1">
        <f t="shared" si="54"/>
        <v>7324035.34255913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7</v>
      </c>
      <c r="D65" s="19">
        <v>26.8183263393548</v>
      </c>
      <c r="E65" s="20">
        <f t="shared" si="55"/>
        <v>22.365850191</v>
      </c>
      <c r="F65" s="16" t="s">
        <v>73</v>
      </c>
      <c r="G65" s="13">
        <v>8</v>
      </c>
      <c r="H65" s="18">
        <f t="shared" si="40"/>
        <v>26.8183263393548</v>
      </c>
      <c r="I65" s="18">
        <f t="shared" si="41"/>
        <v>299.968326339355</v>
      </c>
      <c r="J65" s="18">
        <f t="shared" si="42"/>
        <v>0.421956581562701</v>
      </c>
      <c r="K65" s="18">
        <f t="shared" si="43"/>
        <v>10.2321666666667</v>
      </c>
      <c r="L65" s="18">
        <f t="shared" si="44"/>
        <v>2.762685</v>
      </c>
      <c r="M65" s="13" t="s">
        <v>73</v>
      </c>
      <c r="N65" s="13"/>
      <c r="O65" s="18">
        <f t="shared" si="56"/>
        <v>8.21546265463256</v>
      </c>
      <c r="P65" s="18">
        <f t="shared" si="45"/>
        <v>3.46656853770479</v>
      </c>
      <c r="Q65" s="24">
        <f t="shared" si="46"/>
        <v>1.00530487593439</v>
      </c>
      <c r="R65" s="18">
        <f t="shared" si="47"/>
        <v>0.80117865</v>
      </c>
      <c r="S65" s="25">
        <f t="shared" si="48"/>
        <v>1.25478240831104</v>
      </c>
      <c r="T65" s="3">
        <v>0.27</v>
      </c>
      <c r="U65" s="26">
        <f t="shared" si="49"/>
        <v>0.338791250243981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0.356227139922406</v>
      </c>
      <c r="AC65" s="29">
        <f t="shared" si="51"/>
        <v>10.2321666666667</v>
      </c>
      <c r="AD65" s="1">
        <f t="shared" si="52"/>
        <v>0.29</v>
      </c>
      <c r="AE65" s="30">
        <f t="shared" si="53"/>
        <v>219.200768021184</v>
      </c>
      <c r="AF65" s="1">
        <f t="shared" si="54"/>
        <v>7989814.21757606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8</v>
      </c>
      <c r="D66" s="19">
        <v>26.4097733087097</v>
      </c>
      <c r="E66" s="20">
        <f t="shared" si="55"/>
        <v>26.8183263393548</v>
      </c>
      <c r="F66" s="16" t="s">
        <v>73</v>
      </c>
      <c r="G66" s="13">
        <v>9</v>
      </c>
      <c r="H66" s="18">
        <f t="shared" si="40"/>
        <v>26.4097733087097</v>
      </c>
      <c r="I66" s="18">
        <f t="shared" si="41"/>
        <v>299.55977330871</v>
      </c>
      <c r="J66" s="18">
        <f t="shared" si="42"/>
        <v>0.40368418462319</v>
      </c>
      <c r="K66" s="18">
        <f t="shared" si="43"/>
        <v>10.2321666666667</v>
      </c>
      <c r="L66" s="18">
        <f t="shared" si="44"/>
        <v>2.762685</v>
      </c>
      <c r="M66" s="13" t="s">
        <v>73</v>
      </c>
      <c r="N66" s="13"/>
      <c r="O66" s="18">
        <f t="shared" si="56"/>
        <v>7.51157911692778</v>
      </c>
      <c r="P66" s="18">
        <f t="shared" si="45"/>
        <v>3.03230569104957</v>
      </c>
      <c r="Q66" s="24">
        <f t="shared" si="46"/>
        <v>0.879368650404376</v>
      </c>
      <c r="R66" s="18">
        <f t="shared" si="47"/>
        <v>0.80117865</v>
      </c>
      <c r="S66" s="25">
        <f t="shared" si="48"/>
        <v>1.09759371446603</v>
      </c>
      <c r="T66" s="3">
        <v>0.27</v>
      </c>
      <c r="U66" s="26">
        <f t="shared" si="49"/>
        <v>0.296350302905827</v>
      </c>
      <c r="V66" s="3">
        <v>229.1</v>
      </c>
      <c r="W66" s="27">
        <v>15.1</v>
      </c>
      <c r="X66" s="27">
        <v>6</v>
      </c>
      <c r="Y66" s="27">
        <v>3</v>
      </c>
      <c r="Z66" s="27">
        <v>7</v>
      </c>
      <c r="AA66" s="3">
        <v>30.2</v>
      </c>
      <c r="AB66" s="2">
        <f t="shared" si="50"/>
        <v>0.347980863854602</v>
      </c>
      <c r="AC66" s="29">
        <f t="shared" si="51"/>
        <v>10.2321666666667</v>
      </c>
      <c r="AD66" s="1">
        <f t="shared" si="52"/>
        <v>0.29</v>
      </c>
      <c r="AE66" s="30">
        <f t="shared" si="53"/>
        <v>219.200768021184</v>
      </c>
      <c r="AF66" s="1">
        <f t="shared" si="54"/>
        <v>7804858.59127833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9</v>
      </c>
      <c r="D67" s="19">
        <v>22.7460490393333</v>
      </c>
      <c r="E67" s="20">
        <f t="shared" si="55"/>
        <v>26.4097733087097</v>
      </c>
      <c r="F67" s="16" t="s">
        <v>73</v>
      </c>
      <c r="G67" s="13">
        <v>10</v>
      </c>
      <c r="H67" s="18">
        <f t="shared" si="40"/>
        <v>22.7460490393333</v>
      </c>
      <c r="I67" s="18">
        <f t="shared" si="41"/>
        <v>295.896049039333</v>
      </c>
      <c r="J67" s="18">
        <f t="shared" si="42"/>
        <v>0.269934459334381</v>
      </c>
      <c r="K67" s="18">
        <f t="shared" si="43"/>
        <v>10.2321666666667</v>
      </c>
      <c r="L67" s="18">
        <f t="shared" si="44"/>
        <v>2.762685</v>
      </c>
      <c r="M67" s="13" t="s">
        <v>73</v>
      </c>
      <c r="N67" s="13"/>
      <c r="O67" s="18">
        <f t="shared" si="56"/>
        <v>7.2419584258782</v>
      </c>
      <c r="P67" s="18">
        <f t="shared" si="45"/>
        <v>1.9548541322115</v>
      </c>
      <c r="Q67" s="24">
        <f t="shared" si="46"/>
        <v>0.566907698341334</v>
      </c>
      <c r="R67" s="18">
        <f t="shared" si="47"/>
        <v>0.80117865</v>
      </c>
      <c r="S67" s="25">
        <f t="shared" si="48"/>
        <v>0.707592118613413</v>
      </c>
      <c r="T67" s="3">
        <v>0.27</v>
      </c>
      <c r="U67" s="26">
        <f t="shared" si="49"/>
        <v>0.191049872025622</v>
      </c>
      <c r="V67" s="3">
        <v>220.1</v>
      </c>
      <c r="W67" s="27">
        <v>12.1</v>
      </c>
      <c r="X67" s="27">
        <v>4.5</v>
      </c>
      <c r="Y67" s="27">
        <v>1.5</v>
      </c>
      <c r="Z67" s="27">
        <v>6.8</v>
      </c>
      <c r="AA67" s="3">
        <v>30.2</v>
      </c>
      <c r="AB67" s="2">
        <f t="shared" si="50"/>
        <v>0.312320990134578</v>
      </c>
      <c r="AC67" s="29">
        <f t="shared" si="51"/>
        <v>10.2321666666667</v>
      </c>
      <c r="AD67" s="1">
        <f t="shared" si="52"/>
        <v>0.29</v>
      </c>
      <c r="AE67" s="30">
        <f t="shared" si="53"/>
        <v>219.200768021184</v>
      </c>
      <c r="AF67" s="1">
        <f t="shared" si="54"/>
        <v>7005043.71443522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10</v>
      </c>
      <c r="D68" s="19">
        <v>16.4296717846774</v>
      </c>
      <c r="E68" s="20">
        <f t="shared" si="55"/>
        <v>22.7460490393333</v>
      </c>
      <c r="F68" s="16" t="s">
        <v>73</v>
      </c>
      <c r="G68" s="13">
        <v>11</v>
      </c>
      <c r="H68" s="18">
        <f t="shared" si="40"/>
        <v>16.4296717846774</v>
      </c>
      <c r="I68" s="18">
        <f t="shared" si="41"/>
        <v>289.579671784677</v>
      </c>
      <c r="J68" s="18">
        <f t="shared" si="42"/>
        <v>0.131686433055285</v>
      </c>
      <c r="K68" s="18">
        <f t="shared" si="43"/>
        <v>10.2321666666667</v>
      </c>
      <c r="L68" s="18">
        <f t="shared" si="44"/>
        <v>2.762685</v>
      </c>
      <c r="M68" s="13" t="s">
        <v>75</v>
      </c>
      <c r="N68" s="18">
        <f>(O67-P67)*$C$22/100</f>
        <v>5.02274907898337</v>
      </c>
      <c r="O68" s="18">
        <f t="shared" si="56"/>
        <v>3.02704021468333</v>
      </c>
      <c r="P68" s="18">
        <f t="shared" si="45"/>
        <v>0.398620128586553</v>
      </c>
      <c r="Q68" s="24">
        <f t="shared" si="46"/>
        <v>0.1155998372901</v>
      </c>
      <c r="R68" s="18">
        <f t="shared" si="47"/>
        <v>0.80117865</v>
      </c>
      <c r="S68" s="25">
        <f t="shared" si="48"/>
        <v>0.144287216453035</v>
      </c>
      <c r="T68" s="3">
        <v>0.27</v>
      </c>
      <c r="U68" s="26">
        <f t="shared" si="49"/>
        <v>0.0389575484423195</v>
      </c>
      <c r="V68" s="3">
        <v>220.1</v>
      </c>
      <c r="W68" s="27">
        <v>12.1</v>
      </c>
      <c r="X68" s="27">
        <v>4.5</v>
      </c>
      <c r="Y68" s="27">
        <v>1.5</v>
      </c>
      <c r="Z68" s="27">
        <v>6.8</v>
      </c>
      <c r="AA68" s="3">
        <v>30.2</v>
      </c>
      <c r="AB68" s="2">
        <f t="shared" si="50"/>
        <v>0.282769451662343</v>
      </c>
      <c r="AC68" s="29">
        <f t="shared" si="51"/>
        <v>10.2321666666667</v>
      </c>
      <c r="AD68" s="1">
        <f t="shared" si="52"/>
        <v>0.29</v>
      </c>
      <c r="AE68" s="30">
        <f t="shared" si="53"/>
        <v>219.200768021184</v>
      </c>
      <c r="AF68" s="1">
        <f t="shared" si="54"/>
        <v>6342232.61506716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11</v>
      </c>
      <c r="D69" s="19">
        <v>12.123895126</v>
      </c>
      <c r="E69" s="20">
        <f t="shared" si="55"/>
        <v>16.4296717846774</v>
      </c>
      <c r="F69" s="16" t="s">
        <v>75</v>
      </c>
      <c r="G69" s="13">
        <v>12</v>
      </c>
      <c r="H69" s="18">
        <f t="shared" si="40"/>
        <v>12.123895126</v>
      </c>
      <c r="I69" s="18">
        <f t="shared" si="41"/>
        <v>285.273895126</v>
      </c>
      <c r="J69" s="18">
        <f t="shared" si="42"/>
        <v>0.0792749578054821</v>
      </c>
      <c r="K69" s="18">
        <f t="shared" si="43"/>
        <v>10.2321666666667</v>
      </c>
      <c r="L69" s="18">
        <f t="shared" si="44"/>
        <v>2.762685</v>
      </c>
      <c r="M69" s="13" t="s">
        <v>73</v>
      </c>
      <c r="N69" s="13"/>
      <c r="O69" s="18">
        <f t="shared" si="56"/>
        <v>5.39110508609678</v>
      </c>
      <c r="P69" s="18">
        <f t="shared" si="45"/>
        <v>0.427379628225242</v>
      </c>
      <c r="Q69" s="24">
        <f t="shared" si="46"/>
        <v>0.12394009218532</v>
      </c>
      <c r="R69" s="18">
        <f t="shared" si="47"/>
        <v>0.80117865</v>
      </c>
      <c r="S69" s="25">
        <f t="shared" si="48"/>
        <v>0.154697197916245</v>
      </c>
      <c r="T69" s="3">
        <v>0.27</v>
      </c>
      <c r="U69" s="26">
        <f t="shared" si="49"/>
        <v>0.0417682434373862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0.234515569699884</v>
      </c>
      <c r="AC69" s="29">
        <f t="shared" si="51"/>
        <v>10.2321666666667</v>
      </c>
      <c r="AD69" s="1">
        <f t="shared" si="52"/>
        <v>0.29</v>
      </c>
      <c r="AE69" s="30">
        <f t="shared" si="53"/>
        <v>219.200768021184</v>
      </c>
      <c r="AF69" s="1">
        <f t="shared" si="54"/>
        <v>5259946.87950846</v>
      </c>
      <c r="AG69" s="1">
        <f>SUM(AF58:AF69)</f>
        <v>78478517.9692859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77">
      <c r="A70" s="13"/>
      <c r="B70" s="13"/>
      <c r="C70" s="16">
        <v>12</v>
      </c>
      <c r="D70" s="19">
        <v>6.38792302483871</v>
      </c>
      <c r="E70" s="20">
        <f t="shared" si="55"/>
        <v>12.123895126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5</v>
      </c>
      <c r="E74" s="16"/>
      <c r="F74" s="16"/>
      <c r="G74" s="13">
        <v>1</v>
      </c>
      <c r="H74" s="18">
        <f t="shared" ref="H74:H85" si="57">E75</f>
        <v>5</v>
      </c>
      <c r="I74" s="18">
        <f t="shared" ref="I74:I85" si="58">H74+273.15</f>
        <v>278.15</v>
      </c>
      <c r="J74" s="18">
        <f t="shared" ref="J74:J85" si="59">EXP(($C$16*(I74-$C$14))/($C$17*I74*$C$14))</f>
        <v>0.0330744063381255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0.0172390420715578</v>
      </c>
      <c r="Q74" s="24">
        <f t="shared" ref="Q74:Q85" si="63">P74*$B$76</f>
        <v>0.00448215093860502</v>
      </c>
      <c r="R74" s="18">
        <f t="shared" ref="R74:R85" si="64">L74*$B$76</f>
        <v>0.1355172</v>
      </c>
      <c r="S74" s="25">
        <f t="shared" ref="S74:S85" si="65">Q74/R74</f>
        <v>0.0330744063381255</v>
      </c>
      <c r="T74" s="3">
        <v>0.01</v>
      </c>
      <c r="U74" s="26">
        <f t="shared" ref="U74:U85" si="66">S74*T74</f>
        <v>0.000330744063381255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0.00582074406338126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 t="shared" ref="AW74:AW85" si="72">$E$8</f>
        <v>2.14</v>
      </c>
      <c r="AX74" s="1">
        <f t="shared" ref="AX74:AX85" si="73">AW74*10000*AV74*0.67*AU74*AT74</f>
        <v>1130.99712202412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6.59744894790323</v>
      </c>
      <c r="E75" s="20">
        <f t="shared" ref="E75:E86" si="74">D74</f>
        <v>5</v>
      </c>
      <c r="F75" s="16" t="s">
        <v>73</v>
      </c>
      <c r="G75" s="13">
        <v>2</v>
      </c>
      <c r="H75" s="18">
        <f t="shared" si="57"/>
        <v>6.59744894790323</v>
      </c>
      <c r="I75" s="18">
        <f t="shared" si="58"/>
        <v>279.747448947903</v>
      </c>
      <c r="J75" s="18">
        <f t="shared" si="59"/>
        <v>0.0403928482489492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5">L75+O74-P74-N75</f>
        <v>1.02520095792844</v>
      </c>
      <c r="P75" s="18">
        <f t="shared" si="62"/>
        <v>0.0414107867182809</v>
      </c>
      <c r="Q75" s="24">
        <f t="shared" si="63"/>
        <v>0.010766804546753</v>
      </c>
      <c r="R75" s="18">
        <f t="shared" si="64"/>
        <v>0.1355172</v>
      </c>
      <c r="S75" s="25">
        <f t="shared" si="65"/>
        <v>0.0794497270217584</v>
      </c>
      <c r="T75" s="3">
        <v>0.01</v>
      </c>
      <c r="U75" s="26">
        <f t="shared" si="66"/>
        <v>0.000794497270217584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0.00628449727021758</v>
      </c>
      <c r="AU75" s="29">
        <f t="shared" si="70"/>
        <v>52.122</v>
      </c>
      <c r="AV75" s="1">
        <f t="shared" si="71"/>
        <v>0.26</v>
      </c>
      <c r="AW75" s="2">
        <f t="shared" si="72"/>
        <v>2.14</v>
      </c>
      <c r="AX75" s="1">
        <f t="shared" si="73"/>
        <v>1221.10648545774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7.83428569939286</v>
      </c>
      <c r="E76" s="20">
        <f t="shared" si="74"/>
        <v>6.59744894790323</v>
      </c>
      <c r="F76" s="16" t="s">
        <v>73</v>
      </c>
      <c r="G76" s="13">
        <v>3</v>
      </c>
      <c r="H76" s="18">
        <f t="shared" si="57"/>
        <v>7.83428569939286</v>
      </c>
      <c r="I76" s="18">
        <f t="shared" si="58"/>
        <v>280.984285699393</v>
      </c>
      <c r="J76" s="18">
        <f t="shared" si="59"/>
        <v>0.0470805624570665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5"/>
        <v>1.50501017121016</v>
      </c>
      <c r="P76" s="18">
        <f t="shared" si="62"/>
        <v>0.0708567253641804</v>
      </c>
      <c r="Q76" s="24">
        <f t="shared" si="63"/>
        <v>0.0184227485946869</v>
      </c>
      <c r="R76" s="18">
        <f t="shared" si="64"/>
        <v>0.1355172</v>
      </c>
      <c r="S76" s="25">
        <f t="shared" si="65"/>
        <v>0.135943987882622</v>
      </c>
      <c r="T76" s="3">
        <v>0.01</v>
      </c>
      <c r="U76" s="26">
        <f t="shared" si="66"/>
        <v>0.00135943987882622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0.005</v>
      </c>
      <c r="AF76" s="3">
        <v>0.49</v>
      </c>
      <c r="AG76" s="26">
        <f t="shared" si="67"/>
        <v>0.00245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0.015</v>
      </c>
      <c r="AR76" s="3">
        <v>0.5</v>
      </c>
      <c r="AS76" s="3">
        <f t="shared" si="68"/>
        <v>0.0075</v>
      </c>
      <c r="AT76" s="2">
        <f t="shared" si="69"/>
        <v>0.0113094398788262</v>
      </c>
      <c r="AU76" s="29">
        <f t="shared" si="70"/>
        <v>52.122</v>
      </c>
      <c r="AV76" s="1">
        <f t="shared" si="71"/>
        <v>0.26</v>
      </c>
      <c r="AW76" s="2">
        <f t="shared" si="72"/>
        <v>2.14</v>
      </c>
      <c r="AX76" s="1">
        <f t="shared" si="73"/>
        <v>2197.47575488262</v>
      </c>
    </row>
    <row r="77" s="1" customFormat="1" spans="1:50">
      <c r="A77" s="13"/>
      <c r="B77" s="13"/>
      <c r="C77" s="16">
        <v>3</v>
      </c>
      <c r="D77" s="19">
        <v>11.6766096745161</v>
      </c>
      <c r="E77" s="20">
        <f t="shared" si="74"/>
        <v>7.83428569939286</v>
      </c>
      <c r="F77" s="16" t="s">
        <v>73</v>
      </c>
      <c r="G77" s="13">
        <v>4</v>
      </c>
      <c r="H77" s="18">
        <f t="shared" si="57"/>
        <v>11.6766096745161</v>
      </c>
      <c r="I77" s="18">
        <f t="shared" si="58"/>
        <v>284.826609674516</v>
      </c>
      <c r="J77" s="18">
        <f t="shared" si="59"/>
        <v>0.0751377528093434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1.95537344584598</v>
      </c>
      <c r="P77" s="18">
        <f t="shared" si="62"/>
        <v>0.146922366623929</v>
      </c>
      <c r="Q77" s="24">
        <f t="shared" si="63"/>
        <v>0.0381998153222217</v>
      </c>
      <c r="R77" s="18">
        <f t="shared" si="64"/>
        <v>0.1355172</v>
      </c>
      <c r="S77" s="25">
        <f t="shared" si="65"/>
        <v>0.281881674962452</v>
      </c>
      <c r="T77" s="3">
        <v>0.01</v>
      </c>
      <c r="U77" s="26">
        <f t="shared" si="66"/>
        <v>0.00281881674962452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0.005</v>
      </c>
      <c r="AF77" s="3">
        <v>0.49</v>
      </c>
      <c r="AG77" s="26">
        <f t="shared" si="67"/>
        <v>0.00245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0.015</v>
      </c>
      <c r="AR77" s="3">
        <v>0.5</v>
      </c>
      <c r="AS77" s="3">
        <f t="shared" si="68"/>
        <v>0.0075</v>
      </c>
      <c r="AT77" s="2">
        <f t="shared" si="69"/>
        <v>0.0127688167496245</v>
      </c>
      <c r="AU77" s="29">
        <f t="shared" si="70"/>
        <v>52.122</v>
      </c>
      <c r="AV77" s="1">
        <f t="shared" si="71"/>
        <v>0.26</v>
      </c>
      <c r="AW77" s="2">
        <f t="shared" si="72"/>
        <v>2.14</v>
      </c>
      <c r="AX77" s="1">
        <f t="shared" si="73"/>
        <v>2481.03933762201</v>
      </c>
    </row>
    <row r="78" s="1" customFormat="1" spans="1:50">
      <c r="A78" s="13"/>
      <c r="B78" s="13"/>
      <c r="C78" s="16">
        <v>4</v>
      </c>
      <c r="D78" s="19">
        <v>14.6977674679667</v>
      </c>
      <c r="E78" s="20">
        <f t="shared" si="74"/>
        <v>11.6766096745161</v>
      </c>
      <c r="F78" s="16" t="s">
        <v>73</v>
      </c>
      <c r="G78" s="13">
        <v>5</v>
      </c>
      <c r="H78" s="18">
        <f t="shared" si="57"/>
        <v>14.6977674679667</v>
      </c>
      <c r="I78" s="18">
        <f t="shared" si="58"/>
        <v>287.847767467967</v>
      </c>
      <c r="J78" s="18">
        <f t="shared" si="59"/>
        <v>0.107567397924644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1.71802852526095</v>
      </c>
      <c r="O78" s="18">
        <f t="shared" si="75"/>
        <v>0.611642553961103</v>
      </c>
      <c r="P78" s="18">
        <f t="shared" si="62"/>
        <v>0.0657927979895795</v>
      </c>
      <c r="Q78" s="24">
        <f t="shared" si="63"/>
        <v>0.0171061274772907</v>
      </c>
      <c r="R78" s="18">
        <f t="shared" si="64"/>
        <v>0.1355172</v>
      </c>
      <c r="S78" s="25">
        <f t="shared" si="65"/>
        <v>0.126228460131191</v>
      </c>
      <c r="T78" s="3">
        <v>0.01</v>
      </c>
      <c r="U78" s="26">
        <f t="shared" si="66"/>
        <v>0.00126228460131191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0.01</v>
      </c>
      <c r="AF78" s="3">
        <v>0.49</v>
      </c>
      <c r="AG78" s="26">
        <f t="shared" si="67"/>
        <v>0.0049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0.02</v>
      </c>
      <c r="AR78" s="3">
        <v>0.5</v>
      </c>
      <c r="AS78" s="3">
        <f t="shared" si="68"/>
        <v>0.01</v>
      </c>
      <c r="AT78" s="2">
        <f t="shared" si="69"/>
        <v>0.0161622846013119</v>
      </c>
      <c r="AU78" s="29">
        <f t="shared" si="70"/>
        <v>52.122</v>
      </c>
      <c r="AV78" s="1">
        <f t="shared" si="71"/>
        <v>0.26</v>
      </c>
      <c r="AW78" s="2">
        <f t="shared" si="72"/>
        <v>2.14</v>
      </c>
      <c r="AX78" s="1">
        <f t="shared" si="73"/>
        <v>3140.40562003339</v>
      </c>
    </row>
    <row r="79" s="1" customFormat="1" spans="1:50">
      <c r="A79" s="13"/>
      <c r="B79" s="13"/>
      <c r="C79" s="16">
        <v>5</v>
      </c>
      <c r="D79" s="19">
        <v>19.5215649090323</v>
      </c>
      <c r="E79" s="20">
        <f t="shared" si="74"/>
        <v>14.6977674679667</v>
      </c>
      <c r="F79" s="16" t="s">
        <v>75</v>
      </c>
      <c r="G79" s="13">
        <v>6</v>
      </c>
      <c r="H79" s="18">
        <f t="shared" si="57"/>
        <v>19.5215649090323</v>
      </c>
      <c r="I79" s="18">
        <f t="shared" si="58"/>
        <v>292.671564909032</v>
      </c>
      <c r="J79" s="18">
        <f t="shared" si="59"/>
        <v>0.187849078680885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5"/>
        <v>1.06706975597152</v>
      </c>
      <c r="P79" s="18">
        <f t="shared" si="62"/>
        <v>0.200448070547487</v>
      </c>
      <c r="Q79" s="24">
        <f t="shared" si="63"/>
        <v>0.0521164983423467</v>
      </c>
      <c r="R79" s="18">
        <f t="shared" si="64"/>
        <v>0.1355172</v>
      </c>
      <c r="S79" s="25">
        <f t="shared" si="65"/>
        <v>0.384574787129211</v>
      </c>
      <c r="T79" s="3">
        <v>0.01</v>
      </c>
      <c r="U79" s="26">
        <f t="shared" si="66"/>
        <v>0.00384574787129211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0.01</v>
      </c>
      <c r="AF79" s="3">
        <v>0.49</v>
      </c>
      <c r="AG79" s="26">
        <f t="shared" si="67"/>
        <v>0.0049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0.02</v>
      </c>
      <c r="AR79" s="3">
        <v>0.5</v>
      </c>
      <c r="AS79" s="3">
        <f t="shared" si="68"/>
        <v>0.01</v>
      </c>
      <c r="AT79" s="2">
        <f t="shared" si="69"/>
        <v>0.0187457478712921</v>
      </c>
      <c r="AU79" s="29">
        <f t="shared" si="70"/>
        <v>52.122</v>
      </c>
      <c r="AV79" s="1">
        <f t="shared" si="71"/>
        <v>0.26</v>
      </c>
      <c r="AW79" s="2">
        <f t="shared" si="72"/>
        <v>2.14</v>
      </c>
      <c r="AX79" s="1">
        <f t="shared" si="73"/>
        <v>3642.38431749657</v>
      </c>
    </row>
    <row r="80" s="1" customFormat="1" spans="1:50">
      <c r="A80" s="13"/>
      <c r="B80" s="13"/>
      <c r="C80" s="16">
        <v>6</v>
      </c>
      <c r="D80" s="19">
        <v>22.365850191</v>
      </c>
      <c r="E80" s="20">
        <f t="shared" si="74"/>
        <v>19.5215649090323</v>
      </c>
      <c r="F80" s="16" t="s">
        <v>73</v>
      </c>
      <c r="G80" s="13">
        <v>7</v>
      </c>
      <c r="H80" s="18">
        <f t="shared" si="57"/>
        <v>22.365850191</v>
      </c>
      <c r="I80" s="18">
        <f t="shared" si="58"/>
        <v>295.515850191</v>
      </c>
      <c r="J80" s="18">
        <f t="shared" si="59"/>
        <v>0.258745123732831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1.38784168542404</v>
      </c>
      <c r="P80" s="18">
        <f t="shared" si="62"/>
        <v>0.359097268616623</v>
      </c>
      <c r="Q80" s="24">
        <f t="shared" si="63"/>
        <v>0.0933652898403221</v>
      </c>
      <c r="R80" s="18">
        <f t="shared" si="64"/>
        <v>0.1355172</v>
      </c>
      <c r="S80" s="25">
        <f t="shared" si="65"/>
        <v>0.688955275347499</v>
      </c>
      <c r="T80" s="3">
        <v>0.01</v>
      </c>
      <c r="U80" s="26">
        <f t="shared" si="66"/>
        <v>0.00688955275347499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0.01</v>
      </c>
      <c r="AF80" s="3">
        <v>0.49</v>
      </c>
      <c r="AG80" s="26">
        <f t="shared" si="67"/>
        <v>0.0049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0.02</v>
      </c>
      <c r="AR80" s="3">
        <v>0.5</v>
      </c>
      <c r="AS80" s="3">
        <f t="shared" si="68"/>
        <v>0.01</v>
      </c>
      <c r="AT80" s="2">
        <f t="shared" si="69"/>
        <v>0.021789552753475</v>
      </c>
      <c r="AU80" s="29">
        <f t="shared" si="70"/>
        <v>52.122</v>
      </c>
      <c r="AV80" s="1">
        <f t="shared" si="71"/>
        <v>0.26</v>
      </c>
      <c r="AW80" s="2">
        <f t="shared" si="72"/>
        <v>2.14</v>
      </c>
      <c r="AX80" s="1">
        <f t="shared" si="73"/>
        <v>4233.80948999454</v>
      </c>
    </row>
    <row r="81" s="1" customFormat="1" spans="1:50">
      <c r="A81" s="13"/>
      <c r="B81" s="13"/>
      <c r="C81" s="16">
        <v>7</v>
      </c>
      <c r="D81" s="19">
        <v>26.8183263393548</v>
      </c>
      <c r="E81" s="20">
        <f t="shared" si="74"/>
        <v>22.365850191</v>
      </c>
      <c r="F81" s="16" t="s">
        <v>73</v>
      </c>
      <c r="G81" s="13">
        <v>8</v>
      </c>
      <c r="H81" s="18">
        <f t="shared" si="57"/>
        <v>26.8183263393548</v>
      </c>
      <c r="I81" s="18">
        <f t="shared" si="58"/>
        <v>299.968326339355</v>
      </c>
      <c r="J81" s="18">
        <f t="shared" si="59"/>
        <v>0.421956581562701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1.54996441680741</v>
      </c>
      <c r="P81" s="18">
        <f t="shared" si="62"/>
        <v>0.654017686859881</v>
      </c>
      <c r="Q81" s="24">
        <f t="shared" si="63"/>
        <v>0.170044598583569</v>
      </c>
      <c r="R81" s="18">
        <f t="shared" si="64"/>
        <v>0.1355172</v>
      </c>
      <c r="S81" s="25">
        <f t="shared" si="65"/>
        <v>1.25478240831104</v>
      </c>
      <c r="T81" s="3">
        <v>0.01</v>
      </c>
      <c r="U81" s="26">
        <f t="shared" si="66"/>
        <v>0.0125478240831104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0.01</v>
      </c>
      <c r="AF81" s="3">
        <v>0.49</v>
      </c>
      <c r="AG81" s="26">
        <f t="shared" si="67"/>
        <v>0.0049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0.02</v>
      </c>
      <c r="AR81" s="3">
        <v>0.5</v>
      </c>
      <c r="AS81" s="3">
        <f t="shared" si="68"/>
        <v>0.01</v>
      </c>
      <c r="AT81" s="2">
        <f t="shared" si="69"/>
        <v>0.0274478240831104</v>
      </c>
      <c r="AU81" s="29">
        <f t="shared" si="70"/>
        <v>52.122</v>
      </c>
      <c r="AV81" s="1">
        <f t="shared" si="71"/>
        <v>0.26</v>
      </c>
      <c r="AW81" s="2">
        <f t="shared" si="72"/>
        <v>2.14</v>
      </c>
      <c r="AX81" s="1">
        <f t="shared" si="73"/>
        <v>5333.23741875521</v>
      </c>
    </row>
    <row r="82" s="1" customFormat="1" spans="1:50">
      <c r="A82" s="13"/>
      <c r="B82" s="13"/>
      <c r="C82" s="16">
        <v>8</v>
      </c>
      <c r="D82" s="19">
        <v>26.4097733087097</v>
      </c>
      <c r="E82" s="20">
        <f t="shared" si="74"/>
        <v>26.8183263393548</v>
      </c>
      <c r="F82" s="16" t="s">
        <v>73</v>
      </c>
      <c r="G82" s="13">
        <v>9</v>
      </c>
      <c r="H82" s="18">
        <f t="shared" si="57"/>
        <v>26.4097733087097</v>
      </c>
      <c r="I82" s="18">
        <f t="shared" si="58"/>
        <v>299.55977330871</v>
      </c>
      <c r="J82" s="18">
        <f t="shared" si="59"/>
        <v>0.40368418462319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1.41716672994753</v>
      </c>
      <c r="P82" s="18">
        <f t="shared" si="62"/>
        <v>0.572087795853982</v>
      </c>
      <c r="Q82" s="24">
        <f t="shared" si="63"/>
        <v>0.148742826922035</v>
      </c>
      <c r="R82" s="18">
        <f t="shared" si="64"/>
        <v>0.1355172</v>
      </c>
      <c r="S82" s="25">
        <f t="shared" si="65"/>
        <v>1.09759371446603</v>
      </c>
      <c r="T82" s="3">
        <v>0.01</v>
      </c>
      <c r="U82" s="26">
        <f t="shared" si="66"/>
        <v>0.0109759371446603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0.01</v>
      </c>
      <c r="AF82" s="3">
        <v>0.49</v>
      </c>
      <c r="AG82" s="26">
        <f t="shared" si="67"/>
        <v>0.0049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0.02</v>
      </c>
      <c r="AR82" s="3">
        <v>0.5</v>
      </c>
      <c r="AS82" s="3">
        <f t="shared" si="68"/>
        <v>0.01</v>
      </c>
      <c r="AT82" s="2">
        <f t="shared" si="69"/>
        <v>0.0258759371446603</v>
      </c>
      <c r="AU82" s="29">
        <f t="shared" si="70"/>
        <v>52.122</v>
      </c>
      <c r="AV82" s="1">
        <f t="shared" si="71"/>
        <v>0.26</v>
      </c>
      <c r="AW82" s="2">
        <f t="shared" si="72"/>
        <v>2.14</v>
      </c>
      <c r="AX82" s="1">
        <f t="shared" si="73"/>
        <v>5027.81261667215</v>
      </c>
    </row>
    <row r="83" s="1" customFormat="1" spans="1:50">
      <c r="A83" s="13"/>
      <c r="B83" s="13"/>
      <c r="C83" s="16">
        <v>9</v>
      </c>
      <c r="D83" s="19">
        <v>22.7460490393333</v>
      </c>
      <c r="E83" s="20">
        <f t="shared" si="74"/>
        <v>26.4097733087097</v>
      </c>
      <c r="F83" s="16" t="s">
        <v>73</v>
      </c>
      <c r="G83" s="13">
        <v>10</v>
      </c>
      <c r="H83" s="18">
        <f t="shared" si="57"/>
        <v>22.7460490393333</v>
      </c>
      <c r="I83" s="18">
        <f t="shared" si="58"/>
        <v>295.896049039333</v>
      </c>
      <c r="J83" s="18">
        <f t="shared" si="59"/>
        <v>0.269934459334381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1.36629893409355</v>
      </c>
      <c r="P83" s="18">
        <f t="shared" si="62"/>
        <v>0.368811164063683</v>
      </c>
      <c r="Q83" s="24">
        <f t="shared" si="63"/>
        <v>0.0958909026565577</v>
      </c>
      <c r="R83" s="18">
        <f t="shared" si="64"/>
        <v>0.1355172</v>
      </c>
      <c r="S83" s="25">
        <f t="shared" si="65"/>
        <v>0.707592118613413</v>
      </c>
      <c r="T83" s="3">
        <v>0.01</v>
      </c>
      <c r="U83" s="26">
        <f t="shared" si="66"/>
        <v>0.00707592118613413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0.005</v>
      </c>
      <c r="AF83" s="3">
        <v>0.49</v>
      </c>
      <c r="AG83" s="26">
        <f t="shared" si="67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8"/>
        <v>0.0075</v>
      </c>
      <c r="AT83" s="2">
        <f t="shared" si="69"/>
        <v>0.0170259211861341</v>
      </c>
      <c r="AU83" s="29">
        <f t="shared" si="70"/>
        <v>52.122</v>
      </c>
      <c r="AV83" s="1">
        <f t="shared" si="71"/>
        <v>0.26</v>
      </c>
      <c r="AW83" s="2">
        <f t="shared" si="72"/>
        <v>2.14</v>
      </c>
      <c r="AX83" s="1">
        <f t="shared" si="73"/>
        <v>3308.21414782172</v>
      </c>
    </row>
    <row r="84" s="1" customFormat="1" spans="1:50">
      <c r="A84" s="13"/>
      <c r="B84" s="13"/>
      <c r="C84" s="16">
        <v>10</v>
      </c>
      <c r="D84" s="19">
        <v>16.4296717846774</v>
      </c>
      <c r="E84" s="20">
        <f t="shared" si="74"/>
        <v>22.7460490393333</v>
      </c>
      <c r="F84" s="16" t="s">
        <v>73</v>
      </c>
      <c r="G84" s="13">
        <v>11</v>
      </c>
      <c r="H84" s="18">
        <f t="shared" si="57"/>
        <v>16.4296717846774</v>
      </c>
      <c r="I84" s="18">
        <f t="shared" si="58"/>
        <v>289.579671784677</v>
      </c>
      <c r="J84" s="18">
        <f t="shared" si="59"/>
        <v>0.131686433055285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0.947613381528373</v>
      </c>
      <c r="O84" s="18">
        <f t="shared" si="75"/>
        <v>0.571094388501493</v>
      </c>
      <c r="P84" s="18">
        <f t="shared" si="62"/>
        <v>0.0752053829596509</v>
      </c>
      <c r="Q84" s="24">
        <f t="shared" si="63"/>
        <v>0.0195533995695092</v>
      </c>
      <c r="R84" s="18">
        <f t="shared" si="64"/>
        <v>0.1355172</v>
      </c>
      <c r="S84" s="25">
        <f t="shared" si="65"/>
        <v>0.144287216453035</v>
      </c>
      <c r="T84" s="3">
        <v>0.01</v>
      </c>
      <c r="U84" s="26">
        <f t="shared" si="66"/>
        <v>0.00144287216453035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0.005</v>
      </c>
      <c r="AF84" s="3">
        <v>0.49</v>
      </c>
      <c r="AG84" s="26">
        <f t="shared" si="67"/>
        <v>0.00245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0.015</v>
      </c>
      <c r="AR84" s="3">
        <v>0.5</v>
      </c>
      <c r="AS84" s="3">
        <f t="shared" si="68"/>
        <v>0.0075</v>
      </c>
      <c r="AT84" s="2">
        <f t="shared" si="69"/>
        <v>0.0113928721645303</v>
      </c>
      <c r="AU84" s="29">
        <f t="shared" si="70"/>
        <v>52.122</v>
      </c>
      <c r="AV84" s="1">
        <f t="shared" si="71"/>
        <v>0.26</v>
      </c>
      <c r="AW84" s="2">
        <f t="shared" si="72"/>
        <v>2.14</v>
      </c>
      <c r="AX84" s="1">
        <f t="shared" si="73"/>
        <v>2213.68702855961</v>
      </c>
    </row>
    <row r="85" s="1" customFormat="1" spans="1:51">
      <c r="A85" s="13"/>
      <c r="B85" s="13"/>
      <c r="C85" s="16">
        <v>11</v>
      </c>
      <c r="D85" s="19">
        <v>12.123895126</v>
      </c>
      <c r="E85" s="20">
        <f t="shared" si="74"/>
        <v>16.4296717846774</v>
      </c>
      <c r="F85" s="16" t="s">
        <v>75</v>
      </c>
      <c r="G85" s="13">
        <v>12</v>
      </c>
      <c r="H85" s="18">
        <f t="shared" si="57"/>
        <v>12.123895126</v>
      </c>
      <c r="I85" s="18">
        <f t="shared" si="58"/>
        <v>285.273895126</v>
      </c>
      <c r="J85" s="18">
        <f t="shared" si="59"/>
        <v>0.0792749578054821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5"/>
        <v>1.01710900554184</v>
      </c>
      <c r="P85" s="18">
        <f t="shared" si="62"/>
        <v>0.0806312734979054</v>
      </c>
      <c r="Q85" s="24">
        <f t="shared" si="63"/>
        <v>0.0209641311094554</v>
      </c>
      <c r="R85" s="18">
        <f t="shared" si="64"/>
        <v>0.1355172</v>
      </c>
      <c r="S85" s="25">
        <f t="shared" si="65"/>
        <v>0.154697197916245</v>
      </c>
      <c r="T85" s="3">
        <v>0.01</v>
      </c>
      <c r="U85" s="26">
        <f t="shared" si="66"/>
        <v>0.00154697197916245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0.00703697197916245</v>
      </c>
      <c r="AU85" s="29">
        <f t="shared" si="70"/>
        <v>52.122</v>
      </c>
      <c r="AV85" s="1">
        <f t="shared" si="71"/>
        <v>0.26</v>
      </c>
      <c r="AW85" s="2">
        <f t="shared" si="72"/>
        <v>2.14</v>
      </c>
      <c r="AX85" s="1">
        <f t="shared" si="73"/>
        <v>1367.31575371377</v>
      </c>
      <c r="AY85" s="1">
        <f>SUM(AX74:AX85)</f>
        <v>35297.4850930335</v>
      </c>
    </row>
    <row r="86" s="1" customFormat="1" spans="1:46">
      <c r="A86" s="13"/>
      <c r="B86" s="13"/>
      <c r="C86" s="16">
        <v>12</v>
      </c>
      <c r="D86" s="19">
        <v>6.38792302483871</v>
      </c>
      <c r="E86" s="20">
        <f t="shared" si="74"/>
        <v>12.123895126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5</v>
      </c>
      <c r="E90" s="16"/>
      <c r="F90" s="16"/>
      <c r="G90" s="13">
        <v>1</v>
      </c>
      <c r="H90" s="18">
        <f t="shared" ref="H90:H101" si="76">E91</f>
        <v>5</v>
      </c>
      <c r="I90" s="18">
        <f t="shared" ref="I90:I101" si="77">H90+273.15</f>
        <v>278.15</v>
      </c>
      <c r="J90" s="18">
        <f t="shared" ref="J90:J101" si="78">EXP(($C$16*(I90-$C$14))/($C$17*I90*$C$14))</f>
        <v>0.0330744063381255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0.00941628348446432</v>
      </c>
      <c r="Q90" s="24">
        <f t="shared" ref="Q90:Q101" si="82">P90*$B$76</f>
        <v>0.00244823370596072</v>
      </c>
      <c r="R90" s="18">
        <f t="shared" ref="R90:R101" si="83">L90*$B$76</f>
        <v>0.074022</v>
      </c>
      <c r="S90" s="25">
        <f t="shared" ref="S90:S101" si="84">Q90/R90</f>
        <v>0.0330744063381255</v>
      </c>
      <c r="T90" s="3">
        <v>0.01</v>
      </c>
      <c r="U90" s="26">
        <f t="shared" ref="U90:U101" si="85">S90*T90</f>
        <v>0.000330744063381255</v>
      </c>
      <c r="V90" s="25"/>
      <c r="W90" s="3"/>
      <c r="X90" s="3"/>
      <c r="Y90" s="28"/>
      <c r="Z90" s="3"/>
      <c r="AA90" s="27"/>
      <c r="AB90" s="3"/>
      <c r="AC90" s="3"/>
      <c r="AD90" s="3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0.00582074406338126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 t="shared" ref="AW90:AW101" si="91">$E$9</f>
        <v>0.29</v>
      </c>
      <c r="AX90" s="1">
        <f t="shared" ref="AX90:AX101" si="92">AW90*10000*AV90*0.67*AU90*AT90</f>
        <v>83.7167036446818</v>
      </c>
      <c r="AZ90" s="2">
        <f t="shared" ref="AZ90:AZ101" si="93">$E$10</f>
        <v>0.88</v>
      </c>
      <c r="BA90" s="1">
        <f t="shared" ref="BA90:BA101" si="94">AZ90*10000*AV90*0.67*AU90*AT90</f>
        <v>254.036893818345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6.59744894790323</v>
      </c>
      <c r="E91" s="20">
        <f t="shared" ref="E91:E102" si="95">D90</f>
        <v>5</v>
      </c>
      <c r="F91" s="16" t="s">
        <v>73</v>
      </c>
      <c r="G91" s="13">
        <v>2</v>
      </c>
      <c r="H91" s="18">
        <f t="shared" si="76"/>
        <v>6.59744894790323</v>
      </c>
      <c r="I91" s="18">
        <f t="shared" si="77"/>
        <v>279.747448947903</v>
      </c>
      <c r="J91" s="18">
        <f t="shared" si="78"/>
        <v>0.0403928482489492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6">L91+O90-P90-N91</f>
        <v>0.559983716515536</v>
      </c>
      <c r="P91" s="18">
        <f t="shared" si="81"/>
        <v>0.0226193372830946</v>
      </c>
      <c r="Q91" s="24">
        <f t="shared" si="82"/>
        <v>0.0058810276936046</v>
      </c>
      <c r="R91" s="18">
        <f t="shared" si="83"/>
        <v>0.074022</v>
      </c>
      <c r="S91" s="25">
        <f t="shared" si="84"/>
        <v>0.0794497270217584</v>
      </c>
      <c r="T91" s="3">
        <v>0.01</v>
      </c>
      <c r="U91" s="26">
        <f t="shared" si="85"/>
        <v>0.000794497270217584</v>
      </c>
      <c r="V91" s="25"/>
      <c r="W91" s="3"/>
      <c r="X91" s="3"/>
      <c r="Y91" s="28"/>
      <c r="Z91" s="3"/>
      <c r="AA91" s="27"/>
      <c r="AB91" s="3"/>
      <c r="AC91" s="3"/>
      <c r="AD91" s="3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0.00628449727021758</v>
      </c>
      <c r="AU91" s="29">
        <f t="shared" si="89"/>
        <v>28.47</v>
      </c>
      <c r="AV91" s="1">
        <f t="shared" si="90"/>
        <v>0.26</v>
      </c>
      <c r="AW91" s="2">
        <f t="shared" si="91"/>
        <v>0.29</v>
      </c>
      <c r="AX91" s="1">
        <f t="shared" si="92"/>
        <v>90.3866223626737</v>
      </c>
      <c r="AZ91" s="2">
        <f t="shared" si="93"/>
        <v>0.88</v>
      </c>
      <c r="BA91" s="1">
        <f t="shared" si="94"/>
        <v>274.276647169493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7.83428569939286</v>
      </c>
      <c r="E92" s="20">
        <f t="shared" si="95"/>
        <v>6.59744894790323</v>
      </c>
      <c r="F92" s="16" t="s">
        <v>73</v>
      </c>
      <c r="G92" s="13">
        <v>3</v>
      </c>
      <c r="H92" s="18">
        <f t="shared" si="76"/>
        <v>7.83428569939286</v>
      </c>
      <c r="I92" s="18">
        <f t="shared" si="77"/>
        <v>280.984285699393</v>
      </c>
      <c r="J92" s="18">
        <f t="shared" si="78"/>
        <v>0.0470805624570665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6"/>
        <v>0.822064379232441</v>
      </c>
      <c r="P92" s="18">
        <f t="shared" si="81"/>
        <v>0.0387032533501825</v>
      </c>
      <c r="Q92" s="24">
        <f t="shared" si="82"/>
        <v>0.0100628458710475</v>
      </c>
      <c r="R92" s="18">
        <f t="shared" si="83"/>
        <v>0.074022</v>
      </c>
      <c r="S92" s="25">
        <f t="shared" si="84"/>
        <v>0.135943987882622</v>
      </c>
      <c r="T92" s="3">
        <v>0.01</v>
      </c>
      <c r="U92" s="26">
        <f t="shared" si="85"/>
        <v>0.00135943987882622</v>
      </c>
      <c r="V92" s="25"/>
      <c r="W92" s="3"/>
      <c r="X92" s="3"/>
      <c r="Y92" s="28"/>
      <c r="Z92" s="3"/>
      <c r="AA92" s="27"/>
      <c r="AB92" s="3"/>
      <c r="AC92" s="3"/>
      <c r="AD92" s="3"/>
      <c r="AE92" s="25">
        <v>0.005</v>
      </c>
      <c r="AF92" s="3">
        <v>0.49</v>
      </c>
      <c r="AG92" s="26">
        <f t="shared" si="86"/>
        <v>0.00245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0.015</v>
      </c>
      <c r="AR92" s="3">
        <v>0.5</v>
      </c>
      <c r="AS92" s="3">
        <f t="shared" si="87"/>
        <v>0.0075</v>
      </c>
      <c r="AT92" s="2">
        <f t="shared" si="88"/>
        <v>0.0113094398788262</v>
      </c>
      <c r="AU92" s="29">
        <f t="shared" si="89"/>
        <v>28.47</v>
      </c>
      <c r="AV92" s="1">
        <f t="shared" si="90"/>
        <v>0.26</v>
      </c>
      <c r="AW92" s="2">
        <f t="shared" si="91"/>
        <v>0.29</v>
      </c>
      <c r="AX92" s="1">
        <f t="shared" si="92"/>
        <v>162.657731797445</v>
      </c>
      <c r="AZ92" s="2">
        <f t="shared" si="93"/>
        <v>0.88</v>
      </c>
      <c r="BA92" s="1">
        <f t="shared" si="94"/>
        <v>493.582082695695</v>
      </c>
    </row>
    <row r="93" s="1" customFormat="1" spans="1:53">
      <c r="A93" s="13"/>
      <c r="B93" s="13"/>
      <c r="C93" s="16">
        <v>3</v>
      </c>
      <c r="D93" s="19">
        <v>11.6766096745161</v>
      </c>
      <c r="E93" s="20">
        <f t="shared" si="95"/>
        <v>7.83428569939286</v>
      </c>
      <c r="F93" s="16" t="s">
        <v>73</v>
      </c>
      <c r="G93" s="13">
        <v>4</v>
      </c>
      <c r="H93" s="18">
        <f t="shared" si="76"/>
        <v>11.6766096745161</v>
      </c>
      <c r="I93" s="18">
        <f t="shared" si="77"/>
        <v>284.826609674516</v>
      </c>
      <c r="J93" s="18">
        <f t="shared" si="78"/>
        <v>0.0751377528093434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1.06806112588226</v>
      </c>
      <c r="P93" s="18">
        <f t="shared" si="81"/>
        <v>0.0802517128618102</v>
      </c>
      <c r="Q93" s="24">
        <f t="shared" si="82"/>
        <v>0.0208654453440707</v>
      </c>
      <c r="R93" s="18">
        <f t="shared" si="83"/>
        <v>0.074022</v>
      </c>
      <c r="S93" s="25">
        <f t="shared" si="84"/>
        <v>0.281881674962452</v>
      </c>
      <c r="T93" s="3">
        <v>0.01</v>
      </c>
      <c r="U93" s="26">
        <f t="shared" si="85"/>
        <v>0.00281881674962452</v>
      </c>
      <c r="V93" s="25"/>
      <c r="W93" s="3"/>
      <c r="X93" s="3"/>
      <c r="Y93" s="28"/>
      <c r="Z93" s="3"/>
      <c r="AA93" s="27"/>
      <c r="AB93" s="3"/>
      <c r="AC93" s="3"/>
      <c r="AD93" s="3"/>
      <c r="AE93" s="25">
        <v>0.005</v>
      </c>
      <c r="AF93" s="3">
        <v>0.49</v>
      </c>
      <c r="AG93" s="26">
        <f t="shared" si="86"/>
        <v>0.00245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0.015</v>
      </c>
      <c r="AR93" s="3">
        <v>0.5</v>
      </c>
      <c r="AS93" s="3">
        <f t="shared" si="87"/>
        <v>0.0075</v>
      </c>
      <c r="AT93" s="2">
        <f t="shared" si="88"/>
        <v>0.0127688167496245</v>
      </c>
      <c r="AU93" s="29">
        <f t="shared" si="89"/>
        <v>28.47</v>
      </c>
      <c r="AV93" s="1">
        <f t="shared" si="90"/>
        <v>0.26</v>
      </c>
      <c r="AW93" s="2">
        <f t="shared" si="91"/>
        <v>0.29</v>
      </c>
      <c r="AX93" s="1">
        <f t="shared" si="92"/>
        <v>183.647182573529</v>
      </c>
      <c r="AZ93" s="2">
        <f t="shared" si="93"/>
        <v>0.88</v>
      </c>
      <c r="BA93" s="1">
        <f t="shared" si="94"/>
        <v>557.27420918864</v>
      </c>
    </row>
    <row r="94" s="1" customFormat="1" spans="1:53">
      <c r="A94" s="13"/>
      <c r="B94" s="13"/>
      <c r="C94" s="16">
        <v>4</v>
      </c>
      <c r="D94" s="19">
        <v>14.6977674679667</v>
      </c>
      <c r="E94" s="20">
        <f t="shared" si="95"/>
        <v>11.6766096745161</v>
      </c>
      <c r="F94" s="16" t="s">
        <v>73</v>
      </c>
      <c r="G94" s="13">
        <v>5</v>
      </c>
      <c r="H94" s="18">
        <f t="shared" si="76"/>
        <v>14.6977674679667</v>
      </c>
      <c r="I94" s="18">
        <f t="shared" si="77"/>
        <v>287.847767467967</v>
      </c>
      <c r="J94" s="18">
        <f t="shared" si="78"/>
        <v>0.107567397924644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0.938418942369426</v>
      </c>
      <c r="O94" s="18">
        <f t="shared" si="96"/>
        <v>0.334090470651022</v>
      </c>
      <c r="P94" s="18">
        <f t="shared" si="81"/>
        <v>0.0359372425993502</v>
      </c>
      <c r="Q94" s="24">
        <f t="shared" si="82"/>
        <v>0.00934368307583104</v>
      </c>
      <c r="R94" s="18">
        <f t="shared" si="83"/>
        <v>0.074022</v>
      </c>
      <c r="S94" s="25">
        <f t="shared" si="84"/>
        <v>0.126228460131191</v>
      </c>
      <c r="T94" s="3">
        <v>0.01</v>
      </c>
      <c r="U94" s="26">
        <f t="shared" si="85"/>
        <v>0.00126228460131191</v>
      </c>
      <c r="V94" s="25"/>
      <c r="W94" s="3"/>
      <c r="X94" s="3"/>
      <c r="Y94" s="28"/>
      <c r="Z94" s="3"/>
      <c r="AA94" s="27"/>
      <c r="AB94" s="3"/>
      <c r="AC94" s="3"/>
      <c r="AD94" s="3"/>
      <c r="AE94" s="25">
        <v>0.01</v>
      </c>
      <c r="AF94" s="3">
        <v>0.49</v>
      </c>
      <c r="AG94" s="26">
        <f t="shared" si="86"/>
        <v>0.0049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0.02</v>
      </c>
      <c r="AR94" s="3">
        <v>0.5</v>
      </c>
      <c r="AS94" s="3">
        <f t="shared" si="87"/>
        <v>0.01</v>
      </c>
      <c r="AT94" s="2">
        <f t="shared" si="88"/>
        <v>0.0161622846013119</v>
      </c>
      <c r="AU94" s="29">
        <f t="shared" si="89"/>
        <v>28.47</v>
      </c>
      <c r="AV94" s="1">
        <f t="shared" si="90"/>
        <v>0.26</v>
      </c>
      <c r="AW94" s="2">
        <f t="shared" si="91"/>
        <v>0.29</v>
      </c>
      <c r="AX94" s="1">
        <f t="shared" si="92"/>
        <v>232.45364775634</v>
      </c>
      <c r="AZ94" s="2">
        <f t="shared" si="93"/>
        <v>0.88</v>
      </c>
      <c r="BA94" s="1">
        <f t="shared" si="94"/>
        <v>705.376586295099</v>
      </c>
    </row>
    <row r="95" s="1" customFormat="1" spans="1:53">
      <c r="A95" s="13"/>
      <c r="B95" s="13"/>
      <c r="C95" s="16">
        <v>5</v>
      </c>
      <c r="D95" s="19">
        <v>19.5215649090323</v>
      </c>
      <c r="E95" s="20">
        <f t="shared" si="95"/>
        <v>14.6977674679667</v>
      </c>
      <c r="F95" s="16" t="s">
        <v>75</v>
      </c>
      <c r="G95" s="13">
        <v>6</v>
      </c>
      <c r="H95" s="18">
        <f t="shared" si="76"/>
        <v>19.5215649090323</v>
      </c>
      <c r="I95" s="18">
        <f t="shared" si="77"/>
        <v>292.671564909032</v>
      </c>
      <c r="J95" s="18">
        <f t="shared" si="78"/>
        <v>0.187849078680885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6"/>
        <v>0.582853228051672</v>
      </c>
      <c r="P95" s="18">
        <f t="shared" si="81"/>
        <v>0.109488441895686</v>
      </c>
      <c r="Q95" s="24">
        <f t="shared" si="82"/>
        <v>0.0284669948928785</v>
      </c>
      <c r="R95" s="18">
        <f t="shared" si="83"/>
        <v>0.074022</v>
      </c>
      <c r="S95" s="25">
        <f t="shared" si="84"/>
        <v>0.384574787129211</v>
      </c>
      <c r="T95" s="3">
        <v>0.01</v>
      </c>
      <c r="U95" s="26">
        <f t="shared" si="85"/>
        <v>0.00384574787129211</v>
      </c>
      <c r="V95" s="25"/>
      <c r="W95" s="3"/>
      <c r="X95" s="3"/>
      <c r="Y95" s="28"/>
      <c r="Z95" s="3"/>
      <c r="AA95" s="27"/>
      <c r="AB95" s="3"/>
      <c r="AC95" s="3"/>
      <c r="AD95" s="3"/>
      <c r="AE95" s="25">
        <v>0.01</v>
      </c>
      <c r="AF95" s="3">
        <v>0.49</v>
      </c>
      <c r="AG95" s="26">
        <f t="shared" si="86"/>
        <v>0.0049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0.02</v>
      </c>
      <c r="AR95" s="3">
        <v>0.5</v>
      </c>
      <c r="AS95" s="3">
        <f t="shared" si="87"/>
        <v>0.01</v>
      </c>
      <c r="AT95" s="2">
        <f t="shared" si="88"/>
        <v>0.0187457478712921</v>
      </c>
      <c r="AU95" s="29">
        <f t="shared" si="89"/>
        <v>28.47</v>
      </c>
      <c r="AV95" s="1">
        <f t="shared" si="90"/>
        <v>0.26</v>
      </c>
      <c r="AW95" s="2">
        <f t="shared" si="91"/>
        <v>0.29</v>
      </c>
      <c r="AX95" s="1">
        <f t="shared" si="92"/>
        <v>269.610242616863</v>
      </c>
      <c r="AZ95" s="2">
        <f t="shared" si="93"/>
        <v>0.88</v>
      </c>
      <c r="BA95" s="1">
        <f t="shared" si="94"/>
        <v>818.127632768411</v>
      </c>
    </row>
    <row r="96" s="1" customFormat="1" spans="1:53">
      <c r="A96" s="13"/>
      <c r="B96" s="13"/>
      <c r="C96" s="16">
        <v>6</v>
      </c>
      <c r="D96" s="19">
        <v>22.365850191</v>
      </c>
      <c r="E96" s="20">
        <f t="shared" si="95"/>
        <v>19.5215649090323</v>
      </c>
      <c r="F96" s="16" t="s">
        <v>73</v>
      </c>
      <c r="G96" s="13">
        <v>7</v>
      </c>
      <c r="H96" s="18">
        <f t="shared" si="76"/>
        <v>22.365850191</v>
      </c>
      <c r="I96" s="18">
        <f t="shared" si="77"/>
        <v>295.515850191</v>
      </c>
      <c r="J96" s="18">
        <f t="shared" si="78"/>
        <v>0.258745123732831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0.758064786155986</v>
      </c>
      <c r="P96" s="18">
        <f t="shared" si="81"/>
        <v>0.196145566891433</v>
      </c>
      <c r="Q96" s="24">
        <f t="shared" si="82"/>
        <v>0.0509978473917726</v>
      </c>
      <c r="R96" s="18">
        <f t="shared" si="83"/>
        <v>0.074022</v>
      </c>
      <c r="S96" s="25">
        <f t="shared" si="84"/>
        <v>0.688955275347499</v>
      </c>
      <c r="T96" s="3">
        <v>0.01</v>
      </c>
      <c r="U96" s="26">
        <f t="shared" si="85"/>
        <v>0.00688955275347499</v>
      </c>
      <c r="V96" s="25"/>
      <c r="W96" s="3"/>
      <c r="X96" s="3"/>
      <c r="Y96" s="28"/>
      <c r="Z96" s="3"/>
      <c r="AA96" s="27"/>
      <c r="AB96" s="3"/>
      <c r="AC96" s="3"/>
      <c r="AD96" s="3"/>
      <c r="AE96" s="25">
        <v>0.01</v>
      </c>
      <c r="AF96" s="3">
        <v>0.49</v>
      </c>
      <c r="AG96" s="26">
        <f t="shared" si="86"/>
        <v>0.0049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0.02</v>
      </c>
      <c r="AR96" s="3">
        <v>0.5</v>
      </c>
      <c r="AS96" s="3">
        <f t="shared" si="87"/>
        <v>0.01</v>
      </c>
      <c r="AT96" s="2">
        <f t="shared" si="88"/>
        <v>0.021789552753475</v>
      </c>
      <c r="AU96" s="29">
        <f t="shared" si="89"/>
        <v>28.47</v>
      </c>
      <c r="AV96" s="1">
        <f t="shared" si="90"/>
        <v>0.26</v>
      </c>
      <c r="AW96" s="2">
        <f t="shared" si="91"/>
        <v>0.29</v>
      </c>
      <c r="AX96" s="1">
        <f t="shared" si="92"/>
        <v>313.387689022214</v>
      </c>
      <c r="AZ96" s="2">
        <f t="shared" si="93"/>
        <v>0.88</v>
      </c>
      <c r="BA96" s="1">
        <f t="shared" si="94"/>
        <v>950.969539101892</v>
      </c>
    </row>
    <row r="97" s="1" customFormat="1" spans="1:53">
      <c r="A97" s="13"/>
      <c r="B97" s="13"/>
      <c r="C97" s="16">
        <v>7</v>
      </c>
      <c r="D97" s="19">
        <v>26.8183263393548</v>
      </c>
      <c r="E97" s="20">
        <f t="shared" si="95"/>
        <v>22.365850191</v>
      </c>
      <c r="F97" s="16" t="s">
        <v>73</v>
      </c>
      <c r="G97" s="13">
        <v>8</v>
      </c>
      <c r="H97" s="18">
        <f t="shared" si="76"/>
        <v>26.8183263393548</v>
      </c>
      <c r="I97" s="18">
        <f t="shared" si="77"/>
        <v>299.968326339355</v>
      </c>
      <c r="J97" s="18">
        <f t="shared" si="78"/>
        <v>0.421956581562701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0.846619219264553</v>
      </c>
      <c r="P97" s="18">
        <f t="shared" si="81"/>
        <v>0.357236551646153</v>
      </c>
      <c r="Q97" s="24">
        <f t="shared" si="82"/>
        <v>0.0928815034279999</v>
      </c>
      <c r="R97" s="18">
        <f t="shared" si="83"/>
        <v>0.074022</v>
      </c>
      <c r="S97" s="25">
        <f t="shared" si="84"/>
        <v>1.25478240831104</v>
      </c>
      <c r="T97" s="3">
        <v>0.01</v>
      </c>
      <c r="U97" s="26">
        <f t="shared" si="85"/>
        <v>0.0125478240831104</v>
      </c>
      <c r="V97" s="25"/>
      <c r="W97" s="3"/>
      <c r="X97" s="3"/>
      <c r="Y97" s="28"/>
      <c r="Z97" s="3"/>
      <c r="AA97" s="27"/>
      <c r="AB97" s="3"/>
      <c r="AC97" s="3"/>
      <c r="AD97" s="3"/>
      <c r="AE97" s="25">
        <v>0.01</v>
      </c>
      <c r="AF97" s="3">
        <v>0.49</v>
      </c>
      <c r="AG97" s="26">
        <f t="shared" si="86"/>
        <v>0.0049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0.02</v>
      </c>
      <c r="AR97" s="3">
        <v>0.5</v>
      </c>
      <c r="AS97" s="3">
        <f t="shared" si="87"/>
        <v>0.01</v>
      </c>
      <c r="AT97" s="2">
        <f t="shared" si="88"/>
        <v>0.0274478240831104</v>
      </c>
      <c r="AU97" s="29">
        <f t="shared" si="89"/>
        <v>28.47</v>
      </c>
      <c r="AV97" s="1">
        <f t="shared" si="90"/>
        <v>0.26</v>
      </c>
      <c r="AW97" s="2">
        <f t="shared" si="91"/>
        <v>0.29</v>
      </c>
      <c r="AX97" s="1">
        <f t="shared" si="92"/>
        <v>394.767632700604</v>
      </c>
      <c r="AZ97" s="2">
        <f t="shared" si="93"/>
        <v>0.88</v>
      </c>
      <c r="BA97" s="1">
        <f t="shared" si="94"/>
        <v>1197.91557509149</v>
      </c>
    </row>
    <row r="98" s="1" customFormat="1" spans="1:53">
      <c r="A98" s="13"/>
      <c r="B98" s="13"/>
      <c r="C98" s="16">
        <v>8</v>
      </c>
      <c r="D98" s="19">
        <v>26.4097733087097</v>
      </c>
      <c r="E98" s="20">
        <f t="shared" si="95"/>
        <v>26.8183263393548</v>
      </c>
      <c r="F98" s="16" t="s">
        <v>73</v>
      </c>
      <c r="G98" s="13">
        <v>9</v>
      </c>
      <c r="H98" s="18">
        <f t="shared" si="76"/>
        <v>26.4097733087097</v>
      </c>
      <c r="I98" s="18">
        <f t="shared" si="77"/>
        <v>299.55977330871</v>
      </c>
      <c r="J98" s="18">
        <f t="shared" si="78"/>
        <v>0.40368418462319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0.7740826676184</v>
      </c>
      <c r="P98" s="18">
        <f t="shared" si="81"/>
        <v>0.312484930508478</v>
      </c>
      <c r="Q98" s="24">
        <f t="shared" si="82"/>
        <v>0.0812460819322042</v>
      </c>
      <c r="R98" s="18">
        <f t="shared" si="83"/>
        <v>0.074022</v>
      </c>
      <c r="S98" s="25">
        <f t="shared" si="84"/>
        <v>1.09759371446603</v>
      </c>
      <c r="T98" s="3">
        <v>0.01</v>
      </c>
      <c r="U98" s="26">
        <f t="shared" si="85"/>
        <v>0.0109759371446603</v>
      </c>
      <c r="V98" s="25"/>
      <c r="W98" s="3"/>
      <c r="X98" s="3"/>
      <c r="Y98" s="28"/>
      <c r="Z98" s="3"/>
      <c r="AA98" s="27"/>
      <c r="AB98" s="3"/>
      <c r="AC98" s="3"/>
      <c r="AD98" s="3"/>
      <c r="AE98" s="25">
        <v>0.01</v>
      </c>
      <c r="AF98" s="3">
        <v>0.49</v>
      </c>
      <c r="AG98" s="26">
        <f t="shared" si="86"/>
        <v>0.0049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0.02</v>
      </c>
      <c r="AR98" s="3">
        <v>0.5</v>
      </c>
      <c r="AS98" s="3">
        <f t="shared" si="87"/>
        <v>0.01</v>
      </c>
      <c r="AT98" s="2">
        <f t="shared" si="88"/>
        <v>0.0258759371446603</v>
      </c>
      <c r="AU98" s="29">
        <f t="shared" si="89"/>
        <v>28.47</v>
      </c>
      <c r="AV98" s="1">
        <f t="shared" si="90"/>
        <v>0.26</v>
      </c>
      <c r="AW98" s="2">
        <f t="shared" si="91"/>
        <v>0.29</v>
      </c>
      <c r="AX98" s="1">
        <f t="shared" si="92"/>
        <v>372.160008734273</v>
      </c>
      <c r="AZ98" s="2">
        <f t="shared" si="93"/>
        <v>0.88</v>
      </c>
      <c r="BA98" s="1">
        <f t="shared" si="94"/>
        <v>1129.31312995228</v>
      </c>
    </row>
    <row r="99" s="1" customFormat="1" spans="1:53">
      <c r="A99" s="13"/>
      <c r="B99" s="13"/>
      <c r="C99" s="16">
        <v>9</v>
      </c>
      <c r="D99" s="19">
        <v>22.7460490393333</v>
      </c>
      <c r="E99" s="20">
        <f t="shared" si="95"/>
        <v>26.4097733087097</v>
      </c>
      <c r="F99" s="16" t="s">
        <v>73</v>
      </c>
      <c r="G99" s="13">
        <v>10</v>
      </c>
      <c r="H99" s="18">
        <f t="shared" si="76"/>
        <v>22.7460490393333</v>
      </c>
      <c r="I99" s="18">
        <f t="shared" si="77"/>
        <v>295.896049039333</v>
      </c>
      <c r="J99" s="18">
        <f t="shared" si="78"/>
        <v>0.269934459334381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0.746297737109922</v>
      </c>
      <c r="P99" s="18">
        <f t="shared" si="81"/>
        <v>0.201451476169239</v>
      </c>
      <c r="Q99" s="24">
        <f t="shared" si="82"/>
        <v>0.0523773838040021</v>
      </c>
      <c r="R99" s="18">
        <f t="shared" si="83"/>
        <v>0.074022</v>
      </c>
      <c r="S99" s="25">
        <f t="shared" si="84"/>
        <v>0.707592118613413</v>
      </c>
      <c r="T99" s="3">
        <v>0.01</v>
      </c>
      <c r="U99" s="26">
        <f t="shared" si="85"/>
        <v>0.00707592118613413</v>
      </c>
      <c r="V99" s="25"/>
      <c r="W99" s="3"/>
      <c r="X99" s="3"/>
      <c r="Y99" s="28"/>
      <c r="Z99" s="3"/>
      <c r="AA99" s="27"/>
      <c r="AB99" s="3"/>
      <c r="AC99" s="3"/>
      <c r="AD99" s="3"/>
      <c r="AE99" s="25">
        <v>0.005</v>
      </c>
      <c r="AF99" s="3">
        <v>0.49</v>
      </c>
      <c r="AG99" s="26">
        <f t="shared" si="86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7"/>
        <v>0.0075</v>
      </c>
      <c r="AT99" s="2">
        <f t="shared" si="88"/>
        <v>0.0170259211861341</v>
      </c>
      <c r="AU99" s="29">
        <f t="shared" si="89"/>
        <v>28.47</v>
      </c>
      <c r="AV99" s="1">
        <f t="shared" si="90"/>
        <v>0.26</v>
      </c>
      <c r="AW99" s="2">
        <f t="shared" si="91"/>
        <v>0.29</v>
      </c>
      <c r="AX99" s="1">
        <f t="shared" si="92"/>
        <v>244.874879001176</v>
      </c>
      <c r="AZ99" s="2">
        <f t="shared" si="93"/>
        <v>0.88</v>
      </c>
      <c r="BA99" s="1">
        <f t="shared" si="94"/>
        <v>743.068598348395</v>
      </c>
    </row>
    <row r="100" s="1" customFormat="1" spans="1:53">
      <c r="A100" s="13"/>
      <c r="B100" s="13"/>
      <c r="C100" s="16">
        <v>10</v>
      </c>
      <c r="D100" s="19">
        <v>16.4296717846774</v>
      </c>
      <c r="E100" s="20">
        <f t="shared" si="95"/>
        <v>22.7460490393333</v>
      </c>
      <c r="F100" s="16" t="s">
        <v>73</v>
      </c>
      <c r="G100" s="13">
        <v>11</v>
      </c>
      <c r="H100" s="18">
        <f t="shared" si="76"/>
        <v>16.4296717846774</v>
      </c>
      <c r="I100" s="18">
        <f t="shared" si="77"/>
        <v>289.579671784677</v>
      </c>
      <c r="J100" s="18">
        <f t="shared" si="78"/>
        <v>0.131686433055285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0.517603947893649</v>
      </c>
      <c r="O100" s="18">
        <f t="shared" si="96"/>
        <v>0.311942313047034</v>
      </c>
      <c r="P100" s="18">
        <f t="shared" si="81"/>
        <v>0.0410785705241791</v>
      </c>
      <c r="Q100" s="24">
        <f t="shared" si="82"/>
        <v>0.0106804283362866</v>
      </c>
      <c r="R100" s="18">
        <f t="shared" si="83"/>
        <v>0.074022</v>
      </c>
      <c r="S100" s="25">
        <f t="shared" si="84"/>
        <v>0.144287216453035</v>
      </c>
      <c r="T100" s="3">
        <v>0.01</v>
      </c>
      <c r="U100" s="26">
        <f t="shared" si="85"/>
        <v>0.00144287216453035</v>
      </c>
      <c r="V100" s="25"/>
      <c r="W100" s="3"/>
      <c r="X100" s="3"/>
      <c r="Y100" s="28"/>
      <c r="Z100" s="3"/>
      <c r="AA100" s="27"/>
      <c r="AB100" s="3"/>
      <c r="AC100" s="3"/>
      <c r="AD100" s="3"/>
      <c r="AE100" s="25">
        <v>0.005</v>
      </c>
      <c r="AF100" s="3">
        <v>0.49</v>
      </c>
      <c r="AG100" s="26">
        <f t="shared" si="86"/>
        <v>0.00245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0.015</v>
      </c>
      <c r="AR100" s="3">
        <v>0.5</v>
      </c>
      <c r="AS100" s="3">
        <f t="shared" si="87"/>
        <v>0.0075</v>
      </c>
      <c r="AT100" s="2">
        <f t="shared" si="88"/>
        <v>0.0113928721645303</v>
      </c>
      <c r="AU100" s="29">
        <f t="shared" si="89"/>
        <v>28.47</v>
      </c>
      <c r="AV100" s="1">
        <f t="shared" si="90"/>
        <v>0.26</v>
      </c>
      <c r="AW100" s="2">
        <f t="shared" si="91"/>
        <v>0.29</v>
      </c>
      <c r="AX100" s="1">
        <f t="shared" si="92"/>
        <v>163.857694527404</v>
      </c>
      <c r="AZ100" s="2">
        <f t="shared" si="93"/>
        <v>0.88</v>
      </c>
      <c r="BA100" s="1">
        <f t="shared" si="94"/>
        <v>497.223348910743</v>
      </c>
    </row>
    <row r="101" s="1" customFormat="1" spans="1:54">
      <c r="A101" s="13"/>
      <c r="B101" s="13"/>
      <c r="C101" s="16">
        <v>11</v>
      </c>
      <c r="D101" s="19">
        <v>12.123895126</v>
      </c>
      <c r="E101" s="20">
        <f t="shared" si="95"/>
        <v>16.4296717846774</v>
      </c>
      <c r="F101" s="16" t="s">
        <v>75</v>
      </c>
      <c r="G101" s="13">
        <v>12</v>
      </c>
      <c r="H101" s="18">
        <f t="shared" si="76"/>
        <v>12.123895126</v>
      </c>
      <c r="I101" s="18">
        <f t="shared" si="77"/>
        <v>285.273895126</v>
      </c>
      <c r="J101" s="18">
        <f t="shared" si="78"/>
        <v>0.0792749578054821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6"/>
        <v>0.555563742522855</v>
      </c>
      <c r="P101" s="18">
        <f t="shared" si="81"/>
        <v>0.0440422922467551</v>
      </c>
      <c r="Q101" s="24">
        <f t="shared" si="82"/>
        <v>0.0114509959841563</v>
      </c>
      <c r="R101" s="18">
        <f t="shared" si="83"/>
        <v>0.074022</v>
      </c>
      <c r="S101" s="25">
        <f t="shared" si="84"/>
        <v>0.154697197916245</v>
      </c>
      <c r="T101" s="3">
        <v>0.01</v>
      </c>
      <c r="U101" s="26">
        <f t="shared" si="85"/>
        <v>0.00154697197916245</v>
      </c>
      <c r="V101" s="25"/>
      <c r="W101" s="3"/>
      <c r="X101" s="3"/>
      <c r="Y101" s="28"/>
      <c r="Z101" s="3"/>
      <c r="AA101" s="27"/>
      <c r="AB101" s="3"/>
      <c r="AC101" s="3"/>
      <c r="AD101" s="3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0.00703697197916245</v>
      </c>
      <c r="AU101" s="29">
        <f t="shared" si="89"/>
        <v>28.47</v>
      </c>
      <c r="AV101" s="1">
        <f t="shared" si="90"/>
        <v>0.26</v>
      </c>
      <c r="AW101" s="2">
        <f t="shared" si="91"/>
        <v>0.29</v>
      </c>
      <c r="AX101" s="1">
        <f t="shared" si="92"/>
        <v>101.209070751216</v>
      </c>
      <c r="AY101" s="1">
        <f>SUM(AX90:AX101)</f>
        <v>2612.72910548842</v>
      </c>
      <c r="AZ101" s="2">
        <f t="shared" si="93"/>
        <v>0.88</v>
      </c>
      <c r="BA101" s="1">
        <f t="shared" si="94"/>
        <v>307.117180210586</v>
      </c>
      <c r="BB101" s="1">
        <f>SUM(BA90:BA101)</f>
        <v>7928.28142355106</v>
      </c>
    </row>
    <row r="102" s="1" customFormat="1" spans="1:46">
      <c r="A102" s="13"/>
      <c r="B102" s="13"/>
      <c r="C102" s="16">
        <v>12</v>
      </c>
      <c r="D102" s="19">
        <v>6.38792302483871</v>
      </c>
      <c r="E102" s="20">
        <f t="shared" si="95"/>
        <v>12.123895126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2"/>
  <sheetViews>
    <sheetView workbookViewId="0">
      <pane xSplit="4" topLeftCell="E1" activePane="topRight" state="frozen"/>
      <selection/>
      <selection pane="topRight" activeCell="A1" sqref="A1:I11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6.8888888888889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10" style="1"/>
    <col min="32" max="32" width="23.1111111111111" style="1" customWidth="1"/>
    <col min="33" max="33" width="14.3333333333333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6">
        <v>1092.3027611956</v>
      </c>
      <c r="F2" s="3">
        <v>734.672</v>
      </c>
      <c r="G2" s="7">
        <f>(F2+F3+F4)/3</f>
        <v>1194.134</v>
      </c>
      <c r="H2" s="3">
        <v>0.18</v>
      </c>
      <c r="I2" s="21">
        <f>(H2+H3+H4)/3</f>
        <v>0.136666666666667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4026.75024657534</v>
      </c>
      <c r="F5" s="3">
        <v>91.104</v>
      </c>
      <c r="G5" s="7">
        <f>(F5+F6)/2</f>
        <v>92.50925</v>
      </c>
      <c r="H5" s="3">
        <v>0.18</v>
      </c>
      <c r="I5" s="21">
        <f>(H5+H6)/2</f>
        <v>0.155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9774.30953569435</v>
      </c>
      <c r="F7" s="3">
        <v>108.2955</v>
      </c>
      <c r="G7" s="3"/>
      <c r="H7" s="3">
        <v>0.45</v>
      </c>
      <c r="M7" s="2"/>
    </row>
    <row r="8" s="1" customFormat="1" spans="1:13">
      <c r="A8" s="4" t="s">
        <v>6</v>
      </c>
      <c r="B8" s="5"/>
      <c r="C8" s="3"/>
      <c r="D8" s="3"/>
      <c r="E8" s="12">
        <v>78.3383459132898</v>
      </c>
      <c r="F8" s="3">
        <v>625.464</v>
      </c>
      <c r="G8" s="3"/>
      <c r="H8" s="3">
        <v>0.3</v>
      </c>
      <c r="M8" s="2"/>
    </row>
    <row r="9" s="1" customFormat="1" spans="1:13">
      <c r="A9" s="4" t="s">
        <v>7</v>
      </c>
      <c r="B9" s="5"/>
      <c r="C9" s="3"/>
      <c r="D9" s="3"/>
      <c r="E9" s="12">
        <v>22.7484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3">
        <v>11.03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(AV38+AV53+AY85+AY101+BB101+AG69)</f>
        <v>227243276.217345</v>
      </c>
      <c r="J14" s="14" t="s">
        <v>22</v>
      </c>
      <c r="K14" s="14">
        <f>I14/(10000*1000)</f>
        <v>22.7243276217345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177503618.573273</v>
      </c>
      <c r="J15" s="14" t="s">
        <v>22</v>
      </c>
      <c r="K15" s="14">
        <f>I15/(10000*1000)</f>
        <v>17.7503618573273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1194.134</v>
      </c>
      <c r="C27" s="16" t="s">
        <v>72</v>
      </c>
      <c r="D27" s="17">
        <v>-4</v>
      </c>
      <c r="E27" s="16"/>
      <c r="F27" s="16"/>
      <c r="G27" s="13">
        <v>1</v>
      </c>
      <c r="H27" s="18">
        <f t="shared" ref="H27:H38" si="0">E28</f>
        <v>-4</v>
      </c>
      <c r="I27" s="18">
        <f t="shared" ref="I27:I38" si="1">H27+273.15</f>
        <v>269.15</v>
      </c>
      <c r="J27" s="18">
        <f t="shared" ref="J27:J38" si="2">EXP(($C$16*(I27-$C$14))/($C$17*I27*$C$14))</f>
        <v>0.0102597002578668</v>
      </c>
      <c r="K27" s="18">
        <f t="shared" ref="K27:K38" si="3">$B$27/12</f>
        <v>99.5111666666667</v>
      </c>
      <c r="L27" s="18">
        <f t="shared" ref="L27:L38" si="4">K27*$B$28/100</f>
        <v>0.995111666666667</v>
      </c>
      <c r="M27" s="13" t="s">
        <v>73</v>
      </c>
      <c r="N27" s="13"/>
      <c r="O27" s="18">
        <f>L27</f>
        <v>0.995111666666667</v>
      </c>
      <c r="P27" s="18">
        <f t="shared" ref="P27:P38" si="5">O27*J27</f>
        <v>0.0102095474231063</v>
      </c>
      <c r="Q27" s="24">
        <f t="shared" ref="Q27:Q38" si="6">P27*$B$29</f>
        <v>0.00139530481449119</v>
      </c>
      <c r="R27" s="18">
        <f t="shared" ref="R27:R38" si="7">L27*$B$29</f>
        <v>0.135998594444444</v>
      </c>
      <c r="S27" s="25">
        <f t="shared" ref="S27:S38" si="8">Q27/R27</f>
        <v>0.0102597002578668</v>
      </c>
      <c r="T27" s="3">
        <v>0.01</v>
      </c>
      <c r="U27" s="26">
        <f t="shared" ref="U27:U38" si="9">S27*T27</f>
        <v>0.000102597002578668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0.0220025970025787</v>
      </c>
      <c r="AR27" s="29">
        <f t="shared" ref="AR27:AR38" si="15">$B$27/12</f>
        <v>99.5111666666667</v>
      </c>
      <c r="AS27" s="1">
        <f t="shared" ref="AS27:AS38" si="16">$B$29</f>
        <v>0.136666666666667</v>
      </c>
      <c r="AT27" s="2">
        <f>$E$2/12</f>
        <v>91.0252300996333</v>
      </c>
      <c r="AU27" s="1">
        <f t="shared" ref="AU27:AU38" si="17">AT27*10000*AS27*0.67*AR27*AQ27</f>
        <v>182492.471301754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-2.84579425583871</v>
      </c>
      <c r="E28" s="20">
        <f t="shared" ref="E28:E39" si="18">D27</f>
        <v>-4</v>
      </c>
      <c r="F28" s="16" t="s">
        <v>73</v>
      </c>
      <c r="G28" s="13">
        <v>2</v>
      </c>
      <c r="H28" s="18">
        <f t="shared" si="0"/>
        <v>-2.84579425583871</v>
      </c>
      <c r="I28" s="18">
        <f t="shared" si="1"/>
        <v>270.304205744161</v>
      </c>
      <c r="J28" s="18">
        <f t="shared" si="2"/>
        <v>0.0119735056931801</v>
      </c>
      <c r="K28" s="18">
        <f t="shared" si="3"/>
        <v>99.5111666666667</v>
      </c>
      <c r="L28" s="18">
        <f t="shared" si="4"/>
        <v>0.995111666666667</v>
      </c>
      <c r="M28" s="13" t="s">
        <v>73</v>
      </c>
      <c r="N28" s="13"/>
      <c r="O28" s="18">
        <f t="shared" ref="O28:O38" si="19">L28+O27-P27-N28</f>
        <v>1.98001378591023</v>
      </c>
      <c r="P28" s="18">
        <f t="shared" si="5"/>
        <v>0.0237077063381712</v>
      </c>
      <c r="Q28" s="24">
        <f t="shared" si="6"/>
        <v>0.00324005319955006</v>
      </c>
      <c r="R28" s="18">
        <f t="shared" si="7"/>
        <v>0.135998594444444</v>
      </c>
      <c r="S28" s="25">
        <f t="shared" si="8"/>
        <v>0.0238241668069123</v>
      </c>
      <c r="T28" s="3">
        <v>0.01</v>
      </c>
      <c r="U28" s="26">
        <f t="shared" si="9"/>
        <v>0.000238241668069123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0.0221382416680691</v>
      </c>
      <c r="AR28" s="29">
        <f t="shared" si="15"/>
        <v>99.5111666666667</v>
      </c>
      <c r="AS28" s="1">
        <f t="shared" si="16"/>
        <v>0.136666666666667</v>
      </c>
      <c r="AT28" s="2">
        <f t="shared" ref="AT28:AT38" si="20">$E$2/12</f>
        <v>91.0252300996333</v>
      </c>
      <c r="AU28" s="1">
        <f t="shared" si="17"/>
        <v>183617.526231468</v>
      </c>
    </row>
    <row r="29" s="1" customFormat="1" spans="1:47">
      <c r="A29" s="13" t="s">
        <v>38</v>
      </c>
      <c r="B29" s="13">
        <f>I2</f>
        <v>0.136666666666667</v>
      </c>
      <c r="C29" s="16">
        <v>2</v>
      </c>
      <c r="D29" s="19">
        <v>-0.207532214</v>
      </c>
      <c r="E29" s="20">
        <f t="shared" si="18"/>
        <v>-2.84579425583871</v>
      </c>
      <c r="F29" s="16" t="s">
        <v>73</v>
      </c>
      <c r="G29" s="13">
        <v>3</v>
      </c>
      <c r="H29" s="18">
        <f t="shared" si="0"/>
        <v>-0.207532214</v>
      </c>
      <c r="I29" s="18">
        <f t="shared" si="1"/>
        <v>272.942467786</v>
      </c>
      <c r="J29" s="18">
        <f t="shared" si="2"/>
        <v>0.0169603984703015</v>
      </c>
      <c r="K29" s="18">
        <f t="shared" si="3"/>
        <v>99.5111666666667</v>
      </c>
      <c r="L29" s="18">
        <f t="shared" si="4"/>
        <v>0.995111666666667</v>
      </c>
      <c r="M29" s="13" t="s">
        <v>73</v>
      </c>
      <c r="N29" s="13"/>
      <c r="O29" s="18">
        <f t="shared" si="19"/>
        <v>2.95141774623872</v>
      </c>
      <c r="P29" s="18">
        <f t="shared" si="5"/>
        <v>0.0500572210285279</v>
      </c>
      <c r="Q29" s="24">
        <f t="shared" si="6"/>
        <v>0.00684115354056549</v>
      </c>
      <c r="R29" s="18">
        <f t="shared" si="7"/>
        <v>0.135998594444444</v>
      </c>
      <c r="S29" s="25">
        <f t="shared" si="8"/>
        <v>0.0503031194440771</v>
      </c>
      <c r="T29" s="3">
        <v>0.01</v>
      </c>
      <c r="U29" s="26">
        <f t="shared" si="9"/>
        <v>0.000503031194440771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0.0224030311944408</v>
      </c>
      <c r="AR29" s="29">
        <f t="shared" si="15"/>
        <v>99.5111666666667</v>
      </c>
      <c r="AS29" s="1">
        <f t="shared" si="16"/>
        <v>0.136666666666667</v>
      </c>
      <c r="AT29" s="2">
        <f t="shared" si="20"/>
        <v>91.0252300996333</v>
      </c>
      <c r="AU29" s="1">
        <f t="shared" si="17"/>
        <v>185813.725845391</v>
      </c>
    </row>
    <row r="30" s="1" customFormat="1" spans="1:47">
      <c r="A30" s="13"/>
      <c r="B30" s="13"/>
      <c r="C30" s="16">
        <v>3</v>
      </c>
      <c r="D30" s="19">
        <v>3.13787188812903</v>
      </c>
      <c r="E30" s="20">
        <f t="shared" si="18"/>
        <v>-0.207532214</v>
      </c>
      <c r="F30" s="16" t="s">
        <v>73</v>
      </c>
      <c r="G30" s="13">
        <v>4</v>
      </c>
      <c r="H30" s="18">
        <f t="shared" si="0"/>
        <v>3.13787188812903</v>
      </c>
      <c r="I30" s="18">
        <f t="shared" si="1"/>
        <v>276.287871888129</v>
      </c>
      <c r="J30" s="18">
        <f t="shared" si="2"/>
        <v>0.0261233375058979</v>
      </c>
      <c r="K30" s="18">
        <f t="shared" si="3"/>
        <v>99.5111666666667</v>
      </c>
      <c r="L30" s="18">
        <f t="shared" si="4"/>
        <v>0.995111666666667</v>
      </c>
      <c r="M30" s="13" t="s">
        <v>73</v>
      </c>
      <c r="N30" s="13"/>
      <c r="O30" s="18">
        <f t="shared" si="19"/>
        <v>3.89647219187686</v>
      </c>
      <c r="P30" s="18">
        <f t="shared" si="5"/>
        <v>0.101788858150745</v>
      </c>
      <c r="Q30" s="24">
        <f t="shared" si="6"/>
        <v>0.0139111439472685</v>
      </c>
      <c r="R30" s="18">
        <f t="shared" si="7"/>
        <v>0.135998594444444</v>
      </c>
      <c r="S30" s="25">
        <f t="shared" si="8"/>
        <v>0.102288880293915</v>
      </c>
      <c r="T30" s="3">
        <v>0.01</v>
      </c>
      <c r="U30" s="26">
        <f t="shared" si="9"/>
        <v>0.00102288880293915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0.0229228888029392</v>
      </c>
      <c r="AR30" s="29">
        <f t="shared" si="15"/>
        <v>99.5111666666667</v>
      </c>
      <c r="AS30" s="1">
        <f t="shared" si="16"/>
        <v>0.136666666666667</v>
      </c>
      <c r="AT30" s="2">
        <f t="shared" si="20"/>
        <v>91.0252300996333</v>
      </c>
      <c r="AU30" s="1">
        <f t="shared" si="17"/>
        <v>190125.494119326</v>
      </c>
    </row>
    <row r="31" s="1" customFormat="1" spans="1:47">
      <c r="A31" s="13"/>
      <c r="B31" s="13"/>
      <c r="C31" s="16">
        <v>4</v>
      </c>
      <c r="D31" s="19">
        <v>5.89532312163333</v>
      </c>
      <c r="E31" s="20">
        <f t="shared" si="18"/>
        <v>3.13787188812903</v>
      </c>
      <c r="F31" s="16" t="s">
        <v>73</v>
      </c>
      <c r="G31" s="13">
        <v>5</v>
      </c>
      <c r="H31" s="18">
        <f t="shared" si="0"/>
        <v>5.89532312163333</v>
      </c>
      <c r="I31" s="18">
        <f t="shared" si="1"/>
        <v>279.045323121633</v>
      </c>
      <c r="J31" s="18">
        <f t="shared" si="2"/>
        <v>0.0370058420354818</v>
      </c>
      <c r="K31" s="18">
        <f t="shared" si="3"/>
        <v>99.5111666666667</v>
      </c>
      <c r="L31" s="18">
        <f t="shared" si="4"/>
        <v>0.995111666666667</v>
      </c>
      <c r="M31" s="13" t="s">
        <v>75</v>
      </c>
      <c r="N31" s="18">
        <f>(O30-P30)*C22/100</f>
        <v>3.60494916703981</v>
      </c>
      <c r="O31" s="18">
        <f t="shared" si="19"/>
        <v>1.18484583335297</v>
      </c>
      <c r="P31" s="18">
        <f t="shared" si="5"/>
        <v>0.0438462177454589</v>
      </c>
      <c r="Q31" s="24">
        <f t="shared" si="6"/>
        <v>0.00599231642521271</v>
      </c>
      <c r="R31" s="18">
        <f t="shared" si="7"/>
        <v>0.135998594444444</v>
      </c>
      <c r="S31" s="25">
        <f t="shared" si="8"/>
        <v>0.0440616055606411</v>
      </c>
      <c r="T31" s="3">
        <v>0.01</v>
      </c>
      <c r="U31" s="26">
        <f t="shared" si="9"/>
        <v>0.000440616055606411</v>
      </c>
      <c r="V31" s="25"/>
      <c r="W31" s="3"/>
      <c r="X31" s="26"/>
      <c r="Y31" s="28">
        <v>0.02</v>
      </c>
      <c r="Z31" s="3">
        <v>0.21</v>
      </c>
      <c r="AA31" s="27">
        <f t="shared" si="10"/>
        <v>0.0042</v>
      </c>
      <c r="AB31" s="3">
        <v>0.01</v>
      </c>
      <c r="AC31" s="3">
        <v>0.29</v>
      </c>
      <c r="AD31" s="27">
        <f t="shared" si="11"/>
        <v>0.0029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</v>
      </c>
      <c r="AO31" s="3">
        <v>0.38</v>
      </c>
      <c r="AP31" s="3">
        <f t="shared" si="13"/>
        <v>0.0038</v>
      </c>
      <c r="AQ31" s="1">
        <f t="shared" si="14"/>
        <v>0.0223406160556064</v>
      </c>
      <c r="AR31" s="29">
        <f t="shared" si="15"/>
        <v>99.5111666666667</v>
      </c>
      <c r="AS31" s="1">
        <f t="shared" si="16"/>
        <v>0.136666666666667</v>
      </c>
      <c r="AT31" s="2">
        <f t="shared" si="20"/>
        <v>91.0252300996333</v>
      </c>
      <c r="AU31" s="1">
        <f t="shared" si="17"/>
        <v>185296.046367319</v>
      </c>
    </row>
    <row r="32" s="1" customFormat="1" spans="1:47">
      <c r="A32" s="13"/>
      <c r="B32" s="13"/>
      <c r="C32" s="16">
        <v>5</v>
      </c>
      <c r="D32" s="19">
        <v>11.6562503866452</v>
      </c>
      <c r="E32" s="20">
        <f t="shared" si="18"/>
        <v>5.89532312163333</v>
      </c>
      <c r="F32" s="16" t="s">
        <v>75</v>
      </c>
      <c r="G32" s="13">
        <v>6</v>
      </c>
      <c r="H32" s="18">
        <f t="shared" si="0"/>
        <v>11.6562503866452</v>
      </c>
      <c r="I32" s="18">
        <f t="shared" si="1"/>
        <v>284.806250386645</v>
      </c>
      <c r="J32" s="18">
        <f t="shared" si="2"/>
        <v>0.0749543626878606</v>
      </c>
      <c r="K32" s="18">
        <f t="shared" si="3"/>
        <v>99.5111666666667</v>
      </c>
      <c r="L32" s="18">
        <f t="shared" si="4"/>
        <v>0.995111666666667</v>
      </c>
      <c r="M32" s="13" t="s">
        <v>73</v>
      </c>
      <c r="N32" s="13"/>
      <c r="O32" s="18">
        <f t="shared" si="19"/>
        <v>2.13611128227418</v>
      </c>
      <c r="P32" s="18">
        <f t="shared" si="5"/>
        <v>0.16011085979321</v>
      </c>
      <c r="Q32" s="24">
        <f t="shared" si="6"/>
        <v>0.021881817505072</v>
      </c>
      <c r="R32" s="18">
        <f t="shared" si="7"/>
        <v>0.135998594444444</v>
      </c>
      <c r="S32" s="25">
        <f t="shared" si="8"/>
        <v>0.160897379818221</v>
      </c>
      <c r="T32" s="3">
        <v>0.01</v>
      </c>
      <c r="U32" s="26">
        <f t="shared" si="9"/>
        <v>0.00160897379818221</v>
      </c>
      <c r="V32" s="25"/>
      <c r="W32" s="3"/>
      <c r="X32" s="26"/>
      <c r="Y32" s="28">
        <v>0.02</v>
      </c>
      <c r="Z32" s="3">
        <v>0.21</v>
      </c>
      <c r="AA32" s="27">
        <f t="shared" si="10"/>
        <v>0.0042</v>
      </c>
      <c r="AB32" s="3">
        <v>0.01</v>
      </c>
      <c r="AC32" s="3">
        <v>0.29</v>
      </c>
      <c r="AD32" s="27">
        <f t="shared" si="11"/>
        <v>0.0029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</v>
      </c>
      <c r="AO32" s="3">
        <v>0.38</v>
      </c>
      <c r="AP32" s="3">
        <f t="shared" si="13"/>
        <v>0.0038</v>
      </c>
      <c r="AQ32" s="1">
        <f t="shared" si="14"/>
        <v>0.0235089737981822</v>
      </c>
      <c r="AR32" s="29">
        <f t="shared" si="15"/>
        <v>99.5111666666667</v>
      </c>
      <c r="AS32" s="1">
        <f t="shared" si="16"/>
        <v>0.136666666666667</v>
      </c>
      <c r="AT32" s="2">
        <f t="shared" si="20"/>
        <v>91.0252300996333</v>
      </c>
      <c r="AU32" s="1">
        <f t="shared" si="17"/>
        <v>194986.561163468</v>
      </c>
    </row>
    <row r="33" s="1" customFormat="1" spans="1:47">
      <c r="A33" s="13"/>
      <c r="B33" s="13"/>
      <c r="C33" s="16">
        <v>6</v>
      </c>
      <c r="D33" s="19">
        <v>14.227843953</v>
      </c>
      <c r="E33" s="20">
        <f t="shared" si="18"/>
        <v>11.6562503866452</v>
      </c>
      <c r="F33" s="16" t="s">
        <v>73</v>
      </c>
      <c r="G33" s="13">
        <v>7</v>
      </c>
      <c r="H33" s="18">
        <f t="shared" si="0"/>
        <v>14.227843953</v>
      </c>
      <c r="I33" s="18">
        <f t="shared" si="1"/>
        <v>287.377843953</v>
      </c>
      <c r="J33" s="18">
        <f t="shared" si="2"/>
        <v>0.101779088135427</v>
      </c>
      <c r="K33" s="18">
        <f t="shared" si="3"/>
        <v>99.5111666666667</v>
      </c>
      <c r="L33" s="18">
        <f t="shared" si="4"/>
        <v>0.995111666666667</v>
      </c>
      <c r="M33" s="13" t="s">
        <v>73</v>
      </c>
      <c r="N33" s="13"/>
      <c r="O33" s="18">
        <f t="shared" si="19"/>
        <v>2.97111208914764</v>
      </c>
      <c r="P33" s="18">
        <f t="shared" si="5"/>
        <v>0.30239707918159</v>
      </c>
      <c r="Q33" s="24">
        <f t="shared" si="6"/>
        <v>0.041327600821484</v>
      </c>
      <c r="R33" s="18">
        <f t="shared" si="7"/>
        <v>0.135998594444444</v>
      </c>
      <c r="S33" s="25">
        <f t="shared" si="8"/>
        <v>0.30388255842134</v>
      </c>
      <c r="T33" s="3">
        <v>0.01</v>
      </c>
      <c r="U33" s="26">
        <f t="shared" si="9"/>
        <v>0.0030388255842134</v>
      </c>
      <c r="V33" s="25"/>
      <c r="W33" s="3"/>
      <c r="X33" s="26"/>
      <c r="Y33" s="28">
        <v>0.04</v>
      </c>
      <c r="Z33" s="3">
        <v>0.21</v>
      </c>
      <c r="AA33" s="27">
        <f t="shared" si="10"/>
        <v>0.0084</v>
      </c>
      <c r="AB33" s="3">
        <v>0.015</v>
      </c>
      <c r="AC33" s="3">
        <v>0.29</v>
      </c>
      <c r="AD33" s="27">
        <f t="shared" si="11"/>
        <v>0.00435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0.0324888255842134</v>
      </c>
      <c r="AR33" s="29">
        <f t="shared" si="15"/>
        <v>99.5111666666667</v>
      </c>
      <c r="AS33" s="1">
        <f t="shared" si="16"/>
        <v>0.136666666666667</v>
      </c>
      <c r="AT33" s="2">
        <f t="shared" si="20"/>
        <v>91.0252300996333</v>
      </c>
      <c r="AU33" s="1">
        <f t="shared" si="17"/>
        <v>269466.648407908</v>
      </c>
    </row>
    <row r="34" s="1" customFormat="1" spans="1:47">
      <c r="A34" s="13"/>
      <c r="B34" s="13"/>
      <c r="C34" s="16">
        <v>7</v>
      </c>
      <c r="D34" s="19">
        <v>17.4484402374194</v>
      </c>
      <c r="E34" s="20">
        <f t="shared" si="18"/>
        <v>14.227843953</v>
      </c>
      <c r="F34" s="16" t="s">
        <v>73</v>
      </c>
      <c r="G34" s="13">
        <v>8</v>
      </c>
      <c r="H34" s="18">
        <f t="shared" si="0"/>
        <v>17.4484402374194</v>
      </c>
      <c r="I34" s="18">
        <f t="shared" si="1"/>
        <v>290.598440237419</v>
      </c>
      <c r="J34" s="18">
        <f t="shared" si="2"/>
        <v>0.14816119168734</v>
      </c>
      <c r="K34" s="18">
        <f t="shared" si="3"/>
        <v>99.5111666666667</v>
      </c>
      <c r="L34" s="18">
        <f t="shared" si="4"/>
        <v>0.995111666666667</v>
      </c>
      <c r="M34" s="13" t="s">
        <v>73</v>
      </c>
      <c r="N34" s="13"/>
      <c r="O34" s="18">
        <f t="shared" si="19"/>
        <v>3.66382667663271</v>
      </c>
      <c r="P34" s="18">
        <f t="shared" si="5"/>
        <v>0.542836926545769</v>
      </c>
      <c r="Q34" s="24">
        <f t="shared" si="6"/>
        <v>0.0741877132945885</v>
      </c>
      <c r="R34" s="18">
        <f t="shared" si="7"/>
        <v>0.135998594444444</v>
      </c>
      <c r="S34" s="25">
        <f t="shared" si="8"/>
        <v>0.545503529633126</v>
      </c>
      <c r="T34" s="3">
        <v>0.01</v>
      </c>
      <c r="U34" s="26">
        <f t="shared" si="9"/>
        <v>0.00545503529633126</v>
      </c>
      <c r="V34" s="25"/>
      <c r="W34" s="3"/>
      <c r="X34" s="26"/>
      <c r="Y34" s="28">
        <v>0.04</v>
      </c>
      <c r="Z34" s="3">
        <v>0.21</v>
      </c>
      <c r="AA34" s="27">
        <f t="shared" si="10"/>
        <v>0.0084</v>
      </c>
      <c r="AB34" s="3">
        <v>0.015</v>
      </c>
      <c r="AC34" s="3">
        <v>0.29</v>
      </c>
      <c r="AD34" s="27">
        <f t="shared" si="11"/>
        <v>0.00435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0.0349050352963313</v>
      </c>
      <c r="AR34" s="29">
        <f t="shared" si="15"/>
        <v>99.5111666666667</v>
      </c>
      <c r="AS34" s="1">
        <f t="shared" si="16"/>
        <v>0.136666666666667</v>
      </c>
      <c r="AT34" s="2">
        <f t="shared" si="20"/>
        <v>91.0252300996333</v>
      </c>
      <c r="AU34" s="1">
        <f t="shared" si="17"/>
        <v>289507.013710968</v>
      </c>
    </row>
    <row r="35" s="1" customFormat="1" spans="1:47">
      <c r="A35" s="13"/>
      <c r="B35" s="13"/>
      <c r="C35" s="16">
        <v>8</v>
      </c>
      <c r="D35" s="19">
        <v>16.5964442151613</v>
      </c>
      <c r="E35" s="20">
        <f t="shared" si="18"/>
        <v>17.4484402374194</v>
      </c>
      <c r="F35" s="16" t="s">
        <v>73</v>
      </c>
      <c r="G35" s="13">
        <v>9</v>
      </c>
      <c r="H35" s="18">
        <f t="shared" si="0"/>
        <v>16.5964442151613</v>
      </c>
      <c r="I35" s="18">
        <f t="shared" si="1"/>
        <v>289.746444215161</v>
      </c>
      <c r="J35" s="18">
        <f t="shared" si="2"/>
        <v>0.134259814422822</v>
      </c>
      <c r="K35" s="18">
        <f t="shared" si="3"/>
        <v>99.5111666666667</v>
      </c>
      <c r="L35" s="18">
        <f t="shared" si="4"/>
        <v>0.995111666666667</v>
      </c>
      <c r="M35" s="13" t="s">
        <v>73</v>
      </c>
      <c r="N35" s="13"/>
      <c r="O35" s="18">
        <f t="shared" si="19"/>
        <v>4.11610141675361</v>
      </c>
      <c r="P35" s="18">
        <f t="shared" si="5"/>
        <v>0.552627012358854</v>
      </c>
      <c r="Q35" s="24">
        <f t="shared" si="6"/>
        <v>0.0755256916890435</v>
      </c>
      <c r="R35" s="18">
        <f t="shared" si="7"/>
        <v>0.135998594444444</v>
      </c>
      <c r="S35" s="25">
        <f t="shared" si="8"/>
        <v>0.555341707740191</v>
      </c>
      <c r="T35" s="3">
        <v>0.01</v>
      </c>
      <c r="U35" s="26">
        <f t="shared" si="9"/>
        <v>0.00555341707740191</v>
      </c>
      <c r="V35" s="25"/>
      <c r="W35" s="3"/>
      <c r="X35" s="26"/>
      <c r="Y35" s="28">
        <v>0.02</v>
      </c>
      <c r="Z35" s="3">
        <v>0.21</v>
      </c>
      <c r="AA35" s="27">
        <f t="shared" si="10"/>
        <v>0.0042</v>
      </c>
      <c r="AB35" s="3">
        <v>0.01</v>
      </c>
      <c r="AC35" s="3">
        <v>0.29</v>
      </c>
      <c r="AD35" s="27">
        <f t="shared" si="11"/>
        <v>0.0029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</v>
      </c>
      <c r="AO35" s="3">
        <v>0.38</v>
      </c>
      <c r="AP35" s="3">
        <f t="shared" si="13"/>
        <v>0.0038</v>
      </c>
      <c r="AQ35" s="1">
        <f t="shared" si="14"/>
        <v>0.0274534170774019</v>
      </c>
      <c r="AR35" s="29">
        <f t="shared" si="15"/>
        <v>99.5111666666667</v>
      </c>
      <c r="AS35" s="1">
        <f t="shared" si="16"/>
        <v>0.136666666666667</v>
      </c>
      <c r="AT35" s="2">
        <f t="shared" si="20"/>
        <v>91.0252300996333</v>
      </c>
      <c r="AU35" s="1">
        <f t="shared" si="17"/>
        <v>227702.299303381</v>
      </c>
    </row>
    <row r="36" s="1" customFormat="1" spans="1:47">
      <c r="A36" s="13"/>
      <c r="B36" s="13"/>
      <c r="C36" s="16">
        <v>9</v>
      </c>
      <c r="D36" s="19">
        <v>13.895276415</v>
      </c>
      <c r="E36" s="20">
        <f t="shared" si="18"/>
        <v>16.5964442151613</v>
      </c>
      <c r="F36" s="16" t="s">
        <v>73</v>
      </c>
      <c r="G36" s="13">
        <v>10</v>
      </c>
      <c r="H36" s="18">
        <f t="shared" si="0"/>
        <v>13.895276415</v>
      </c>
      <c r="I36" s="18">
        <f t="shared" si="1"/>
        <v>287.045276415</v>
      </c>
      <c r="J36" s="18">
        <f t="shared" si="2"/>
        <v>0.0978611793801738</v>
      </c>
      <c r="K36" s="18">
        <f t="shared" si="3"/>
        <v>99.5111666666667</v>
      </c>
      <c r="L36" s="18">
        <f t="shared" si="4"/>
        <v>0.995111666666667</v>
      </c>
      <c r="M36" s="13" t="s">
        <v>73</v>
      </c>
      <c r="N36" s="13"/>
      <c r="O36" s="18">
        <f t="shared" si="19"/>
        <v>4.55858607106142</v>
      </c>
      <c r="P36" s="18">
        <f t="shared" si="5"/>
        <v>0.446108609220104</v>
      </c>
      <c r="Q36" s="24">
        <f t="shared" si="6"/>
        <v>0.0609681765934142</v>
      </c>
      <c r="R36" s="18">
        <f t="shared" si="7"/>
        <v>0.135998594444444</v>
      </c>
      <c r="S36" s="25">
        <f t="shared" si="8"/>
        <v>0.448300049294404</v>
      </c>
      <c r="T36" s="3">
        <v>0.01</v>
      </c>
      <c r="U36" s="26">
        <f t="shared" si="9"/>
        <v>0.00448300049294404</v>
      </c>
      <c r="V36" s="25"/>
      <c r="W36" s="3"/>
      <c r="X36" s="26"/>
      <c r="Y36" s="28">
        <v>0.02</v>
      </c>
      <c r="Z36" s="3">
        <v>0.21</v>
      </c>
      <c r="AA36" s="27">
        <f t="shared" si="10"/>
        <v>0.0042</v>
      </c>
      <c r="AB36" s="3">
        <v>0.01</v>
      </c>
      <c r="AC36" s="3">
        <v>0.29</v>
      </c>
      <c r="AD36" s="27">
        <f t="shared" si="11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</v>
      </c>
      <c r="AO36" s="3">
        <v>0.38</v>
      </c>
      <c r="AP36" s="3">
        <f t="shared" si="13"/>
        <v>0.0038</v>
      </c>
      <c r="AQ36" s="1">
        <f t="shared" si="14"/>
        <v>0.026383000492944</v>
      </c>
      <c r="AR36" s="29">
        <f t="shared" si="15"/>
        <v>99.5111666666667</v>
      </c>
      <c r="AS36" s="1">
        <f t="shared" si="16"/>
        <v>0.136666666666667</v>
      </c>
      <c r="AT36" s="2">
        <f t="shared" si="20"/>
        <v>91.0252300996333</v>
      </c>
      <c r="AU36" s="1">
        <f t="shared" si="17"/>
        <v>218824.121522949</v>
      </c>
    </row>
    <row r="37" s="1" customFormat="1" spans="1:47">
      <c r="A37" s="13"/>
      <c r="B37" s="13"/>
      <c r="C37" s="16">
        <v>10</v>
      </c>
      <c r="D37" s="19">
        <v>8.13757019432258</v>
      </c>
      <c r="E37" s="20">
        <f t="shared" si="18"/>
        <v>13.895276415</v>
      </c>
      <c r="F37" s="16" t="s">
        <v>73</v>
      </c>
      <c r="G37" s="13">
        <v>11</v>
      </c>
      <c r="H37" s="18">
        <f t="shared" si="0"/>
        <v>8.13757019432258</v>
      </c>
      <c r="I37" s="18">
        <f t="shared" si="1"/>
        <v>281.287570194323</v>
      </c>
      <c r="J37" s="18">
        <f t="shared" si="2"/>
        <v>0.0488728736542799</v>
      </c>
      <c r="K37" s="18">
        <f t="shared" si="3"/>
        <v>99.5111666666667</v>
      </c>
      <c r="L37" s="18">
        <f t="shared" si="4"/>
        <v>0.995111666666667</v>
      </c>
      <c r="M37" s="13" t="s">
        <v>75</v>
      </c>
      <c r="N37" s="18">
        <f>(O36-P36)*C22/100</f>
        <v>3.90685358874925</v>
      </c>
      <c r="O37" s="18">
        <f t="shared" si="19"/>
        <v>1.20073553975873</v>
      </c>
      <c r="P37" s="18">
        <f t="shared" si="5"/>
        <v>0.0586833963268321</v>
      </c>
      <c r="Q37" s="24">
        <f t="shared" si="6"/>
        <v>0.00802006416466705</v>
      </c>
      <c r="R37" s="18">
        <f t="shared" si="7"/>
        <v>0.135998594444444</v>
      </c>
      <c r="S37" s="25">
        <f t="shared" si="8"/>
        <v>0.0589716695045937</v>
      </c>
      <c r="T37" s="3">
        <v>0.01</v>
      </c>
      <c r="U37" s="26">
        <f t="shared" si="9"/>
        <v>0.000589716695045937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0.0224897166950459</v>
      </c>
      <c r="AR37" s="29">
        <f t="shared" si="15"/>
        <v>99.5111666666667</v>
      </c>
      <c r="AS37" s="1">
        <f t="shared" si="16"/>
        <v>0.136666666666667</v>
      </c>
      <c r="AT37" s="2">
        <f t="shared" si="20"/>
        <v>91.0252300996333</v>
      </c>
      <c r="AU37" s="1">
        <f t="shared" si="17"/>
        <v>186532.706937924</v>
      </c>
    </row>
    <row r="38" s="1" customFormat="1" spans="1:48">
      <c r="A38" s="13"/>
      <c r="B38" s="13"/>
      <c r="C38" s="16">
        <v>11</v>
      </c>
      <c r="D38" s="19">
        <v>0.581441913466667</v>
      </c>
      <c r="E38" s="20">
        <f t="shared" si="18"/>
        <v>8.13757019432258</v>
      </c>
      <c r="F38" s="16" t="s">
        <v>75</v>
      </c>
      <c r="G38" s="13">
        <v>12</v>
      </c>
      <c r="H38" s="18">
        <f t="shared" si="0"/>
        <v>0.581441913466667</v>
      </c>
      <c r="I38" s="18">
        <f t="shared" si="1"/>
        <v>273.731441913467</v>
      </c>
      <c r="J38" s="18">
        <f t="shared" si="2"/>
        <v>0.0187970950414787</v>
      </c>
      <c r="K38" s="18">
        <f t="shared" si="3"/>
        <v>99.5111666666667</v>
      </c>
      <c r="L38" s="18">
        <f t="shared" si="4"/>
        <v>0.995111666666667</v>
      </c>
      <c r="M38" s="13" t="s">
        <v>73</v>
      </c>
      <c r="N38" s="13"/>
      <c r="O38" s="18">
        <f t="shared" si="19"/>
        <v>2.13716381009857</v>
      </c>
      <c r="P38" s="18">
        <f t="shared" si="5"/>
        <v>0.0401724712576315</v>
      </c>
      <c r="Q38" s="24">
        <f t="shared" si="6"/>
        <v>0.00549023773854297</v>
      </c>
      <c r="R38" s="18">
        <f t="shared" si="7"/>
        <v>0.135998594444444</v>
      </c>
      <c r="S38" s="25">
        <f t="shared" si="8"/>
        <v>0.0403698123570368</v>
      </c>
      <c r="T38" s="3">
        <v>0.01</v>
      </c>
      <c r="U38" s="26">
        <f t="shared" si="9"/>
        <v>0.000403698123570368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0.0223036981235704</v>
      </c>
      <c r="AR38" s="29">
        <f t="shared" si="15"/>
        <v>99.5111666666667</v>
      </c>
      <c r="AS38" s="1">
        <f t="shared" si="16"/>
        <v>0.136666666666667</v>
      </c>
      <c r="AT38" s="2">
        <f t="shared" si="20"/>
        <v>91.0252300996333</v>
      </c>
      <c r="AU38" s="1">
        <f t="shared" si="17"/>
        <v>184989.844119838</v>
      </c>
      <c r="AV38" s="1">
        <f>SUM(AU27:AU38)</f>
        <v>2499354.45903169</v>
      </c>
    </row>
    <row r="39" s="1" customFormat="1" spans="1:46">
      <c r="A39" s="13"/>
      <c r="B39" s="13"/>
      <c r="C39" s="16">
        <v>12</v>
      </c>
      <c r="D39" s="19">
        <v>-4.96864549280645</v>
      </c>
      <c r="E39" s="20">
        <f t="shared" si="18"/>
        <v>0.581441913466667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-4</v>
      </c>
      <c r="E42" s="16"/>
      <c r="F42" s="16"/>
      <c r="G42" s="13">
        <v>1</v>
      </c>
      <c r="H42" s="18">
        <f t="shared" ref="H42:H53" si="21">E43</f>
        <v>-4</v>
      </c>
      <c r="I42" s="18">
        <f t="shared" ref="I42:I53" si="22">H42+273.15</f>
        <v>269.15</v>
      </c>
      <c r="J42" s="18">
        <f t="shared" ref="J42:J53" si="23">EXP(($C$16*(I42-$C$14))/($C$17*I42*$C$14))</f>
        <v>0.0102597002578668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0.00079093098006672</v>
      </c>
      <c r="Q42" s="24">
        <f t="shared" ref="Q42:Q53" si="27">P42*$B$44</f>
        <v>0.000122594301910342</v>
      </c>
      <c r="R42" s="18">
        <f t="shared" ref="R42:R53" si="28">L42*$B$44</f>
        <v>0.0119491114583333</v>
      </c>
      <c r="S42" s="25">
        <f t="shared" ref="S42:S53" si="29">Q42/R42</f>
        <v>0.0102597002578668</v>
      </c>
      <c r="T42" s="3">
        <v>0.01</v>
      </c>
      <c r="U42" s="26">
        <f t="shared" ref="U42:U53" si="30">S42*T42</f>
        <v>0.000102597002578668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0.0149025970025787</v>
      </c>
      <c r="AR42" s="29">
        <f t="shared" ref="AR42:AR53" si="34">$B$42/12</f>
        <v>7.70910416666667</v>
      </c>
      <c r="AS42" s="1">
        <f t="shared" ref="AS42:AS53" si="35">$B$44</f>
        <v>0.155</v>
      </c>
      <c r="AT42" s="2">
        <f t="shared" ref="AT42:AT53" si="36">$E$5/12</f>
        <v>335.562520547945</v>
      </c>
      <c r="AU42" s="1">
        <f t="shared" ref="AU42:AU53" si="37">AT42*10000*AS42*0.67*AR42*AQ42</f>
        <v>40035.551934879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-2.84579425583871</v>
      </c>
      <c r="E43" s="20">
        <f t="shared" ref="E43:E54" si="38">D42</f>
        <v>-4</v>
      </c>
      <c r="F43" s="16" t="s">
        <v>73</v>
      </c>
      <c r="G43" s="13">
        <v>2</v>
      </c>
      <c r="H43" s="18">
        <f t="shared" si="21"/>
        <v>-2.84579425583871</v>
      </c>
      <c r="I43" s="18">
        <f t="shared" si="22"/>
        <v>270.304205744161</v>
      </c>
      <c r="J43" s="18">
        <f t="shared" si="23"/>
        <v>0.0119735056931801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0.153391152353267</v>
      </c>
      <c r="P43" s="18">
        <f t="shared" si="26"/>
        <v>0.00183662983598529</v>
      </c>
      <c r="Q43" s="24">
        <f t="shared" si="27"/>
        <v>0.000284677624577721</v>
      </c>
      <c r="R43" s="18">
        <f t="shared" si="28"/>
        <v>0.0119491114583333</v>
      </c>
      <c r="S43" s="25">
        <f t="shared" si="29"/>
        <v>0.0238241668069123</v>
      </c>
      <c r="T43" s="3">
        <v>0.01</v>
      </c>
      <c r="U43" s="26">
        <f t="shared" si="30"/>
        <v>0.000238241668069123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0.0150382416680691</v>
      </c>
      <c r="AR43" s="29">
        <f t="shared" si="34"/>
        <v>7.70910416666667</v>
      </c>
      <c r="AS43" s="1">
        <f t="shared" si="35"/>
        <v>0.155</v>
      </c>
      <c r="AT43" s="2">
        <f t="shared" si="36"/>
        <v>335.562520547945</v>
      </c>
      <c r="AU43" s="1">
        <f t="shared" si="37"/>
        <v>40399.9588264425</v>
      </c>
    </row>
    <row r="44" s="1" customFormat="1" spans="1:47">
      <c r="A44" s="13" t="s">
        <v>38</v>
      </c>
      <c r="B44" s="13">
        <f>I5</f>
        <v>0.155</v>
      </c>
      <c r="C44" s="16">
        <v>2</v>
      </c>
      <c r="D44" s="19">
        <v>-0.207532214</v>
      </c>
      <c r="E44" s="20">
        <f t="shared" si="38"/>
        <v>-2.84579425583871</v>
      </c>
      <c r="F44" s="16" t="s">
        <v>73</v>
      </c>
      <c r="G44" s="13">
        <v>3</v>
      </c>
      <c r="H44" s="18">
        <f t="shared" si="21"/>
        <v>-0.207532214</v>
      </c>
      <c r="I44" s="18">
        <f t="shared" si="22"/>
        <v>272.942467786</v>
      </c>
      <c r="J44" s="18">
        <f t="shared" si="23"/>
        <v>0.0169603984703015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0.228645564183948</v>
      </c>
      <c r="P44" s="18">
        <f t="shared" si="26"/>
        <v>0.00387791987702665</v>
      </c>
      <c r="Q44" s="24">
        <f t="shared" si="27"/>
        <v>0.000601077580939132</v>
      </c>
      <c r="R44" s="18">
        <f t="shared" si="28"/>
        <v>0.0119491114583333</v>
      </c>
      <c r="S44" s="25">
        <f t="shared" si="29"/>
        <v>0.0503031194440771</v>
      </c>
      <c r="T44" s="3">
        <v>0.01</v>
      </c>
      <c r="U44" s="26">
        <f t="shared" si="30"/>
        <v>0.000503031194440771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0.0153030311944408</v>
      </c>
      <c r="AR44" s="29">
        <f t="shared" si="34"/>
        <v>7.70910416666667</v>
      </c>
      <c r="AS44" s="1">
        <f t="shared" si="35"/>
        <v>0.155</v>
      </c>
      <c r="AT44" s="2">
        <f t="shared" si="36"/>
        <v>335.562520547945</v>
      </c>
      <c r="AU44" s="1">
        <f t="shared" si="37"/>
        <v>41111.3110043904</v>
      </c>
    </row>
    <row r="45" s="1" customFormat="1" spans="1:47">
      <c r="A45" s="13"/>
      <c r="B45" s="13"/>
      <c r="C45" s="16">
        <v>3</v>
      </c>
      <c r="D45" s="19">
        <v>3.13787188812903</v>
      </c>
      <c r="E45" s="20">
        <f t="shared" si="38"/>
        <v>-0.207532214</v>
      </c>
      <c r="F45" s="16" t="s">
        <v>73</v>
      </c>
      <c r="G45" s="13">
        <v>4</v>
      </c>
      <c r="H45" s="18">
        <f t="shared" si="21"/>
        <v>3.13787188812903</v>
      </c>
      <c r="I45" s="18">
        <f t="shared" si="22"/>
        <v>276.287871888129</v>
      </c>
      <c r="J45" s="18">
        <f t="shared" si="23"/>
        <v>0.0261233375058979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0.301858685973588</v>
      </c>
      <c r="P45" s="18">
        <f t="shared" si="26"/>
        <v>0.00788555633277489</v>
      </c>
      <c r="Q45" s="24">
        <f t="shared" si="27"/>
        <v>0.00122226123158011</v>
      </c>
      <c r="R45" s="18">
        <f t="shared" si="28"/>
        <v>0.0119491114583333</v>
      </c>
      <c r="S45" s="25">
        <f t="shared" si="29"/>
        <v>0.102288880293915</v>
      </c>
      <c r="T45" s="3">
        <v>0.01</v>
      </c>
      <c r="U45" s="26">
        <f t="shared" si="30"/>
        <v>0.00102288880293915</v>
      </c>
      <c r="V45" s="25"/>
      <c r="W45" s="3"/>
      <c r="X45" s="26"/>
      <c r="Y45" s="28">
        <v>0.02</v>
      </c>
      <c r="Z45" s="3">
        <v>0.49</v>
      </c>
      <c r="AA45" s="27">
        <f t="shared" si="31"/>
        <v>0.0098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0.0158228888029392</v>
      </c>
      <c r="AR45" s="29">
        <f t="shared" si="34"/>
        <v>7.70910416666667</v>
      </c>
      <c r="AS45" s="1">
        <f t="shared" si="35"/>
        <v>0.155</v>
      </c>
      <c r="AT45" s="2">
        <f t="shared" si="36"/>
        <v>335.562520547945</v>
      </c>
      <c r="AU45" s="1">
        <f t="shared" si="37"/>
        <v>42507.8988796565</v>
      </c>
    </row>
    <row r="46" s="1" customFormat="1" spans="1:47">
      <c r="A46" s="13"/>
      <c r="B46" s="13"/>
      <c r="C46" s="16">
        <v>4</v>
      </c>
      <c r="D46" s="19">
        <v>5.89532312163333</v>
      </c>
      <c r="E46" s="20">
        <f t="shared" si="38"/>
        <v>3.13787188812903</v>
      </c>
      <c r="F46" s="16" t="s">
        <v>73</v>
      </c>
      <c r="G46" s="13">
        <v>5</v>
      </c>
      <c r="H46" s="18">
        <f t="shared" si="21"/>
        <v>5.89532312163333</v>
      </c>
      <c r="I46" s="18">
        <f t="shared" si="22"/>
        <v>279.045323121633</v>
      </c>
      <c r="J46" s="18">
        <f t="shared" si="23"/>
        <v>0.0370058420354818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0.279274473158772</v>
      </c>
      <c r="O46" s="18">
        <f t="shared" si="39"/>
        <v>0.0917896981487074</v>
      </c>
      <c r="P46" s="18">
        <f t="shared" si="26"/>
        <v>0.00339675507017562</v>
      </c>
      <c r="Q46" s="24">
        <f t="shared" si="27"/>
        <v>0.000526497035877221</v>
      </c>
      <c r="R46" s="18">
        <f t="shared" si="28"/>
        <v>0.0119491114583333</v>
      </c>
      <c r="S46" s="25">
        <f t="shared" si="29"/>
        <v>0.0440616055606412</v>
      </c>
      <c r="T46" s="3">
        <v>0.01</v>
      </c>
      <c r="U46" s="26">
        <f t="shared" si="30"/>
        <v>0.000440616055606412</v>
      </c>
      <c r="V46" s="25"/>
      <c r="W46" s="3"/>
      <c r="X46" s="26"/>
      <c r="Y46" s="28">
        <v>0.02</v>
      </c>
      <c r="Z46" s="3">
        <v>0.49</v>
      </c>
      <c r="AA46" s="27">
        <f t="shared" si="31"/>
        <v>0.0098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</v>
      </c>
      <c r="AO46" s="3">
        <v>0.5</v>
      </c>
      <c r="AP46" s="3">
        <f t="shared" si="32"/>
        <v>0.005</v>
      </c>
      <c r="AQ46" s="1">
        <f t="shared" si="33"/>
        <v>0.0152406160556064</v>
      </c>
      <c r="AR46" s="29">
        <f t="shared" si="34"/>
        <v>7.70910416666667</v>
      </c>
      <c r="AS46" s="1">
        <f t="shared" si="35"/>
        <v>0.155</v>
      </c>
      <c r="AT46" s="2">
        <f t="shared" si="36"/>
        <v>335.562520547945</v>
      </c>
      <c r="AU46" s="1">
        <f t="shared" si="37"/>
        <v>40943.6338853021</v>
      </c>
    </row>
    <row r="47" s="1" customFormat="1" spans="1:47">
      <c r="A47" s="13"/>
      <c r="B47" s="13"/>
      <c r="C47" s="16">
        <v>5</v>
      </c>
      <c r="D47" s="19">
        <v>11.6562503866452</v>
      </c>
      <c r="E47" s="20">
        <f t="shared" si="38"/>
        <v>5.89532312163333</v>
      </c>
      <c r="F47" s="16" t="s">
        <v>75</v>
      </c>
      <c r="G47" s="13">
        <v>6</v>
      </c>
      <c r="H47" s="18">
        <f t="shared" si="21"/>
        <v>11.6562503866452</v>
      </c>
      <c r="I47" s="18">
        <f t="shared" si="22"/>
        <v>284.806250386645</v>
      </c>
      <c r="J47" s="18">
        <f t="shared" si="23"/>
        <v>0.0749543626878606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0.165483984745198</v>
      </c>
      <c r="P47" s="18">
        <f t="shared" si="26"/>
        <v>0.012403746611624</v>
      </c>
      <c r="Q47" s="24">
        <f t="shared" si="27"/>
        <v>0.00192258072480172</v>
      </c>
      <c r="R47" s="18">
        <f t="shared" si="28"/>
        <v>0.0119491114583333</v>
      </c>
      <c r="S47" s="25">
        <f t="shared" si="29"/>
        <v>0.160897379818221</v>
      </c>
      <c r="T47" s="3">
        <v>0.01</v>
      </c>
      <c r="U47" s="26">
        <f t="shared" si="30"/>
        <v>0.00160897379818221</v>
      </c>
      <c r="V47" s="25"/>
      <c r="W47" s="3"/>
      <c r="X47" s="26"/>
      <c r="Y47" s="28">
        <v>0.02</v>
      </c>
      <c r="Z47" s="3">
        <v>0.49</v>
      </c>
      <c r="AA47" s="27">
        <f t="shared" si="31"/>
        <v>0.0098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</v>
      </c>
      <c r="AO47" s="3">
        <v>0.5</v>
      </c>
      <c r="AP47" s="3">
        <f t="shared" si="32"/>
        <v>0.005</v>
      </c>
      <c r="AQ47" s="1">
        <f t="shared" si="33"/>
        <v>0.0164089737981822</v>
      </c>
      <c r="AR47" s="29">
        <f t="shared" si="34"/>
        <v>7.70910416666667</v>
      </c>
      <c r="AS47" s="1">
        <f t="shared" si="35"/>
        <v>0.155</v>
      </c>
      <c r="AT47" s="2">
        <f t="shared" si="36"/>
        <v>335.562520547945</v>
      </c>
      <c r="AU47" s="1">
        <f t="shared" si="37"/>
        <v>44082.4054076964</v>
      </c>
    </row>
    <row r="48" s="1" customFormat="1" spans="1:47">
      <c r="A48" s="13"/>
      <c r="B48" s="13"/>
      <c r="C48" s="16">
        <v>6</v>
      </c>
      <c r="D48" s="19">
        <v>14.227843953</v>
      </c>
      <c r="E48" s="20">
        <f t="shared" si="38"/>
        <v>11.6562503866452</v>
      </c>
      <c r="F48" s="16" t="s">
        <v>73</v>
      </c>
      <c r="G48" s="13">
        <v>7</v>
      </c>
      <c r="H48" s="18">
        <f t="shared" si="21"/>
        <v>14.227843953</v>
      </c>
      <c r="I48" s="18">
        <f t="shared" si="22"/>
        <v>287.377843953</v>
      </c>
      <c r="J48" s="18">
        <f t="shared" si="23"/>
        <v>0.101779088135427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0.230171279800241</v>
      </c>
      <c r="P48" s="18">
        <f t="shared" si="26"/>
        <v>0.0234266229730328</v>
      </c>
      <c r="Q48" s="24">
        <f t="shared" si="27"/>
        <v>0.00363112656082008</v>
      </c>
      <c r="R48" s="18">
        <f t="shared" si="28"/>
        <v>0.0119491114583333</v>
      </c>
      <c r="S48" s="25">
        <f t="shared" si="29"/>
        <v>0.30388255842134</v>
      </c>
      <c r="T48" s="3">
        <v>0.01</v>
      </c>
      <c r="U48" s="26">
        <f t="shared" si="30"/>
        <v>0.0030388255842134</v>
      </c>
      <c r="V48" s="25"/>
      <c r="W48" s="3"/>
      <c r="X48" s="26"/>
      <c r="Y48" s="28">
        <v>0.04</v>
      </c>
      <c r="Z48" s="3">
        <v>0.49</v>
      </c>
      <c r="AA48" s="27">
        <f t="shared" si="31"/>
        <v>0.0196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0.015</v>
      </c>
      <c r="AO48" s="3">
        <v>0.5</v>
      </c>
      <c r="AP48" s="3">
        <f t="shared" si="32"/>
        <v>0.0075</v>
      </c>
      <c r="AQ48" s="1">
        <f t="shared" si="33"/>
        <v>0.0301388255842134</v>
      </c>
      <c r="AR48" s="29">
        <f t="shared" si="34"/>
        <v>7.70910416666667</v>
      </c>
      <c r="AS48" s="1">
        <f t="shared" si="35"/>
        <v>0.155</v>
      </c>
      <c r="AT48" s="2">
        <f t="shared" si="36"/>
        <v>335.562520547945</v>
      </c>
      <c r="AU48" s="1">
        <f t="shared" si="37"/>
        <v>80967.3989522933</v>
      </c>
    </row>
    <row r="49" s="1" customFormat="1" spans="1:47">
      <c r="A49" s="13"/>
      <c r="B49" s="13"/>
      <c r="C49" s="16">
        <v>7</v>
      </c>
      <c r="D49" s="19">
        <v>17.4484402374194</v>
      </c>
      <c r="E49" s="20">
        <f t="shared" si="38"/>
        <v>14.227843953</v>
      </c>
      <c r="F49" s="16" t="s">
        <v>73</v>
      </c>
      <c r="G49" s="13">
        <v>8</v>
      </c>
      <c r="H49" s="18">
        <f t="shared" si="21"/>
        <v>17.4484402374194</v>
      </c>
      <c r="I49" s="18">
        <f t="shared" si="22"/>
        <v>290.598440237419</v>
      </c>
      <c r="J49" s="18">
        <f t="shared" si="23"/>
        <v>0.14816119168734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0.283835698493875</v>
      </c>
      <c r="P49" s="18">
        <f t="shared" si="26"/>
        <v>0.042053435332261</v>
      </c>
      <c r="Q49" s="24">
        <f t="shared" si="27"/>
        <v>0.00651828247650046</v>
      </c>
      <c r="R49" s="18">
        <f t="shared" si="28"/>
        <v>0.0119491114583333</v>
      </c>
      <c r="S49" s="25">
        <f t="shared" si="29"/>
        <v>0.545503529633126</v>
      </c>
      <c r="T49" s="3">
        <v>0.01</v>
      </c>
      <c r="U49" s="26">
        <f t="shared" si="30"/>
        <v>0.00545503529633126</v>
      </c>
      <c r="V49" s="25"/>
      <c r="W49" s="3"/>
      <c r="X49" s="26"/>
      <c r="Y49" s="28">
        <v>0.04</v>
      </c>
      <c r="Z49" s="3">
        <v>0.49</v>
      </c>
      <c r="AA49" s="27">
        <f t="shared" si="31"/>
        <v>0.0196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0.015</v>
      </c>
      <c r="AO49" s="3">
        <v>0.5</v>
      </c>
      <c r="AP49" s="3">
        <f t="shared" si="32"/>
        <v>0.0075</v>
      </c>
      <c r="AQ49" s="1">
        <f t="shared" si="33"/>
        <v>0.0325550352963313</v>
      </c>
      <c r="AR49" s="29">
        <f t="shared" si="34"/>
        <v>7.70910416666667</v>
      </c>
      <c r="AS49" s="1">
        <f t="shared" si="35"/>
        <v>0.155</v>
      </c>
      <c r="AT49" s="2">
        <f t="shared" si="36"/>
        <v>335.562520547945</v>
      </c>
      <c r="AU49" s="1">
        <f t="shared" si="37"/>
        <v>87458.5017713734</v>
      </c>
    </row>
    <row r="50" s="1" customFormat="1" spans="1:47">
      <c r="A50" s="13"/>
      <c r="B50" s="13"/>
      <c r="C50" s="16">
        <v>8</v>
      </c>
      <c r="D50" s="19">
        <v>16.5964442151613</v>
      </c>
      <c r="E50" s="20">
        <f t="shared" si="38"/>
        <v>17.4484402374194</v>
      </c>
      <c r="F50" s="16" t="s">
        <v>73</v>
      </c>
      <c r="G50" s="13">
        <v>9</v>
      </c>
      <c r="H50" s="18">
        <f t="shared" si="21"/>
        <v>16.5964442151613</v>
      </c>
      <c r="I50" s="18">
        <f t="shared" si="22"/>
        <v>289.746444215161</v>
      </c>
      <c r="J50" s="18">
        <f t="shared" si="23"/>
        <v>0.134259814422822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0.318873304828281</v>
      </c>
      <c r="P50" s="18">
        <f t="shared" si="26"/>
        <v>0.0428118707306369</v>
      </c>
      <c r="Q50" s="24">
        <f t="shared" si="27"/>
        <v>0.00663583996324872</v>
      </c>
      <c r="R50" s="18">
        <f t="shared" si="28"/>
        <v>0.0119491114583333</v>
      </c>
      <c r="S50" s="25">
        <f t="shared" si="29"/>
        <v>0.555341707740191</v>
      </c>
      <c r="T50" s="3">
        <v>0.01</v>
      </c>
      <c r="U50" s="26">
        <f t="shared" si="30"/>
        <v>0.00555341707740191</v>
      </c>
      <c r="V50" s="25"/>
      <c r="W50" s="3"/>
      <c r="X50" s="26"/>
      <c r="Y50" s="28">
        <v>0.02</v>
      </c>
      <c r="Z50" s="3">
        <v>0.49</v>
      </c>
      <c r="AA50" s="27">
        <f t="shared" si="31"/>
        <v>0.0098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</v>
      </c>
      <c r="AO50" s="3">
        <v>0.5</v>
      </c>
      <c r="AP50" s="3">
        <f t="shared" si="32"/>
        <v>0.005</v>
      </c>
      <c r="AQ50" s="1">
        <f t="shared" si="33"/>
        <v>0.0203534170774019</v>
      </c>
      <c r="AR50" s="29">
        <f t="shared" si="34"/>
        <v>7.70910416666667</v>
      </c>
      <c r="AS50" s="1">
        <f t="shared" si="35"/>
        <v>0.155</v>
      </c>
      <c r="AT50" s="2">
        <f t="shared" si="36"/>
        <v>335.562520547945</v>
      </c>
      <c r="AU50" s="1">
        <f t="shared" si="37"/>
        <v>54679.0795130258</v>
      </c>
    </row>
    <row r="51" s="1" customFormat="1" spans="1:47">
      <c r="A51" s="13"/>
      <c r="B51" s="13"/>
      <c r="C51" s="16">
        <v>9</v>
      </c>
      <c r="D51" s="19">
        <v>13.895276415</v>
      </c>
      <c r="E51" s="20">
        <f t="shared" si="38"/>
        <v>16.5964442151613</v>
      </c>
      <c r="F51" s="16" t="s">
        <v>73</v>
      </c>
      <c r="G51" s="13">
        <v>10</v>
      </c>
      <c r="H51" s="18">
        <f t="shared" si="21"/>
        <v>13.895276415</v>
      </c>
      <c r="I51" s="18">
        <f t="shared" si="22"/>
        <v>287.045276415</v>
      </c>
      <c r="J51" s="18">
        <f t="shared" si="23"/>
        <v>0.0978611793801738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0.35315247576431</v>
      </c>
      <c r="P51" s="18">
        <f t="shared" si="26"/>
        <v>0.0345599177793237</v>
      </c>
      <c r="Q51" s="24">
        <f t="shared" si="27"/>
        <v>0.00535678725579517</v>
      </c>
      <c r="R51" s="18">
        <f t="shared" si="28"/>
        <v>0.0119491114583333</v>
      </c>
      <c r="S51" s="25">
        <f t="shared" si="29"/>
        <v>0.448300049294405</v>
      </c>
      <c r="T51" s="3">
        <v>0.01</v>
      </c>
      <c r="U51" s="26">
        <f t="shared" si="30"/>
        <v>0.00448300049294405</v>
      </c>
      <c r="V51" s="25"/>
      <c r="W51" s="3"/>
      <c r="X51" s="26"/>
      <c r="Y51" s="28">
        <v>0.02</v>
      </c>
      <c r="Z51" s="3">
        <v>0.49</v>
      </c>
      <c r="AA51" s="27">
        <f t="shared" si="31"/>
        <v>0.0098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</v>
      </c>
      <c r="AO51" s="3">
        <v>0.5</v>
      </c>
      <c r="AP51" s="3">
        <f t="shared" si="32"/>
        <v>0.005</v>
      </c>
      <c r="AQ51" s="1">
        <f t="shared" si="33"/>
        <v>0.019283000492944</v>
      </c>
      <c r="AR51" s="29">
        <f t="shared" si="34"/>
        <v>7.70910416666667</v>
      </c>
      <c r="AS51" s="1">
        <f t="shared" si="35"/>
        <v>0.155</v>
      </c>
      <c r="AT51" s="2">
        <f t="shared" si="36"/>
        <v>335.562520547945</v>
      </c>
      <c r="AU51" s="1">
        <f t="shared" si="37"/>
        <v>51803.4251051663</v>
      </c>
    </row>
    <row r="52" s="1" customFormat="1" spans="1:47">
      <c r="A52" s="13"/>
      <c r="B52" s="13"/>
      <c r="C52" s="16">
        <v>10</v>
      </c>
      <c r="D52" s="19">
        <v>8.13757019432258</v>
      </c>
      <c r="E52" s="20">
        <f t="shared" si="38"/>
        <v>13.895276415</v>
      </c>
      <c r="F52" s="16" t="s">
        <v>73</v>
      </c>
      <c r="G52" s="13">
        <v>11</v>
      </c>
      <c r="H52" s="18">
        <f t="shared" si="21"/>
        <v>8.13757019432258</v>
      </c>
      <c r="I52" s="18">
        <f t="shared" si="22"/>
        <v>281.287570194323</v>
      </c>
      <c r="J52" s="18">
        <f t="shared" si="23"/>
        <v>0.0488728736542799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0.302662930085737</v>
      </c>
      <c r="O52" s="18">
        <f t="shared" si="39"/>
        <v>0.093020669565916</v>
      </c>
      <c r="P52" s="18">
        <f t="shared" si="26"/>
        <v>0.00454618743093153</v>
      </c>
      <c r="Q52" s="24">
        <f t="shared" si="27"/>
        <v>0.000704659051794387</v>
      </c>
      <c r="R52" s="18">
        <f t="shared" si="28"/>
        <v>0.0119491114583333</v>
      </c>
      <c r="S52" s="25">
        <f t="shared" si="29"/>
        <v>0.0589716695045937</v>
      </c>
      <c r="T52" s="3">
        <v>0.01</v>
      </c>
      <c r="U52" s="26">
        <f t="shared" si="30"/>
        <v>0.000589716695045937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0.0153897166950459</v>
      </c>
      <c r="AR52" s="29">
        <f t="shared" si="34"/>
        <v>7.70910416666667</v>
      </c>
      <c r="AS52" s="1">
        <f t="shared" si="35"/>
        <v>0.155</v>
      </c>
      <c r="AT52" s="2">
        <f t="shared" si="36"/>
        <v>335.562520547945</v>
      </c>
      <c r="AU52" s="1">
        <f t="shared" si="37"/>
        <v>41344.1900026535</v>
      </c>
    </row>
    <row r="53" s="1" customFormat="1" spans="1:48">
      <c r="A53" s="13"/>
      <c r="B53" s="13"/>
      <c r="C53" s="16">
        <v>11</v>
      </c>
      <c r="D53" s="19">
        <v>0.581441913466667</v>
      </c>
      <c r="E53" s="20">
        <f t="shared" si="38"/>
        <v>8.13757019432258</v>
      </c>
      <c r="F53" s="16" t="s">
        <v>75</v>
      </c>
      <c r="G53" s="13">
        <v>12</v>
      </c>
      <c r="H53" s="18">
        <f t="shared" si="21"/>
        <v>0.581441913466667</v>
      </c>
      <c r="I53" s="18">
        <f t="shared" si="22"/>
        <v>273.731441913467</v>
      </c>
      <c r="J53" s="18">
        <f t="shared" si="23"/>
        <v>0.0187970950414787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0.165565523801651</v>
      </c>
      <c r="P53" s="18">
        <f t="shared" si="26"/>
        <v>0.00311215088649184</v>
      </c>
      <c r="Q53" s="24">
        <f t="shared" si="27"/>
        <v>0.000482383387406235</v>
      </c>
      <c r="R53" s="18">
        <f t="shared" si="28"/>
        <v>0.0119491114583333</v>
      </c>
      <c r="S53" s="25">
        <f t="shared" si="29"/>
        <v>0.0403698123570368</v>
      </c>
      <c r="T53" s="3">
        <v>0.01</v>
      </c>
      <c r="U53" s="26">
        <f t="shared" si="30"/>
        <v>0.000403698123570368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0.0152036981235704</v>
      </c>
      <c r="AR53" s="29">
        <f t="shared" si="34"/>
        <v>7.70910416666667</v>
      </c>
      <c r="AS53" s="1">
        <f t="shared" si="35"/>
        <v>0.155</v>
      </c>
      <c r="AT53" s="2">
        <f t="shared" si="36"/>
        <v>335.562520547945</v>
      </c>
      <c r="AU53" s="1">
        <f t="shared" si="37"/>
        <v>40844.4545419232</v>
      </c>
      <c r="AV53" s="1">
        <f>SUM(AU42:AU53)</f>
        <v>606177.809824802</v>
      </c>
    </row>
    <row r="54" s="1" customFormat="1" spans="1:46">
      <c r="A54" s="13"/>
      <c r="B54" s="13"/>
      <c r="C54" s="16">
        <v>12</v>
      </c>
      <c r="D54" s="19">
        <v>-4.96864549280645</v>
      </c>
      <c r="E54" s="20">
        <f t="shared" si="38"/>
        <v>0.581441913466667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7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="1" customFormat="1" spans="1:77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8">
      <c r="A58" s="13" t="s">
        <v>71</v>
      </c>
      <c r="B58" s="13">
        <f>F7</f>
        <v>108.2955</v>
      </c>
      <c r="C58" s="16" t="s">
        <v>72</v>
      </c>
      <c r="D58" s="17">
        <v>-4</v>
      </c>
      <c r="E58" s="16"/>
      <c r="F58" s="16"/>
      <c r="G58" s="13">
        <v>1</v>
      </c>
      <c r="H58" s="18">
        <f t="shared" ref="H58:H69" si="40">E59</f>
        <v>-4</v>
      </c>
      <c r="I58" s="18">
        <f t="shared" ref="I58:I69" si="41">H58+273.15</f>
        <v>269.15</v>
      </c>
      <c r="J58" s="18">
        <f t="shared" ref="J58:J69" si="42">EXP(($C$16*(I58-$C$14))/($C$17*I58*$C$14))</f>
        <v>0.0102597002578668</v>
      </c>
      <c r="K58" s="18">
        <f t="shared" ref="K58:K69" si="43">$B$58/12</f>
        <v>9.024625</v>
      </c>
      <c r="L58" s="18">
        <f t="shared" ref="L58:L69" si="44">K58*$B$59/100</f>
        <v>2.43664875</v>
      </c>
      <c r="M58" s="13" t="s">
        <v>73</v>
      </c>
      <c r="N58" s="13"/>
      <c r="O58" s="18">
        <f>L58</f>
        <v>2.43664875</v>
      </c>
      <c r="P58" s="18">
        <f t="shared" ref="P58:P69" si="45">O58*J58</f>
        <v>0.0249992858087057</v>
      </c>
      <c r="Q58" s="24">
        <f t="shared" ref="Q58:Q69" si="46">P58*$B$60</f>
        <v>0.0112496786139176</v>
      </c>
      <c r="R58" s="18">
        <f t="shared" ref="R58:R69" si="47">L58*$B$60</f>
        <v>1.0964919375</v>
      </c>
      <c r="S58" s="25">
        <f t="shared" ref="S58:S69" si="48">Q58/R58</f>
        <v>0.0102597002578668</v>
      </c>
      <c r="T58" s="3">
        <v>0.27</v>
      </c>
      <c r="U58" s="26">
        <f t="shared" ref="U58:U69" si="49">S58*T58</f>
        <v>0.00277011906962402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0.227235190899492</v>
      </c>
      <c r="AC58" s="29">
        <f t="shared" ref="AC58:AC69" si="51">$B$58/12</f>
        <v>9.024625</v>
      </c>
      <c r="AD58" s="1">
        <f t="shared" ref="AD58:AD69" si="52">$B$60</f>
        <v>0.45</v>
      </c>
      <c r="AE58" s="30">
        <f t="shared" ref="AE58:AE69" si="53">$E$7/12</f>
        <v>814.525794641196</v>
      </c>
      <c r="AF58" s="1">
        <f t="shared" ref="AF58:AF69" si="54">AE58*10000*AC58*AB58</f>
        <v>16703581.3470496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s="3"/>
    </row>
    <row r="59" s="1" customFormat="1" spans="1:78">
      <c r="A59" s="13" t="s">
        <v>74</v>
      </c>
      <c r="B59" s="13">
        <v>27</v>
      </c>
      <c r="C59" s="16">
        <v>1</v>
      </c>
      <c r="D59" s="19">
        <v>-2.84579425583871</v>
      </c>
      <c r="E59" s="20">
        <f t="shared" ref="E59:E70" si="55">D58</f>
        <v>-4</v>
      </c>
      <c r="F59" s="16" t="s">
        <v>73</v>
      </c>
      <c r="G59" s="13">
        <v>2</v>
      </c>
      <c r="H59" s="18">
        <f t="shared" si="40"/>
        <v>-2.84579425583871</v>
      </c>
      <c r="I59" s="18">
        <f t="shared" si="41"/>
        <v>270.304205744161</v>
      </c>
      <c r="J59" s="18">
        <f t="shared" si="42"/>
        <v>0.0119735056931801</v>
      </c>
      <c r="K59" s="18">
        <f t="shared" si="43"/>
        <v>9.024625</v>
      </c>
      <c r="L59" s="18">
        <f t="shared" si="44"/>
        <v>2.43664875</v>
      </c>
      <c r="M59" s="13" t="s">
        <v>73</v>
      </c>
      <c r="N59" s="13"/>
      <c r="O59" s="18">
        <f t="shared" ref="O59:O69" si="56">L59+O58-P58-N59</f>
        <v>4.84829821419129</v>
      </c>
      <c r="P59" s="18">
        <f t="shared" si="45"/>
        <v>0.0580511262698541</v>
      </c>
      <c r="Q59" s="24">
        <f t="shared" si="46"/>
        <v>0.0261230068214344</v>
      </c>
      <c r="R59" s="18">
        <f t="shared" si="47"/>
        <v>1.0964919375</v>
      </c>
      <c r="S59" s="25">
        <f t="shared" si="48"/>
        <v>0.0238241668069122</v>
      </c>
      <c r="T59" s="3">
        <v>0.27</v>
      </c>
      <c r="U59" s="26">
        <f t="shared" si="49"/>
        <v>0.0064325250378663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0.228339406298917</v>
      </c>
      <c r="AC59" s="29">
        <f t="shared" si="51"/>
        <v>9.024625</v>
      </c>
      <c r="AD59" s="1">
        <f t="shared" si="52"/>
        <v>0.45</v>
      </c>
      <c r="AE59" s="30">
        <f t="shared" si="53"/>
        <v>814.525794641196</v>
      </c>
      <c r="AF59" s="1">
        <f t="shared" si="54"/>
        <v>16784749.9005467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38</v>
      </c>
      <c r="B60" s="13">
        <f>H7</f>
        <v>0.45</v>
      </c>
      <c r="C60" s="16">
        <v>2</v>
      </c>
      <c r="D60" s="19">
        <v>-0.207532214</v>
      </c>
      <c r="E60" s="20">
        <f t="shared" si="55"/>
        <v>-2.84579425583871</v>
      </c>
      <c r="F60" s="16" t="s">
        <v>73</v>
      </c>
      <c r="G60" s="13">
        <v>3</v>
      </c>
      <c r="H60" s="18">
        <f t="shared" si="40"/>
        <v>-0.207532214</v>
      </c>
      <c r="I60" s="18">
        <f t="shared" si="41"/>
        <v>272.942467786</v>
      </c>
      <c r="J60" s="18">
        <f t="shared" si="42"/>
        <v>0.0169603984703015</v>
      </c>
      <c r="K60" s="18">
        <f t="shared" si="43"/>
        <v>9.024625</v>
      </c>
      <c r="L60" s="18">
        <f t="shared" si="44"/>
        <v>2.43664875</v>
      </c>
      <c r="M60" s="13" t="s">
        <v>73</v>
      </c>
      <c r="N60" s="13"/>
      <c r="O60" s="18">
        <f t="shared" si="56"/>
        <v>7.22689583792144</v>
      </c>
      <c r="P60" s="18">
        <f t="shared" si="45"/>
        <v>0.122571033114511</v>
      </c>
      <c r="Q60" s="24">
        <f t="shared" si="46"/>
        <v>0.0551569649015301</v>
      </c>
      <c r="R60" s="18">
        <f t="shared" si="47"/>
        <v>1.0964919375</v>
      </c>
      <c r="S60" s="25">
        <f t="shared" si="48"/>
        <v>0.0503031194440772</v>
      </c>
      <c r="T60" s="3">
        <v>0.27</v>
      </c>
      <c r="U60" s="26">
        <f t="shared" si="49"/>
        <v>0.0135818422499008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0.230494925438345</v>
      </c>
      <c r="AC60" s="29">
        <f t="shared" si="51"/>
        <v>9.024625</v>
      </c>
      <c r="AD60" s="1">
        <f t="shared" si="52"/>
        <v>0.45</v>
      </c>
      <c r="AE60" s="30">
        <f t="shared" si="53"/>
        <v>814.525794641196</v>
      </c>
      <c r="AF60" s="1">
        <f t="shared" si="54"/>
        <v>16943197.582651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/>
      <c r="B61" s="13"/>
      <c r="C61" s="16">
        <v>3</v>
      </c>
      <c r="D61" s="19">
        <v>3.13787188812903</v>
      </c>
      <c r="E61" s="20">
        <f t="shared" si="55"/>
        <v>-0.207532214</v>
      </c>
      <c r="F61" s="16" t="s">
        <v>73</v>
      </c>
      <c r="G61" s="13">
        <v>4</v>
      </c>
      <c r="H61" s="18">
        <f t="shared" si="40"/>
        <v>3.13787188812903</v>
      </c>
      <c r="I61" s="18">
        <f t="shared" si="41"/>
        <v>276.287871888129</v>
      </c>
      <c r="J61" s="18">
        <f t="shared" si="42"/>
        <v>0.0261233375058979</v>
      </c>
      <c r="K61" s="18">
        <f t="shared" si="43"/>
        <v>9.024625</v>
      </c>
      <c r="L61" s="18">
        <f t="shared" si="44"/>
        <v>2.43664875</v>
      </c>
      <c r="M61" s="13" t="s">
        <v>73</v>
      </c>
      <c r="N61" s="13"/>
      <c r="O61" s="18">
        <f t="shared" si="56"/>
        <v>9.54097355480693</v>
      </c>
      <c r="P61" s="18">
        <f t="shared" si="45"/>
        <v>0.249242072307068</v>
      </c>
      <c r="Q61" s="24">
        <f t="shared" si="46"/>
        <v>0.11215893253818</v>
      </c>
      <c r="R61" s="18">
        <f t="shared" si="47"/>
        <v>1.0964919375</v>
      </c>
      <c r="S61" s="25">
        <f t="shared" si="48"/>
        <v>0.102288880293915</v>
      </c>
      <c r="T61" s="3">
        <v>0.27</v>
      </c>
      <c r="U61" s="26">
        <f t="shared" si="49"/>
        <v>0.0276179976793571</v>
      </c>
      <c r="V61" s="3">
        <v>180.9</v>
      </c>
      <c r="W61" s="27">
        <v>6</v>
      </c>
      <c r="X61" s="27">
        <v>3</v>
      </c>
      <c r="Y61" s="27">
        <v>0.3</v>
      </c>
      <c r="Z61" s="27">
        <v>6</v>
      </c>
      <c r="AA61" s="3">
        <v>30.2</v>
      </c>
      <c r="AB61" s="2">
        <f t="shared" si="50"/>
        <v>0.234726826300326</v>
      </c>
      <c r="AC61" s="29">
        <f t="shared" si="51"/>
        <v>9.024625</v>
      </c>
      <c r="AD61" s="1">
        <f t="shared" si="52"/>
        <v>0.45</v>
      </c>
      <c r="AE61" s="30">
        <f t="shared" si="53"/>
        <v>814.525794641196</v>
      </c>
      <c r="AF61" s="1">
        <f t="shared" si="54"/>
        <v>17254275.7216529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4</v>
      </c>
      <c r="D62" s="19">
        <v>5.89532312163333</v>
      </c>
      <c r="E62" s="20">
        <f t="shared" si="55"/>
        <v>3.13787188812903</v>
      </c>
      <c r="F62" s="16" t="s">
        <v>73</v>
      </c>
      <c r="G62" s="13">
        <v>5</v>
      </c>
      <c r="H62" s="18">
        <f t="shared" si="40"/>
        <v>5.89532312163333</v>
      </c>
      <c r="I62" s="18">
        <f t="shared" si="41"/>
        <v>279.045323121633</v>
      </c>
      <c r="J62" s="18">
        <f t="shared" si="42"/>
        <v>0.0370058420354818</v>
      </c>
      <c r="K62" s="18">
        <f t="shared" si="43"/>
        <v>9.024625</v>
      </c>
      <c r="L62" s="18">
        <f t="shared" si="44"/>
        <v>2.43664875</v>
      </c>
      <c r="M62" s="13" t="s">
        <v>75</v>
      </c>
      <c r="N62" s="18">
        <f>(O61-P61)*$C$22/100</f>
        <v>8.82714490837487</v>
      </c>
      <c r="O62" s="18">
        <f t="shared" si="56"/>
        <v>2.90123532412499</v>
      </c>
      <c r="P62" s="18">
        <f t="shared" si="45"/>
        <v>0.107362656112329</v>
      </c>
      <c r="Q62" s="24">
        <f t="shared" si="46"/>
        <v>0.0483131952505482</v>
      </c>
      <c r="R62" s="18">
        <f t="shared" si="47"/>
        <v>1.0964919375</v>
      </c>
      <c r="S62" s="25">
        <f t="shared" si="48"/>
        <v>0.0440616055606411</v>
      </c>
      <c r="T62" s="3">
        <v>0.27</v>
      </c>
      <c r="U62" s="26">
        <f t="shared" si="49"/>
        <v>0.0118966335013731</v>
      </c>
      <c r="V62" s="3">
        <v>180.9</v>
      </c>
      <c r="W62" s="27">
        <v>6</v>
      </c>
      <c r="X62" s="27">
        <v>3</v>
      </c>
      <c r="Y62" s="27">
        <v>0.3</v>
      </c>
      <c r="Z62" s="27">
        <v>6</v>
      </c>
      <c r="AA62" s="3">
        <v>30.2</v>
      </c>
      <c r="AB62" s="2">
        <f t="shared" si="50"/>
        <v>0.229986835000664</v>
      </c>
      <c r="AC62" s="29">
        <f t="shared" si="51"/>
        <v>9.024625</v>
      </c>
      <c r="AD62" s="1">
        <f t="shared" si="52"/>
        <v>0.45</v>
      </c>
      <c r="AE62" s="30">
        <f t="shared" si="53"/>
        <v>814.525794641196</v>
      </c>
      <c r="AF62" s="1">
        <f t="shared" si="54"/>
        <v>16905848.9223319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5</v>
      </c>
      <c r="D63" s="19">
        <v>11.6562503866452</v>
      </c>
      <c r="E63" s="20">
        <f t="shared" si="55"/>
        <v>5.89532312163333</v>
      </c>
      <c r="F63" s="16" t="s">
        <v>75</v>
      </c>
      <c r="G63" s="13">
        <v>6</v>
      </c>
      <c r="H63" s="18">
        <f t="shared" si="40"/>
        <v>11.6562503866452</v>
      </c>
      <c r="I63" s="18">
        <f t="shared" si="41"/>
        <v>284.806250386645</v>
      </c>
      <c r="J63" s="18">
        <f t="shared" si="42"/>
        <v>0.0749543626878606</v>
      </c>
      <c r="K63" s="18">
        <f t="shared" si="43"/>
        <v>9.024625</v>
      </c>
      <c r="L63" s="18">
        <f t="shared" si="44"/>
        <v>2.43664875</v>
      </c>
      <c r="M63" s="13" t="s">
        <v>73</v>
      </c>
      <c r="N63" s="13"/>
      <c r="O63" s="18">
        <f t="shared" si="56"/>
        <v>5.23052141801266</v>
      </c>
      <c r="P63" s="18">
        <f t="shared" si="45"/>
        <v>0.392050399412344</v>
      </c>
      <c r="Q63" s="24">
        <f t="shared" si="46"/>
        <v>0.176422679735555</v>
      </c>
      <c r="R63" s="18">
        <f t="shared" si="47"/>
        <v>1.0964919375</v>
      </c>
      <c r="S63" s="25">
        <f t="shared" si="48"/>
        <v>0.160897379818221</v>
      </c>
      <c r="T63" s="3">
        <v>0.27</v>
      </c>
      <c r="U63" s="26">
        <f t="shared" si="49"/>
        <v>0.0434422925509198</v>
      </c>
      <c r="V63" s="3">
        <v>180.9</v>
      </c>
      <c r="W63" s="27">
        <v>6</v>
      </c>
      <c r="X63" s="27">
        <v>3</v>
      </c>
      <c r="Y63" s="27">
        <v>0.3</v>
      </c>
      <c r="Z63" s="27">
        <v>6</v>
      </c>
      <c r="AA63" s="3">
        <v>30.2</v>
      </c>
      <c r="AB63" s="2">
        <f t="shared" si="50"/>
        <v>0.239497851204102</v>
      </c>
      <c r="AC63" s="29">
        <f t="shared" si="51"/>
        <v>9.024625</v>
      </c>
      <c r="AD63" s="1">
        <f t="shared" si="52"/>
        <v>0.45</v>
      </c>
      <c r="AE63" s="30">
        <f t="shared" si="53"/>
        <v>814.525794641196</v>
      </c>
      <c r="AF63" s="1">
        <f t="shared" si="54"/>
        <v>17604983.7359951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6</v>
      </c>
      <c r="D64" s="19">
        <v>14.227843953</v>
      </c>
      <c r="E64" s="20">
        <f t="shared" si="55"/>
        <v>11.6562503866452</v>
      </c>
      <c r="F64" s="16" t="s">
        <v>73</v>
      </c>
      <c r="G64" s="13">
        <v>7</v>
      </c>
      <c r="H64" s="18">
        <f t="shared" si="40"/>
        <v>14.227843953</v>
      </c>
      <c r="I64" s="18">
        <f t="shared" si="41"/>
        <v>287.377843953</v>
      </c>
      <c r="J64" s="18">
        <f t="shared" si="42"/>
        <v>0.101779088135427</v>
      </c>
      <c r="K64" s="18">
        <f t="shared" si="43"/>
        <v>9.024625</v>
      </c>
      <c r="L64" s="18">
        <f t="shared" si="44"/>
        <v>2.43664875</v>
      </c>
      <c r="M64" s="13" t="s">
        <v>73</v>
      </c>
      <c r="N64" s="13"/>
      <c r="O64" s="18">
        <f t="shared" si="56"/>
        <v>7.27511976860032</v>
      </c>
      <c r="P64" s="18">
        <f t="shared" si="45"/>
        <v>0.740455056124161</v>
      </c>
      <c r="Q64" s="24">
        <f t="shared" si="46"/>
        <v>0.333204775255872</v>
      </c>
      <c r="R64" s="18">
        <f t="shared" si="47"/>
        <v>1.0964919375</v>
      </c>
      <c r="S64" s="25">
        <f t="shared" si="48"/>
        <v>0.30388255842134</v>
      </c>
      <c r="T64" s="3">
        <v>0.27</v>
      </c>
      <c r="U64" s="26">
        <f t="shared" si="49"/>
        <v>0.0820482907737619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0.315137559668289</v>
      </c>
      <c r="AC64" s="29">
        <f t="shared" si="51"/>
        <v>9.024625</v>
      </c>
      <c r="AD64" s="1">
        <f t="shared" si="52"/>
        <v>0.45</v>
      </c>
      <c r="AE64" s="30">
        <f t="shared" si="53"/>
        <v>814.525794641196</v>
      </c>
      <c r="AF64" s="1">
        <f t="shared" si="54"/>
        <v>23165099.7479445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7</v>
      </c>
      <c r="D65" s="19">
        <v>17.4484402374194</v>
      </c>
      <c r="E65" s="20">
        <f t="shared" si="55"/>
        <v>14.227843953</v>
      </c>
      <c r="F65" s="16" t="s">
        <v>73</v>
      </c>
      <c r="G65" s="13">
        <v>8</v>
      </c>
      <c r="H65" s="18">
        <f t="shared" si="40"/>
        <v>17.4484402374194</v>
      </c>
      <c r="I65" s="18">
        <f t="shared" si="41"/>
        <v>290.598440237419</v>
      </c>
      <c r="J65" s="18">
        <f t="shared" si="42"/>
        <v>0.14816119168734</v>
      </c>
      <c r="K65" s="18">
        <f t="shared" si="43"/>
        <v>9.024625</v>
      </c>
      <c r="L65" s="18">
        <f t="shared" si="44"/>
        <v>2.43664875</v>
      </c>
      <c r="M65" s="13" t="s">
        <v>73</v>
      </c>
      <c r="N65" s="13"/>
      <c r="O65" s="18">
        <f t="shared" si="56"/>
        <v>8.97131346247616</v>
      </c>
      <c r="P65" s="18">
        <f t="shared" si="45"/>
        <v>1.32920049360114</v>
      </c>
      <c r="Q65" s="24">
        <f t="shared" si="46"/>
        <v>0.598140222120513</v>
      </c>
      <c r="R65" s="18">
        <f t="shared" si="47"/>
        <v>1.0964919375</v>
      </c>
      <c r="S65" s="25">
        <f t="shared" si="48"/>
        <v>0.545503529633125</v>
      </c>
      <c r="T65" s="3">
        <v>0.27</v>
      </c>
      <c r="U65" s="26">
        <f t="shared" si="49"/>
        <v>0.147285953000944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0.334806714829785</v>
      </c>
      <c r="AC65" s="29">
        <f t="shared" si="51"/>
        <v>9.024625</v>
      </c>
      <c r="AD65" s="1">
        <f t="shared" si="52"/>
        <v>0.45</v>
      </c>
      <c r="AE65" s="30">
        <f t="shared" si="53"/>
        <v>814.525794641196</v>
      </c>
      <c r="AF65" s="1">
        <f t="shared" si="54"/>
        <v>24610938.0090311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8</v>
      </c>
      <c r="D66" s="19">
        <v>16.5964442151613</v>
      </c>
      <c r="E66" s="20">
        <f t="shared" si="55"/>
        <v>17.4484402374194</v>
      </c>
      <c r="F66" s="16" t="s">
        <v>73</v>
      </c>
      <c r="G66" s="13">
        <v>9</v>
      </c>
      <c r="H66" s="18">
        <f t="shared" si="40"/>
        <v>16.5964442151613</v>
      </c>
      <c r="I66" s="18">
        <f t="shared" si="41"/>
        <v>289.746444215161</v>
      </c>
      <c r="J66" s="18">
        <f t="shared" si="42"/>
        <v>0.134259814422822</v>
      </c>
      <c r="K66" s="18">
        <f t="shared" si="43"/>
        <v>9.024625</v>
      </c>
      <c r="L66" s="18">
        <f t="shared" si="44"/>
        <v>2.43664875</v>
      </c>
      <c r="M66" s="13" t="s">
        <v>73</v>
      </c>
      <c r="N66" s="13"/>
      <c r="O66" s="18">
        <f t="shared" si="56"/>
        <v>10.078761718875</v>
      </c>
      <c r="P66" s="18">
        <f t="shared" si="45"/>
        <v>1.353172677988</v>
      </c>
      <c r="Q66" s="24">
        <f t="shared" si="46"/>
        <v>0.608927705094599</v>
      </c>
      <c r="R66" s="18">
        <f t="shared" si="47"/>
        <v>1.0964919375</v>
      </c>
      <c r="S66" s="25">
        <f t="shared" si="48"/>
        <v>0.555341707740189</v>
      </c>
      <c r="T66" s="3">
        <v>0.27</v>
      </c>
      <c r="U66" s="26">
        <f t="shared" si="49"/>
        <v>0.149942261089851</v>
      </c>
      <c r="V66" s="3">
        <v>180.9</v>
      </c>
      <c r="W66" s="27">
        <v>6</v>
      </c>
      <c r="X66" s="27">
        <v>3</v>
      </c>
      <c r="Y66" s="27">
        <v>0.3</v>
      </c>
      <c r="Z66" s="27">
        <v>6</v>
      </c>
      <c r="AA66" s="3">
        <v>30.2</v>
      </c>
      <c r="AB66" s="2">
        <f t="shared" si="50"/>
        <v>0.27160759171859</v>
      </c>
      <c r="AC66" s="29">
        <f t="shared" si="51"/>
        <v>9.024625</v>
      </c>
      <c r="AD66" s="1">
        <f t="shared" si="52"/>
        <v>0.45</v>
      </c>
      <c r="AE66" s="30">
        <f t="shared" si="53"/>
        <v>814.525794641196</v>
      </c>
      <c r="AF66" s="1">
        <f t="shared" si="54"/>
        <v>19965303.2824232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9</v>
      </c>
      <c r="D67" s="19">
        <v>13.895276415</v>
      </c>
      <c r="E67" s="20">
        <f t="shared" si="55"/>
        <v>16.5964442151613</v>
      </c>
      <c r="F67" s="16" t="s">
        <v>73</v>
      </c>
      <c r="G67" s="13">
        <v>10</v>
      </c>
      <c r="H67" s="18">
        <f t="shared" si="40"/>
        <v>13.895276415</v>
      </c>
      <c r="I67" s="18">
        <f t="shared" si="41"/>
        <v>287.045276415</v>
      </c>
      <c r="J67" s="18">
        <f t="shared" si="42"/>
        <v>0.0978611793801738</v>
      </c>
      <c r="K67" s="18">
        <f t="shared" si="43"/>
        <v>9.024625</v>
      </c>
      <c r="L67" s="18">
        <f t="shared" si="44"/>
        <v>2.43664875</v>
      </c>
      <c r="M67" s="13" t="s">
        <v>73</v>
      </c>
      <c r="N67" s="13"/>
      <c r="O67" s="18">
        <f t="shared" si="56"/>
        <v>11.162237790887</v>
      </c>
      <c r="P67" s="18">
        <f t="shared" si="45"/>
        <v>1.09234975473815</v>
      </c>
      <c r="Q67" s="24">
        <f t="shared" si="46"/>
        <v>0.491557389632167</v>
      </c>
      <c r="R67" s="18">
        <f t="shared" si="47"/>
        <v>1.0964919375</v>
      </c>
      <c r="S67" s="25">
        <f t="shared" si="48"/>
        <v>0.448300049294405</v>
      </c>
      <c r="T67" s="3">
        <v>0.27</v>
      </c>
      <c r="U67" s="26">
        <f t="shared" si="49"/>
        <v>0.121041013309489</v>
      </c>
      <c r="V67" s="3">
        <v>180.9</v>
      </c>
      <c r="W67" s="27">
        <v>6</v>
      </c>
      <c r="X67" s="27">
        <v>3</v>
      </c>
      <c r="Y67" s="27">
        <v>0.3</v>
      </c>
      <c r="Z67" s="27">
        <v>6</v>
      </c>
      <c r="AA67" s="3">
        <v>30.2</v>
      </c>
      <c r="AB67" s="2">
        <f t="shared" si="50"/>
        <v>0.262893865512811</v>
      </c>
      <c r="AC67" s="29">
        <f t="shared" si="51"/>
        <v>9.024625</v>
      </c>
      <c r="AD67" s="1">
        <f t="shared" si="52"/>
        <v>0.45</v>
      </c>
      <c r="AE67" s="30">
        <f t="shared" si="53"/>
        <v>814.525794641196</v>
      </c>
      <c r="AF67" s="1">
        <f t="shared" si="54"/>
        <v>19324775.5809787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10</v>
      </c>
      <c r="D68" s="19">
        <v>8.13757019432258</v>
      </c>
      <c r="E68" s="20">
        <f t="shared" si="55"/>
        <v>13.895276415</v>
      </c>
      <c r="F68" s="16" t="s">
        <v>73</v>
      </c>
      <c r="G68" s="13">
        <v>11</v>
      </c>
      <c r="H68" s="18">
        <f t="shared" si="40"/>
        <v>8.13757019432258</v>
      </c>
      <c r="I68" s="18">
        <f t="shared" si="41"/>
        <v>281.287570194323</v>
      </c>
      <c r="J68" s="18">
        <f t="shared" si="42"/>
        <v>0.0488728736542799</v>
      </c>
      <c r="K68" s="18">
        <f t="shared" si="43"/>
        <v>9.024625</v>
      </c>
      <c r="L68" s="18">
        <f t="shared" si="44"/>
        <v>2.43664875</v>
      </c>
      <c r="M68" s="13" t="s">
        <v>75</v>
      </c>
      <c r="N68" s="18">
        <f>(O67-P67)*$C$22/100</f>
        <v>9.56639363434143</v>
      </c>
      <c r="O68" s="18">
        <f t="shared" si="56"/>
        <v>2.94014315180744</v>
      </c>
      <c r="P68" s="18">
        <f t="shared" si="45"/>
        <v>0.143693244783781</v>
      </c>
      <c r="Q68" s="24">
        <f t="shared" si="46"/>
        <v>0.0646619601527016</v>
      </c>
      <c r="R68" s="18">
        <f t="shared" si="47"/>
        <v>1.0964919375</v>
      </c>
      <c r="S68" s="25">
        <f t="shared" si="48"/>
        <v>0.0589716695045937</v>
      </c>
      <c r="T68" s="3">
        <v>0.27</v>
      </c>
      <c r="U68" s="26">
        <f t="shared" si="49"/>
        <v>0.0159223507662403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0.231200588756021</v>
      </c>
      <c r="AC68" s="29">
        <f t="shared" si="51"/>
        <v>9.024625</v>
      </c>
      <c r="AD68" s="1">
        <f t="shared" si="52"/>
        <v>0.45</v>
      </c>
      <c r="AE68" s="30">
        <f t="shared" si="53"/>
        <v>814.525794641196</v>
      </c>
      <c r="AF68" s="1">
        <f t="shared" si="54"/>
        <v>16995069.4101781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11</v>
      </c>
      <c r="D69" s="19">
        <v>0.581441913466667</v>
      </c>
      <c r="E69" s="20">
        <f t="shared" si="55"/>
        <v>8.13757019432258</v>
      </c>
      <c r="F69" s="16" t="s">
        <v>75</v>
      </c>
      <c r="G69" s="13">
        <v>12</v>
      </c>
      <c r="H69" s="18">
        <f t="shared" si="40"/>
        <v>0.581441913466667</v>
      </c>
      <c r="I69" s="18">
        <f t="shared" si="41"/>
        <v>273.731441913467</v>
      </c>
      <c r="J69" s="18">
        <f t="shared" si="42"/>
        <v>0.0187970950414787</v>
      </c>
      <c r="K69" s="18">
        <f t="shared" si="43"/>
        <v>9.024625</v>
      </c>
      <c r="L69" s="18">
        <f t="shared" si="44"/>
        <v>2.43664875</v>
      </c>
      <c r="M69" s="13" t="s">
        <v>73</v>
      </c>
      <c r="N69" s="13"/>
      <c r="O69" s="18">
        <f t="shared" si="56"/>
        <v>5.23309865702366</v>
      </c>
      <c r="P69" s="18">
        <f t="shared" si="45"/>
        <v>0.0983670528175083</v>
      </c>
      <c r="Q69" s="24">
        <f t="shared" si="46"/>
        <v>0.0442651737678787</v>
      </c>
      <c r="R69" s="18">
        <f t="shared" si="47"/>
        <v>1.0964919375</v>
      </c>
      <c r="S69" s="25">
        <f t="shared" si="48"/>
        <v>0.0403698123570368</v>
      </c>
      <c r="T69" s="3">
        <v>0.27</v>
      </c>
      <c r="U69" s="26">
        <f t="shared" si="49"/>
        <v>0.0108998493363999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0.229686304574925</v>
      </c>
      <c r="AC69" s="29">
        <f t="shared" si="51"/>
        <v>9.024625</v>
      </c>
      <c r="AD69" s="1">
        <f t="shared" si="52"/>
        <v>0.45</v>
      </c>
      <c r="AE69" s="30">
        <f t="shared" si="53"/>
        <v>814.525794641196</v>
      </c>
      <c r="AF69" s="1">
        <f t="shared" si="54"/>
        <v>16883757.5623021</v>
      </c>
      <c r="AG69" s="1">
        <f>SUM(AF58:AF69)</f>
        <v>223141580.803085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77">
      <c r="A70" s="13"/>
      <c r="B70" s="13"/>
      <c r="C70" s="16">
        <v>12</v>
      </c>
      <c r="D70" s="19">
        <v>-4.96864549280645</v>
      </c>
      <c r="E70" s="20">
        <f t="shared" si="55"/>
        <v>0.581441913466667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AT70" s="2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-4</v>
      </c>
      <c r="E74" s="16"/>
      <c r="F74" s="16"/>
      <c r="G74" s="13">
        <v>1</v>
      </c>
      <c r="H74" s="18">
        <f t="shared" ref="H74:H85" si="57">E75</f>
        <v>-4</v>
      </c>
      <c r="I74" s="18">
        <f t="shared" ref="I74:I85" si="58">H74+273.15</f>
        <v>269.15</v>
      </c>
      <c r="J74" s="18">
        <f t="shared" ref="J74:J85" si="59">EXP(($C$16*(I74-$C$14))/($C$17*I74*$C$14))</f>
        <v>0.0102597002578668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0.00534756096840531</v>
      </c>
      <c r="Q74" s="24">
        <f t="shared" ref="Q74:Q85" si="63">P74*$B$76</f>
        <v>0.00160426829052159</v>
      </c>
      <c r="R74" s="18">
        <f t="shared" ref="R74:R85" si="64">L74*$B$76</f>
        <v>0.156366</v>
      </c>
      <c r="S74" s="25">
        <f t="shared" ref="S74:S85" si="65">Q74/R74</f>
        <v>0.0102597002578668</v>
      </c>
      <c r="T74" s="3">
        <v>0.01</v>
      </c>
      <c r="U74" s="26">
        <f t="shared" ref="U74:U85" si="66">S74*T74</f>
        <v>0.000102597002578668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0.00559259700257867</v>
      </c>
      <c r="AU74" s="29">
        <f t="shared" ref="AU74:AU85" si="70">$B$74/12</f>
        <v>52.122</v>
      </c>
      <c r="AV74" s="1">
        <f t="shared" ref="AV74:AV85" si="71">$B$76</f>
        <v>0.3</v>
      </c>
      <c r="AW74" s="2">
        <f t="shared" ref="AW74:AW85" si="72">$E$8</f>
        <v>78.3383459132898</v>
      </c>
      <c r="AX74" s="1">
        <f t="shared" ref="AX74:AX85" si="73">AW74*10000*AV74*0.67*AU74*AT74</f>
        <v>45899.1932544701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-2.84579425583871</v>
      </c>
      <c r="E75" s="20">
        <f t="shared" ref="E75:E86" si="74">D74</f>
        <v>-4</v>
      </c>
      <c r="F75" s="16" t="s">
        <v>73</v>
      </c>
      <c r="G75" s="13">
        <v>2</v>
      </c>
      <c r="H75" s="18">
        <f t="shared" si="57"/>
        <v>-2.84579425583871</v>
      </c>
      <c r="I75" s="18">
        <f t="shared" si="58"/>
        <v>270.304205744161</v>
      </c>
      <c r="J75" s="18">
        <f t="shared" si="59"/>
        <v>0.0119735056931801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5">L75+O74-P74-N75</f>
        <v>1.03709243903159</v>
      </c>
      <c r="P75" s="18">
        <f t="shared" si="62"/>
        <v>0.0124176322230988</v>
      </c>
      <c r="Q75" s="24">
        <f t="shared" si="63"/>
        <v>0.00372528966692963</v>
      </c>
      <c r="R75" s="18">
        <f t="shared" si="64"/>
        <v>0.156366</v>
      </c>
      <c r="S75" s="25">
        <f t="shared" si="65"/>
        <v>0.0238241668069122</v>
      </c>
      <c r="T75" s="3">
        <v>0.01</v>
      </c>
      <c r="U75" s="26">
        <f t="shared" si="66"/>
        <v>0.000238241668069122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0.00572824166806912</v>
      </c>
      <c r="AU75" s="29">
        <f t="shared" si="70"/>
        <v>52.122</v>
      </c>
      <c r="AV75" s="1">
        <f t="shared" si="71"/>
        <v>0.3</v>
      </c>
      <c r="AW75" s="2">
        <f t="shared" si="72"/>
        <v>78.3383459132898</v>
      </c>
      <c r="AX75" s="1">
        <f t="shared" si="73"/>
        <v>47012.4472065095</v>
      </c>
    </row>
    <row r="76" s="1" customFormat="1" spans="1:50">
      <c r="A76" s="13" t="s">
        <v>38</v>
      </c>
      <c r="B76" s="13">
        <f>H8</f>
        <v>0.3</v>
      </c>
      <c r="C76" s="16">
        <v>2</v>
      </c>
      <c r="D76" s="19">
        <v>-0.207532214</v>
      </c>
      <c r="E76" s="20">
        <f t="shared" si="74"/>
        <v>-2.84579425583871</v>
      </c>
      <c r="F76" s="16" t="s">
        <v>73</v>
      </c>
      <c r="G76" s="13">
        <v>3</v>
      </c>
      <c r="H76" s="18">
        <f t="shared" si="57"/>
        <v>-0.207532214</v>
      </c>
      <c r="I76" s="18">
        <f t="shared" si="58"/>
        <v>272.942467786</v>
      </c>
      <c r="J76" s="18">
        <f t="shared" si="59"/>
        <v>0.0169603984703015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5"/>
        <v>1.5458948068085</v>
      </c>
      <c r="P76" s="18">
        <f t="shared" si="62"/>
        <v>0.0262189919166419</v>
      </c>
      <c r="Q76" s="24">
        <f t="shared" si="63"/>
        <v>0.00786569757499257</v>
      </c>
      <c r="R76" s="18">
        <f t="shared" si="64"/>
        <v>0.156366</v>
      </c>
      <c r="S76" s="25">
        <f t="shared" si="65"/>
        <v>0.0503031194440772</v>
      </c>
      <c r="T76" s="3">
        <v>0.01</v>
      </c>
      <c r="U76" s="26">
        <f t="shared" si="66"/>
        <v>0.000503031194440772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0.00599303119444077</v>
      </c>
      <c r="AU76" s="29">
        <f t="shared" si="70"/>
        <v>52.122</v>
      </c>
      <c r="AV76" s="1">
        <f t="shared" si="71"/>
        <v>0.3</v>
      </c>
      <c r="AW76" s="2">
        <f t="shared" si="72"/>
        <v>78.3383459132898</v>
      </c>
      <c r="AX76" s="1">
        <f t="shared" si="73"/>
        <v>49185.6103429</v>
      </c>
    </row>
    <row r="77" s="1" customFormat="1" spans="1:50">
      <c r="A77" s="13"/>
      <c r="B77" s="13"/>
      <c r="C77" s="16">
        <v>3</v>
      </c>
      <c r="D77" s="19">
        <v>3.13787188812903</v>
      </c>
      <c r="E77" s="20">
        <f t="shared" si="74"/>
        <v>-0.207532214</v>
      </c>
      <c r="F77" s="16" t="s">
        <v>73</v>
      </c>
      <c r="G77" s="13">
        <v>4</v>
      </c>
      <c r="H77" s="18">
        <f t="shared" si="57"/>
        <v>3.13787188812903</v>
      </c>
      <c r="I77" s="18">
        <f t="shared" si="58"/>
        <v>276.287871888129</v>
      </c>
      <c r="J77" s="18">
        <f t="shared" si="59"/>
        <v>0.0261233375058979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2.04089581489185</v>
      </c>
      <c r="P77" s="18">
        <f t="shared" si="62"/>
        <v>0.0533150101867944</v>
      </c>
      <c r="Q77" s="24">
        <f t="shared" si="63"/>
        <v>0.0159945030560383</v>
      </c>
      <c r="R77" s="18">
        <f t="shared" si="64"/>
        <v>0.156366</v>
      </c>
      <c r="S77" s="25">
        <f t="shared" si="65"/>
        <v>0.102288880293915</v>
      </c>
      <c r="T77" s="3">
        <v>0.01</v>
      </c>
      <c r="U77" s="26">
        <f t="shared" si="66"/>
        <v>0.00102288880293915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0.00651288880293915</v>
      </c>
      <c r="AU77" s="29">
        <f t="shared" si="70"/>
        <v>52.122</v>
      </c>
      <c r="AV77" s="1">
        <f t="shared" si="71"/>
        <v>0.3</v>
      </c>
      <c r="AW77" s="2">
        <f t="shared" si="72"/>
        <v>78.3383459132898</v>
      </c>
      <c r="AX77" s="1">
        <f t="shared" si="73"/>
        <v>53452.1514196612</v>
      </c>
    </row>
    <row r="78" s="1" customFormat="1" spans="1:50">
      <c r="A78" s="13"/>
      <c r="B78" s="13"/>
      <c r="C78" s="16">
        <v>4</v>
      </c>
      <c r="D78" s="19">
        <v>5.89532312163333</v>
      </c>
      <c r="E78" s="20">
        <f t="shared" si="74"/>
        <v>3.13787188812903</v>
      </c>
      <c r="F78" s="16" t="s">
        <v>73</v>
      </c>
      <c r="G78" s="13">
        <v>5</v>
      </c>
      <c r="H78" s="18">
        <f t="shared" si="57"/>
        <v>5.89532312163333</v>
      </c>
      <c r="I78" s="18">
        <f t="shared" si="58"/>
        <v>279.045323121633</v>
      </c>
      <c r="J78" s="18">
        <f t="shared" si="59"/>
        <v>0.0370058420354818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1.88820176446981</v>
      </c>
      <c r="O78" s="18">
        <f t="shared" si="75"/>
        <v>0.620599040235253</v>
      </c>
      <c r="P78" s="18">
        <f t="shared" si="62"/>
        <v>0.0229657900503174</v>
      </c>
      <c r="Q78" s="24">
        <f t="shared" si="63"/>
        <v>0.00688973701509521</v>
      </c>
      <c r="R78" s="18">
        <f t="shared" si="64"/>
        <v>0.156366</v>
      </c>
      <c r="S78" s="25">
        <f t="shared" si="65"/>
        <v>0.0440616055606411</v>
      </c>
      <c r="T78" s="3">
        <v>0.01</v>
      </c>
      <c r="U78" s="26">
        <f t="shared" si="66"/>
        <v>0.000440616055606411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0.001</v>
      </c>
      <c r="AF78" s="3">
        <v>0.49</v>
      </c>
      <c r="AG78" s="26">
        <f t="shared" si="67"/>
        <v>0.00049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</v>
      </c>
      <c r="AR78" s="3">
        <v>0.5</v>
      </c>
      <c r="AS78" s="3">
        <f t="shared" si="68"/>
        <v>0.005</v>
      </c>
      <c r="AT78" s="2">
        <f t="shared" si="69"/>
        <v>0.00593061605560641</v>
      </c>
      <c r="AU78" s="29">
        <f t="shared" si="70"/>
        <v>52.122</v>
      </c>
      <c r="AV78" s="1">
        <f t="shared" si="71"/>
        <v>0.3</v>
      </c>
      <c r="AW78" s="2">
        <f t="shared" si="72"/>
        <v>78.3383459132898</v>
      </c>
      <c r="AX78" s="1">
        <f t="shared" si="73"/>
        <v>48673.3609321089</v>
      </c>
    </row>
    <row r="79" s="1" customFormat="1" spans="1:50">
      <c r="A79" s="13"/>
      <c r="B79" s="13"/>
      <c r="C79" s="16">
        <v>5</v>
      </c>
      <c r="D79" s="19">
        <v>11.6562503866452</v>
      </c>
      <c r="E79" s="20">
        <f t="shared" si="74"/>
        <v>5.89532312163333</v>
      </c>
      <c r="F79" s="16" t="s">
        <v>75</v>
      </c>
      <c r="G79" s="13">
        <v>6</v>
      </c>
      <c r="H79" s="18">
        <f t="shared" si="57"/>
        <v>11.6562503866452</v>
      </c>
      <c r="I79" s="18">
        <f t="shared" si="58"/>
        <v>284.806250386645</v>
      </c>
      <c r="J79" s="18">
        <f t="shared" si="59"/>
        <v>0.0749543626878606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5"/>
        <v>1.11885325018494</v>
      </c>
      <c r="P79" s="18">
        <f t="shared" si="62"/>
        <v>0.0838629323088533</v>
      </c>
      <c r="Q79" s="24">
        <f t="shared" si="63"/>
        <v>0.025158879692656</v>
      </c>
      <c r="R79" s="18">
        <f t="shared" si="64"/>
        <v>0.156366</v>
      </c>
      <c r="S79" s="25">
        <f t="shared" si="65"/>
        <v>0.160897379818221</v>
      </c>
      <c r="T79" s="3">
        <v>0.01</v>
      </c>
      <c r="U79" s="26">
        <f t="shared" si="66"/>
        <v>0.00160897379818221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0.001</v>
      </c>
      <c r="AF79" s="3">
        <v>0.49</v>
      </c>
      <c r="AG79" s="26">
        <f t="shared" si="67"/>
        <v>0.00049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</v>
      </c>
      <c r="AR79" s="3">
        <v>0.5</v>
      </c>
      <c r="AS79" s="3">
        <f t="shared" si="68"/>
        <v>0.005</v>
      </c>
      <c r="AT79" s="2">
        <f t="shared" si="69"/>
        <v>0.00709897379818221</v>
      </c>
      <c r="AU79" s="29">
        <f t="shared" si="70"/>
        <v>52.122</v>
      </c>
      <c r="AV79" s="1">
        <f t="shared" si="71"/>
        <v>0.3</v>
      </c>
      <c r="AW79" s="2">
        <f t="shared" si="72"/>
        <v>78.3383459132898</v>
      </c>
      <c r="AX79" s="1">
        <f t="shared" si="73"/>
        <v>58262.2295368227</v>
      </c>
    </row>
    <row r="80" s="1" customFormat="1" spans="1:50">
      <c r="A80" s="13"/>
      <c r="B80" s="13"/>
      <c r="C80" s="16">
        <v>6</v>
      </c>
      <c r="D80" s="19">
        <v>14.227843953</v>
      </c>
      <c r="E80" s="20">
        <f t="shared" si="74"/>
        <v>11.6562503866452</v>
      </c>
      <c r="F80" s="16" t="s">
        <v>73</v>
      </c>
      <c r="G80" s="13">
        <v>7</v>
      </c>
      <c r="H80" s="18">
        <f t="shared" si="57"/>
        <v>14.227843953</v>
      </c>
      <c r="I80" s="18">
        <f t="shared" si="58"/>
        <v>287.377843953</v>
      </c>
      <c r="J80" s="18">
        <f t="shared" si="59"/>
        <v>0.101779088135427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1.55621031787608</v>
      </c>
      <c r="P80" s="18">
        <f t="shared" si="62"/>
        <v>0.158389667100371</v>
      </c>
      <c r="Q80" s="24">
        <f t="shared" si="63"/>
        <v>0.0475169001301113</v>
      </c>
      <c r="R80" s="18">
        <f t="shared" si="64"/>
        <v>0.156366</v>
      </c>
      <c r="S80" s="25">
        <f t="shared" si="65"/>
        <v>0.30388255842134</v>
      </c>
      <c r="T80" s="3">
        <v>0.01</v>
      </c>
      <c r="U80" s="26">
        <f t="shared" si="66"/>
        <v>0.0030388255842134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8"/>
        <v>0.0075</v>
      </c>
      <c r="AT80" s="2">
        <f t="shared" si="69"/>
        <v>0.0129888255842134</v>
      </c>
      <c r="AU80" s="29">
        <f t="shared" si="70"/>
        <v>52.122</v>
      </c>
      <c r="AV80" s="1">
        <f t="shared" si="71"/>
        <v>0.3</v>
      </c>
      <c r="AW80" s="2">
        <f t="shared" si="72"/>
        <v>78.3383459132898</v>
      </c>
      <c r="AX80" s="1">
        <f t="shared" si="73"/>
        <v>106601.03264432</v>
      </c>
    </row>
    <row r="81" s="1" customFormat="1" spans="1:50">
      <c r="A81" s="13"/>
      <c r="B81" s="13"/>
      <c r="C81" s="16">
        <v>7</v>
      </c>
      <c r="D81" s="19">
        <v>17.4484402374194</v>
      </c>
      <c r="E81" s="20">
        <f t="shared" si="74"/>
        <v>14.227843953</v>
      </c>
      <c r="F81" s="16" t="s">
        <v>73</v>
      </c>
      <c r="G81" s="13">
        <v>8</v>
      </c>
      <c r="H81" s="18">
        <f t="shared" si="57"/>
        <v>17.4484402374194</v>
      </c>
      <c r="I81" s="18">
        <f t="shared" si="58"/>
        <v>290.598440237419</v>
      </c>
      <c r="J81" s="18">
        <f t="shared" si="59"/>
        <v>0.14816119168734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1.91904065077571</v>
      </c>
      <c r="P81" s="18">
        <f t="shared" si="62"/>
        <v>0.284327349715377</v>
      </c>
      <c r="Q81" s="24">
        <f t="shared" si="63"/>
        <v>0.0852982049146131</v>
      </c>
      <c r="R81" s="18">
        <f t="shared" si="64"/>
        <v>0.156366</v>
      </c>
      <c r="S81" s="25">
        <f t="shared" si="65"/>
        <v>0.545503529633124</v>
      </c>
      <c r="T81" s="3">
        <v>0.01</v>
      </c>
      <c r="U81" s="26">
        <f t="shared" si="66"/>
        <v>0.00545503529633124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0.015</v>
      </c>
      <c r="AR81" s="3">
        <v>0.5</v>
      </c>
      <c r="AS81" s="3">
        <f t="shared" si="68"/>
        <v>0.0075</v>
      </c>
      <c r="AT81" s="2">
        <f t="shared" si="69"/>
        <v>0.0154050352963312</v>
      </c>
      <c r="AU81" s="29">
        <f t="shared" si="70"/>
        <v>52.122</v>
      </c>
      <c r="AV81" s="1">
        <f t="shared" si="71"/>
        <v>0.3</v>
      </c>
      <c r="AW81" s="2">
        <f t="shared" si="72"/>
        <v>78.3383459132898</v>
      </c>
      <c r="AX81" s="1">
        <f t="shared" si="73"/>
        <v>126431.189630187</v>
      </c>
    </row>
    <row r="82" s="1" customFormat="1" spans="1:50">
      <c r="A82" s="13"/>
      <c r="B82" s="13"/>
      <c r="C82" s="16">
        <v>8</v>
      </c>
      <c r="D82" s="19">
        <v>16.5964442151613</v>
      </c>
      <c r="E82" s="20">
        <f t="shared" si="74"/>
        <v>17.4484402374194</v>
      </c>
      <c r="F82" s="16" t="s">
        <v>73</v>
      </c>
      <c r="G82" s="13">
        <v>9</v>
      </c>
      <c r="H82" s="18">
        <f t="shared" si="57"/>
        <v>16.5964442151613</v>
      </c>
      <c r="I82" s="18">
        <f t="shared" si="58"/>
        <v>289.746444215161</v>
      </c>
      <c r="J82" s="18">
        <f t="shared" si="59"/>
        <v>0.134259814422822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2.15593330106033</v>
      </c>
      <c r="P82" s="18">
        <f t="shared" si="62"/>
        <v>0.289455204908341</v>
      </c>
      <c r="Q82" s="24">
        <f t="shared" si="63"/>
        <v>0.0868365614725024</v>
      </c>
      <c r="R82" s="18">
        <f t="shared" si="64"/>
        <v>0.156366</v>
      </c>
      <c r="S82" s="25">
        <f t="shared" si="65"/>
        <v>0.555341707740189</v>
      </c>
      <c r="T82" s="3">
        <v>0.01</v>
      </c>
      <c r="U82" s="26">
        <f t="shared" si="66"/>
        <v>0.00555341707740189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0.001</v>
      </c>
      <c r="AF82" s="3">
        <v>0.49</v>
      </c>
      <c r="AG82" s="26">
        <f t="shared" si="67"/>
        <v>0.00049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</v>
      </c>
      <c r="AR82" s="3">
        <v>0.5</v>
      </c>
      <c r="AS82" s="3">
        <f t="shared" si="68"/>
        <v>0.005</v>
      </c>
      <c r="AT82" s="2">
        <f t="shared" si="69"/>
        <v>0.0110434170774019</v>
      </c>
      <c r="AU82" s="29">
        <f t="shared" si="70"/>
        <v>52.122</v>
      </c>
      <c r="AV82" s="1">
        <f t="shared" si="71"/>
        <v>0.3</v>
      </c>
      <c r="AW82" s="2">
        <f t="shared" si="72"/>
        <v>78.3383459132898</v>
      </c>
      <c r="AX82" s="1">
        <f t="shared" si="73"/>
        <v>90634.8042584989</v>
      </c>
    </row>
    <row r="83" s="1" customFormat="1" spans="1:50">
      <c r="A83" s="13"/>
      <c r="B83" s="13"/>
      <c r="C83" s="16">
        <v>9</v>
      </c>
      <c r="D83" s="19">
        <v>13.895276415</v>
      </c>
      <c r="E83" s="20">
        <f t="shared" si="74"/>
        <v>16.5964442151613</v>
      </c>
      <c r="F83" s="16" t="s">
        <v>73</v>
      </c>
      <c r="G83" s="13">
        <v>10</v>
      </c>
      <c r="H83" s="18">
        <f t="shared" si="57"/>
        <v>13.895276415</v>
      </c>
      <c r="I83" s="18">
        <f t="shared" si="58"/>
        <v>287.045276415</v>
      </c>
      <c r="J83" s="18">
        <f t="shared" si="59"/>
        <v>0.0978611793801738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2.38769809615199</v>
      </c>
      <c r="P83" s="18">
        <f t="shared" si="62"/>
        <v>0.23366295169323</v>
      </c>
      <c r="Q83" s="24">
        <f t="shared" si="63"/>
        <v>0.0700988855079688</v>
      </c>
      <c r="R83" s="18">
        <f t="shared" si="64"/>
        <v>0.156366</v>
      </c>
      <c r="S83" s="25">
        <f t="shared" si="65"/>
        <v>0.448300049294404</v>
      </c>
      <c r="T83" s="3">
        <v>0.01</v>
      </c>
      <c r="U83" s="26">
        <f t="shared" si="66"/>
        <v>0.00448300049294404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0.001</v>
      </c>
      <c r="AF83" s="3">
        <v>0.49</v>
      </c>
      <c r="AG83" s="26">
        <f t="shared" si="67"/>
        <v>0.00049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</v>
      </c>
      <c r="AR83" s="3">
        <v>0.5</v>
      </c>
      <c r="AS83" s="3">
        <f t="shared" si="68"/>
        <v>0.005</v>
      </c>
      <c r="AT83" s="2">
        <f t="shared" si="69"/>
        <v>0.00997300049294405</v>
      </c>
      <c r="AU83" s="29">
        <f t="shared" si="70"/>
        <v>52.122</v>
      </c>
      <c r="AV83" s="1">
        <f t="shared" si="71"/>
        <v>0.3</v>
      </c>
      <c r="AW83" s="2">
        <f t="shared" si="72"/>
        <v>78.3383459132898</v>
      </c>
      <c r="AX83" s="1">
        <f t="shared" si="73"/>
        <v>81849.7518668878</v>
      </c>
    </row>
    <row r="84" s="1" customFormat="1" spans="1:50">
      <c r="A84" s="13"/>
      <c r="B84" s="13"/>
      <c r="C84" s="16">
        <v>10</v>
      </c>
      <c r="D84" s="19">
        <v>8.13757019432258</v>
      </c>
      <c r="E84" s="20">
        <f t="shared" si="74"/>
        <v>13.895276415</v>
      </c>
      <c r="F84" s="16" t="s">
        <v>73</v>
      </c>
      <c r="G84" s="13">
        <v>11</v>
      </c>
      <c r="H84" s="18">
        <f t="shared" si="57"/>
        <v>8.13757019432258</v>
      </c>
      <c r="I84" s="18">
        <f t="shared" si="58"/>
        <v>281.287570194323</v>
      </c>
      <c r="J84" s="18">
        <f t="shared" si="59"/>
        <v>0.0488728736542799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2.04633338723582</v>
      </c>
      <c r="O84" s="18">
        <f t="shared" si="75"/>
        <v>0.628921757222938</v>
      </c>
      <c r="P84" s="18">
        <f t="shared" si="62"/>
        <v>0.0307372135791843</v>
      </c>
      <c r="Q84" s="24">
        <f t="shared" si="63"/>
        <v>0.0092211640737553</v>
      </c>
      <c r="R84" s="18">
        <f t="shared" si="64"/>
        <v>0.156366</v>
      </c>
      <c r="S84" s="25">
        <f t="shared" si="65"/>
        <v>0.0589716695045937</v>
      </c>
      <c r="T84" s="3">
        <v>0.01</v>
      </c>
      <c r="U84" s="26">
        <f t="shared" si="66"/>
        <v>0.000589716695045937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0.00607971669504594</v>
      </c>
      <c r="AU84" s="29">
        <f t="shared" si="70"/>
        <v>52.122</v>
      </c>
      <c r="AV84" s="1">
        <f t="shared" si="71"/>
        <v>0.3</v>
      </c>
      <c r="AW84" s="2">
        <f t="shared" si="72"/>
        <v>78.3383459132898</v>
      </c>
      <c r="AX84" s="1">
        <f t="shared" si="73"/>
        <v>49897.0498660415</v>
      </c>
    </row>
    <row r="85" s="1" customFormat="1" spans="1:51">
      <c r="A85" s="13"/>
      <c r="B85" s="13"/>
      <c r="C85" s="16">
        <v>11</v>
      </c>
      <c r="D85" s="19">
        <v>0.581441913466667</v>
      </c>
      <c r="E85" s="20">
        <f t="shared" si="74"/>
        <v>8.13757019432258</v>
      </c>
      <c r="F85" s="16" t="s">
        <v>75</v>
      </c>
      <c r="G85" s="13">
        <v>12</v>
      </c>
      <c r="H85" s="18">
        <f t="shared" si="57"/>
        <v>0.581441913466667</v>
      </c>
      <c r="I85" s="18">
        <f t="shared" si="58"/>
        <v>273.731441913467</v>
      </c>
      <c r="J85" s="18">
        <f t="shared" si="59"/>
        <v>0.0187970950414787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5"/>
        <v>1.11940454364375</v>
      </c>
      <c r="P85" s="18">
        <f t="shared" si="62"/>
        <v>0.0210415535967347</v>
      </c>
      <c r="Q85" s="24">
        <f t="shared" si="63"/>
        <v>0.00631246607902042</v>
      </c>
      <c r="R85" s="18">
        <f t="shared" si="64"/>
        <v>0.156366</v>
      </c>
      <c r="S85" s="25">
        <f t="shared" si="65"/>
        <v>0.0403698123570368</v>
      </c>
      <c r="T85" s="3">
        <v>0.01</v>
      </c>
      <c r="U85" s="26">
        <f t="shared" si="66"/>
        <v>0.000403698123570368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0.00589369812357037</v>
      </c>
      <c r="AU85" s="29">
        <f t="shared" si="70"/>
        <v>52.122</v>
      </c>
      <c r="AV85" s="1">
        <f t="shared" si="71"/>
        <v>0.3</v>
      </c>
      <c r="AW85" s="2">
        <f t="shared" si="72"/>
        <v>78.3383459132898</v>
      </c>
      <c r="AX85" s="1">
        <f t="shared" si="73"/>
        <v>48370.3705152603</v>
      </c>
      <c r="AY85" s="1">
        <f>SUM(AX74:AX85)</f>
        <v>806269.191473668</v>
      </c>
    </row>
    <row r="86" s="1" customFormat="1" spans="1:46">
      <c r="A86" s="13"/>
      <c r="B86" s="13"/>
      <c r="C86" s="16">
        <v>12</v>
      </c>
      <c r="D86" s="19">
        <v>-4.96864549280645</v>
      </c>
      <c r="E86" s="20">
        <f t="shared" si="74"/>
        <v>0.581441913466667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-4</v>
      </c>
      <c r="E90" s="16"/>
      <c r="F90" s="16"/>
      <c r="G90" s="13">
        <v>1</v>
      </c>
      <c r="H90" s="18">
        <f t="shared" ref="H90:H101" si="76">E91</f>
        <v>-4</v>
      </c>
      <c r="I90" s="18">
        <f t="shared" ref="I90:I101" si="77">H90+273.15</f>
        <v>269.15</v>
      </c>
      <c r="J90" s="18">
        <f t="shared" ref="J90:J101" si="78">EXP(($C$16*(I90-$C$14))/($C$17*I90*$C$14))</f>
        <v>0.0102597002578668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0.00292093666341466</v>
      </c>
      <c r="Q90" s="24">
        <f t="shared" ref="Q90:Q101" si="82">P90*$B$76</f>
        <v>0.000876280999024399</v>
      </c>
      <c r="R90" s="18">
        <f t="shared" ref="R90:R101" si="83">L90*$B$76</f>
        <v>0.08541</v>
      </c>
      <c r="S90" s="25">
        <f t="shared" ref="S90:S101" si="84">Q90/R90</f>
        <v>0.0102597002578668</v>
      </c>
      <c r="T90" s="3">
        <v>0.01</v>
      </c>
      <c r="U90" s="26">
        <f t="shared" ref="U90:U101" si="85">S90*T90</f>
        <v>0.000102597002578668</v>
      </c>
      <c r="V90" s="25"/>
      <c r="W90" s="3"/>
      <c r="X90" s="3"/>
      <c r="Y90" s="28"/>
      <c r="Z90" s="3"/>
      <c r="AA90" s="27"/>
      <c r="AB90" s="3"/>
      <c r="AC90" s="3"/>
      <c r="AD90" s="3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0.00559259700257867</v>
      </c>
      <c r="AU90" s="29">
        <f t="shared" ref="AU90:AU101" si="89">$B$90/12</f>
        <v>28.47</v>
      </c>
      <c r="AV90" s="1">
        <f t="shared" ref="AV90:AV101" si="90">$B$76</f>
        <v>0.3</v>
      </c>
      <c r="AW90" s="2">
        <f t="shared" ref="AW90:AW101" si="91">$E$9</f>
        <v>22.7484</v>
      </c>
      <c r="AX90" s="1">
        <f t="shared" ref="AX90:AX101" si="92">AW90*10000*AV90*0.67*AU90*AT90</f>
        <v>7280.27704402919</v>
      </c>
      <c r="AZ90" s="2">
        <f t="shared" ref="AZ90:AZ101" si="93">$E$10</f>
        <v>11.03</v>
      </c>
      <c r="BA90" s="1">
        <f t="shared" ref="BA90:BA101" si="94">AZ90*10000*AV90*0.67*AU90*AT90</f>
        <v>3529.9825831989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-2.84579425583871</v>
      </c>
      <c r="E91" s="20">
        <f t="shared" ref="E91:E102" si="95">D90</f>
        <v>-4</v>
      </c>
      <c r="F91" s="16" t="s">
        <v>73</v>
      </c>
      <c r="G91" s="13">
        <v>2</v>
      </c>
      <c r="H91" s="18">
        <f t="shared" si="76"/>
        <v>-2.84579425583871</v>
      </c>
      <c r="I91" s="18">
        <f t="shared" si="77"/>
        <v>270.304205744161</v>
      </c>
      <c r="J91" s="18">
        <f t="shared" si="78"/>
        <v>0.0119735056931801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6">L91+O90-P90-N91</f>
        <v>0.566479063336585</v>
      </c>
      <c r="P91" s="18">
        <f t="shared" si="81"/>
        <v>0.00678274028992791</v>
      </c>
      <c r="Q91" s="24">
        <f t="shared" si="82"/>
        <v>0.00203482208697837</v>
      </c>
      <c r="R91" s="18">
        <f t="shared" si="83"/>
        <v>0.08541</v>
      </c>
      <c r="S91" s="25">
        <f t="shared" si="84"/>
        <v>0.0238241668069122</v>
      </c>
      <c r="T91" s="3">
        <v>0.01</v>
      </c>
      <c r="U91" s="26">
        <f t="shared" si="85"/>
        <v>0.000238241668069122</v>
      </c>
      <c r="V91" s="25"/>
      <c r="W91" s="3"/>
      <c r="X91" s="3"/>
      <c r="Y91" s="28"/>
      <c r="Z91" s="3"/>
      <c r="AA91" s="27"/>
      <c r="AB91" s="3"/>
      <c r="AC91" s="3"/>
      <c r="AD91" s="3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0.00572824166806912</v>
      </c>
      <c r="AU91" s="29">
        <f t="shared" si="89"/>
        <v>28.47</v>
      </c>
      <c r="AV91" s="1">
        <f t="shared" si="90"/>
        <v>0.3</v>
      </c>
      <c r="AW91" s="2">
        <f t="shared" si="91"/>
        <v>22.7484</v>
      </c>
      <c r="AX91" s="1">
        <f t="shared" si="92"/>
        <v>7456.8552498001</v>
      </c>
      <c r="AZ91" s="2">
        <f t="shared" si="93"/>
        <v>11.03</v>
      </c>
      <c r="BA91" s="1">
        <f t="shared" si="94"/>
        <v>3615.59992813979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-0.207532214</v>
      </c>
      <c r="E92" s="20">
        <f t="shared" si="95"/>
        <v>-2.84579425583871</v>
      </c>
      <c r="F92" s="16" t="s">
        <v>73</v>
      </c>
      <c r="G92" s="13">
        <v>3</v>
      </c>
      <c r="H92" s="18">
        <f t="shared" si="76"/>
        <v>-0.207532214</v>
      </c>
      <c r="I92" s="18">
        <f t="shared" si="77"/>
        <v>272.942467786</v>
      </c>
      <c r="J92" s="18">
        <f t="shared" si="78"/>
        <v>0.0169603984703015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6"/>
        <v>0.844396323046658</v>
      </c>
      <c r="P92" s="18">
        <f t="shared" si="81"/>
        <v>0.0143212981057288</v>
      </c>
      <c r="Q92" s="24">
        <f t="shared" si="82"/>
        <v>0.00429638943171863</v>
      </c>
      <c r="R92" s="18">
        <f t="shared" si="83"/>
        <v>0.08541</v>
      </c>
      <c r="S92" s="25">
        <f t="shared" si="84"/>
        <v>0.0503031194440772</v>
      </c>
      <c r="T92" s="3">
        <v>0.01</v>
      </c>
      <c r="U92" s="26">
        <f t="shared" si="85"/>
        <v>0.000503031194440772</v>
      </c>
      <c r="V92" s="25"/>
      <c r="W92" s="3"/>
      <c r="X92" s="3"/>
      <c r="Y92" s="28"/>
      <c r="Z92" s="3"/>
      <c r="AA92" s="27"/>
      <c r="AB92" s="3"/>
      <c r="AC92" s="3"/>
      <c r="AD92" s="3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0.00599303119444077</v>
      </c>
      <c r="AU92" s="29">
        <f t="shared" si="89"/>
        <v>28.47</v>
      </c>
      <c r="AV92" s="1">
        <f t="shared" si="90"/>
        <v>0.3</v>
      </c>
      <c r="AW92" s="2">
        <f t="shared" si="91"/>
        <v>22.7484</v>
      </c>
      <c r="AX92" s="1">
        <f t="shared" si="92"/>
        <v>7801.5504083202</v>
      </c>
      <c r="AZ92" s="2">
        <f t="shared" si="93"/>
        <v>11.03</v>
      </c>
      <c r="BA92" s="1">
        <f t="shared" si="94"/>
        <v>3782.73201648344</v>
      </c>
    </row>
    <row r="93" s="1" customFormat="1" spans="1:53">
      <c r="A93" s="13"/>
      <c r="B93" s="13"/>
      <c r="C93" s="16">
        <v>3</v>
      </c>
      <c r="D93" s="19">
        <v>3.13787188812903</v>
      </c>
      <c r="E93" s="20">
        <f t="shared" si="95"/>
        <v>-0.207532214</v>
      </c>
      <c r="F93" s="16" t="s">
        <v>73</v>
      </c>
      <c r="G93" s="13">
        <v>4</v>
      </c>
      <c r="H93" s="18">
        <f t="shared" si="76"/>
        <v>3.13787188812903</v>
      </c>
      <c r="I93" s="18">
        <f t="shared" si="77"/>
        <v>276.287871888129</v>
      </c>
      <c r="J93" s="18">
        <f t="shared" si="78"/>
        <v>0.0261233375058979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1.11477502494093</v>
      </c>
      <c r="P93" s="18">
        <f t="shared" si="81"/>
        <v>0.0291216442196776</v>
      </c>
      <c r="Q93" s="24">
        <f t="shared" si="82"/>
        <v>0.00873649326590328</v>
      </c>
      <c r="R93" s="18">
        <f t="shared" si="83"/>
        <v>0.08541</v>
      </c>
      <c r="S93" s="25">
        <f t="shared" si="84"/>
        <v>0.102288880293915</v>
      </c>
      <c r="T93" s="3">
        <v>0.01</v>
      </c>
      <c r="U93" s="26">
        <f t="shared" si="85"/>
        <v>0.00102288880293915</v>
      </c>
      <c r="V93" s="25"/>
      <c r="W93" s="3"/>
      <c r="X93" s="3"/>
      <c r="Y93" s="28"/>
      <c r="Z93" s="3"/>
      <c r="AA93" s="27"/>
      <c r="AB93" s="3"/>
      <c r="AC93" s="3"/>
      <c r="AD93" s="3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0.00651288880293915</v>
      </c>
      <c r="AU93" s="29">
        <f t="shared" si="89"/>
        <v>28.47</v>
      </c>
      <c r="AV93" s="1">
        <f t="shared" si="90"/>
        <v>0.3</v>
      </c>
      <c r="AW93" s="2">
        <f t="shared" si="91"/>
        <v>22.7484</v>
      </c>
      <c r="AX93" s="1">
        <f t="shared" si="92"/>
        <v>8478.2856373327</v>
      </c>
      <c r="AZ93" s="2">
        <f t="shared" si="93"/>
        <v>11.03</v>
      </c>
      <c r="BA93" s="1">
        <f t="shared" si="94"/>
        <v>4110.86012993352</v>
      </c>
    </row>
    <row r="94" s="1" customFormat="1" spans="1:53">
      <c r="A94" s="13"/>
      <c r="B94" s="13"/>
      <c r="C94" s="16">
        <v>4</v>
      </c>
      <c r="D94" s="19">
        <v>5.89532312163333</v>
      </c>
      <c r="E94" s="20">
        <f t="shared" si="95"/>
        <v>3.13787188812903</v>
      </c>
      <c r="F94" s="16" t="s">
        <v>73</v>
      </c>
      <c r="G94" s="13">
        <v>5</v>
      </c>
      <c r="H94" s="18">
        <f t="shared" si="76"/>
        <v>5.89532312163333</v>
      </c>
      <c r="I94" s="18">
        <f t="shared" si="77"/>
        <v>279.045323121633</v>
      </c>
      <c r="J94" s="18">
        <f t="shared" si="78"/>
        <v>0.0370058420354818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1.03137071168519</v>
      </c>
      <c r="O94" s="18">
        <f t="shared" si="96"/>
        <v>0.338982669036062</v>
      </c>
      <c r="P94" s="18">
        <f t="shared" si="81"/>
        <v>0.0125443391031145</v>
      </c>
      <c r="Q94" s="24">
        <f t="shared" si="82"/>
        <v>0.00376330173093436</v>
      </c>
      <c r="R94" s="18">
        <f t="shared" si="83"/>
        <v>0.08541</v>
      </c>
      <c r="S94" s="25">
        <f t="shared" si="84"/>
        <v>0.0440616055606411</v>
      </c>
      <c r="T94" s="3">
        <v>0.01</v>
      </c>
      <c r="U94" s="26">
        <f t="shared" si="85"/>
        <v>0.000440616055606411</v>
      </c>
      <c r="V94" s="25"/>
      <c r="W94" s="3"/>
      <c r="X94" s="3"/>
      <c r="Y94" s="28"/>
      <c r="Z94" s="3"/>
      <c r="AA94" s="27"/>
      <c r="AB94" s="3"/>
      <c r="AC94" s="3"/>
      <c r="AD94" s="3"/>
      <c r="AE94" s="25">
        <v>0.001</v>
      </c>
      <c r="AF94" s="3">
        <v>0.49</v>
      </c>
      <c r="AG94" s="26">
        <f t="shared" si="86"/>
        <v>0.00049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</v>
      </c>
      <c r="AR94" s="3">
        <v>0.5</v>
      </c>
      <c r="AS94" s="3">
        <f t="shared" si="87"/>
        <v>0.005</v>
      </c>
      <c r="AT94" s="2">
        <f t="shared" si="88"/>
        <v>0.00593061605560641</v>
      </c>
      <c r="AU94" s="29">
        <f t="shared" si="89"/>
        <v>28.47</v>
      </c>
      <c r="AV94" s="1">
        <f t="shared" si="90"/>
        <v>0.3</v>
      </c>
      <c r="AW94" s="2">
        <f t="shared" si="91"/>
        <v>22.7484</v>
      </c>
      <c r="AX94" s="1">
        <f t="shared" si="92"/>
        <v>7720.30023022831</v>
      </c>
      <c r="AZ94" s="2">
        <f t="shared" si="93"/>
        <v>11.03</v>
      </c>
      <c r="BA94" s="1">
        <f t="shared" si="94"/>
        <v>3743.33630230778</v>
      </c>
    </row>
    <row r="95" s="1" customFormat="1" spans="1:53">
      <c r="A95" s="13"/>
      <c r="B95" s="13"/>
      <c r="C95" s="16">
        <v>5</v>
      </c>
      <c r="D95" s="19">
        <v>11.6562503866452</v>
      </c>
      <c r="E95" s="20">
        <f t="shared" si="95"/>
        <v>5.89532312163333</v>
      </c>
      <c r="F95" s="16" t="s">
        <v>75</v>
      </c>
      <c r="G95" s="13">
        <v>6</v>
      </c>
      <c r="H95" s="18">
        <f t="shared" si="76"/>
        <v>11.6562503866452</v>
      </c>
      <c r="I95" s="18">
        <f t="shared" si="77"/>
        <v>284.806250386645</v>
      </c>
      <c r="J95" s="18">
        <f t="shared" si="78"/>
        <v>0.0749543626878606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6"/>
        <v>0.611138329932948</v>
      </c>
      <c r="P95" s="18">
        <f t="shared" si="81"/>
        <v>0.0458074840342476</v>
      </c>
      <c r="Q95" s="24">
        <f t="shared" si="82"/>
        <v>0.0137422452102743</v>
      </c>
      <c r="R95" s="18">
        <f t="shared" si="83"/>
        <v>0.08541</v>
      </c>
      <c r="S95" s="25">
        <f t="shared" si="84"/>
        <v>0.160897379818221</v>
      </c>
      <c r="T95" s="3">
        <v>0.01</v>
      </c>
      <c r="U95" s="26">
        <f t="shared" si="85"/>
        <v>0.00160897379818221</v>
      </c>
      <c r="V95" s="25"/>
      <c r="W95" s="3"/>
      <c r="X95" s="3"/>
      <c r="Y95" s="28"/>
      <c r="Z95" s="3"/>
      <c r="AA95" s="27"/>
      <c r="AB95" s="3"/>
      <c r="AC95" s="3"/>
      <c r="AD95" s="3"/>
      <c r="AE95" s="25">
        <v>0.001</v>
      </c>
      <c r="AF95" s="3">
        <v>0.49</v>
      </c>
      <c r="AG95" s="26">
        <f t="shared" si="86"/>
        <v>0.00049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</v>
      </c>
      <c r="AR95" s="3">
        <v>0.5</v>
      </c>
      <c r="AS95" s="3">
        <f t="shared" si="87"/>
        <v>0.005</v>
      </c>
      <c r="AT95" s="2">
        <f t="shared" si="88"/>
        <v>0.00709897379818221</v>
      </c>
      <c r="AU95" s="29">
        <f t="shared" si="89"/>
        <v>28.47</v>
      </c>
      <c r="AV95" s="1">
        <f t="shared" si="90"/>
        <v>0.3</v>
      </c>
      <c r="AW95" s="2">
        <f t="shared" si="91"/>
        <v>22.7484</v>
      </c>
      <c r="AX95" s="1">
        <f t="shared" si="92"/>
        <v>9241.2337157926</v>
      </c>
      <c r="AZ95" s="2">
        <f t="shared" si="93"/>
        <v>11.03</v>
      </c>
      <c r="BA95" s="1">
        <f t="shared" si="94"/>
        <v>4480.79020437448</v>
      </c>
    </row>
    <row r="96" s="1" customFormat="1" spans="1:53">
      <c r="A96" s="13"/>
      <c r="B96" s="13"/>
      <c r="C96" s="16">
        <v>6</v>
      </c>
      <c r="D96" s="19">
        <v>14.227843953</v>
      </c>
      <c r="E96" s="20">
        <f t="shared" si="95"/>
        <v>11.6562503866452</v>
      </c>
      <c r="F96" s="16" t="s">
        <v>73</v>
      </c>
      <c r="G96" s="13">
        <v>7</v>
      </c>
      <c r="H96" s="18">
        <f t="shared" si="76"/>
        <v>14.227843953</v>
      </c>
      <c r="I96" s="18">
        <f t="shared" si="77"/>
        <v>287.377843953</v>
      </c>
      <c r="J96" s="18">
        <f t="shared" si="78"/>
        <v>0.101779088135427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0.8500308458987</v>
      </c>
      <c r="P96" s="18">
        <f t="shared" si="81"/>
        <v>0.0865153643825556</v>
      </c>
      <c r="Q96" s="24">
        <f t="shared" si="82"/>
        <v>0.0259546093147667</v>
      </c>
      <c r="R96" s="18">
        <f t="shared" si="83"/>
        <v>0.08541</v>
      </c>
      <c r="S96" s="25">
        <f t="shared" si="84"/>
        <v>0.30388255842134</v>
      </c>
      <c r="T96" s="3">
        <v>0.01</v>
      </c>
      <c r="U96" s="26">
        <f t="shared" si="85"/>
        <v>0.0030388255842134</v>
      </c>
      <c r="V96" s="25"/>
      <c r="W96" s="3"/>
      <c r="X96" s="3"/>
      <c r="Y96" s="28"/>
      <c r="Z96" s="3"/>
      <c r="AA96" s="27"/>
      <c r="AB96" s="3"/>
      <c r="AC96" s="3"/>
      <c r="AD96" s="3"/>
      <c r="AE96" s="25">
        <v>0.005</v>
      </c>
      <c r="AF96" s="3">
        <v>0.49</v>
      </c>
      <c r="AG96" s="26">
        <f t="shared" si="86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7"/>
        <v>0.0075</v>
      </c>
      <c r="AT96" s="2">
        <f t="shared" si="88"/>
        <v>0.0129888255842134</v>
      </c>
      <c r="AU96" s="29">
        <f t="shared" si="89"/>
        <v>28.47</v>
      </c>
      <c r="AV96" s="1">
        <f t="shared" si="90"/>
        <v>0.3</v>
      </c>
      <c r="AW96" s="2">
        <f t="shared" si="91"/>
        <v>22.7484</v>
      </c>
      <c r="AX96" s="1">
        <f t="shared" si="92"/>
        <v>16908.4682279175</v>
      </c>
      <c r="AZ96" s="2">
        <f t="shared" si="93"/>
        <v>11.03</v>
      </c>
      <c r="BA96" s="1">
        <f t="shared" si="94"/>
        <v>8198.39657092057</v>
      </c>
    </row>
    <row r="97" s="1" customFormat="1" spans="1:53">
      <c r="A97" s="13"/>
      <c r="B97" s="13"/>
      <c r="C97" s="16">
        <v>7</v>
      </c>
      <c r="D97" s="19">
        <v>17.4484402374194</v>
      </c>
      <c r="E97" s="20">
        <f t="shared" si="95"/>
        <v>14.227843953</v>
      </c>
      <c r="F97" s="16" t="s">
        <v>73</v>
      </c>
      <c r="G97" s="13">
        <v>8</v>
      </c>
      <c r="H97" s="18">
        <f t="shared" si="76"/>
        <v>17.4484402374194</v>
      </c>
      <c r="I97" s="18">
        <f t="shared" si="77"/>
        <v>290.598440237419</v>
      </c>
      <c r="J97" s="18">
        <f t="shared" si="78"/>
        <v>0.14816119168734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1.04821548151614</v>
      </c>
      <c r="P97" s="18">
        <f t="shared" si="81"/>
        <v>0.155304854886551</v>
      </c>
      <c r="Q97" s="24">
        <f t="shared" si="82"/>
        <v>0.0465914564659652</v>
      </c>
      <c r="R97" s="18">
        <f t="shared" si="83"/>
        <v>0.08541</v>
      </c>
      <c r="S97" s="25">
        <f t="shared" si="84"/>
        <v>0.545503529633124</v>
      </c>
      <c r="T97" s="3">
        <v>0.01</v>
      </c>
      <c r="U97" s="26">
        <f t="shared" si="85"/>
        <v>0.00545503529633124</v>
      </c>
      <c r="V97" s="25"/>
      <c r="W97" s="3"/>
      <c r="X97" s="3"/>
      <c r="Y97" s="28"/>
      <c r="Z97" s="3"/>
      <c r="AA97" s="27"/>
      <c r="AB97" s="3"/>
      <c r="AC97" s="3"/>
      <c r="AD97" s="3"/>
      <c r="AE97" s="25">
        <v>0.005</v>
      </c>
      <c r="AF97" s="3">
        <v>0.49</v>
      </c>
      <c r="AG97" s="26">
        <f t="shared" si="86"/>
        <v>0.00245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0.015</v>
      </c>
      <c r="AR97" s="3">
        <v>0.5</v>
      </c>
      <c r="AS97" s="3">
        <f t="shared" si="87"/>
        <v>0.0075</v>
      </c>
      <c r="AT97" s="2">
        <f t="shared" si="88"/>
        <v>0.0154050352963312</v>
      </c>
      <c r="AU97" s="29">
        <f t="shared" si="89"/>
        <v>28.47</v>
      </c>
      <c r="AV97" s="1">
        <f t="shared" si="90"/>
        <v>0.3</v>
      </c>
      <c r="AW97" s="2">
        <f t="shared" si="91"/>
        <v>22.7484</v>
      </c>
      <c r="AX97" s="1">
        <f t="shared" si="92"/>
        <v>20053.8184279374</v>
      </c>
      <c r="AZ97" s="2">
        <f t="shared" si="93"/>
        <v>11.03</v>
      </c>
      <c r="BA97" s="1">
        <f t="shared" si="94"/>
        <v>9723.48021224127</v>
      </c>
    </row>
    <row r="98" s="1" customFormat="1" spans="1:53">
      <c r="A98" s="13"/>
      <c r="B98" s="13"/>
      <c r="C98" s="16">
        <v>8</v>
      </c>
      <c r="D98" s="19">
        <v>16.5964442151613</v>
      </c>
      <c r="E98" s="20">
        <f t="shared" si="95"/>
        <v>17.4484402374194</v>
      </c>
      <c r="F98" s="16" t="s">
        <v>73</v>
      </c>
      <c r="G98" s="13">
        <v>9</v>
      </c>
      <c r="H98" s="18">
        <f t="shared" si="76"/>
        <v>16.5964442151613</v>
      </c>
      <c r="I98" s="18">
        <f t="shared" si="77"/>
        <v>289.746444215161</v>
      </c>
      <c r="J98" s="18">
        <f t="shared" si="78"/>
        <v>0.134259814422822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1.17761062662959</v>
      </c>
      <c r="P98" s="18">
        <f t="shared" si="81"/>
        <v>0.158105784193632</v>
      </c>
      <c r="Q98" s="24">
        <f t="shared" si="82"/>
        <v>0.0474317352580896</v>
      </c>
      <c r="R98" s="18">
        <f t="shared" si="83"/>
        <v>0.08541</v>
      </c>
      <c r="S98" s="25">
        <f t="shared" si="84"/>
        <v>0.555341707740189</v>
      </c>
      <c r="T98" s="3">
        <v>0.01</v>
      </c>
      <c r="U98" s="26">
        <f t="shared" si="85"/>
        <v>0.00555341707740189</v>
      </c>
      <c r="V98" s="25"/>
      <c r="W98" s="3"/>
      <c r="X98" s="3"/>
      <c r="Y98" s="28"/>
      <c r="Z98" s="3"/>
      <c r="AA98" s="27"/>
      <c r="AB98" s="3"/>
      <c r="AC98" s="3"/>
      <c r="AD98" s="3"/>
      <c r="AE98" s="25">
        <v>0.001</v>
      </c>
      <c r="AF98" s="3">
        <v>0.49</v>
      </c>
      <c r="AG98" s="26">
        <f t="shared" si="86"/>
        <v>0.00049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</v>
      </c>
      <c r="AR98" s="3">
        <v>0.5</v>
      </c>
      <c r="AS98" s="3">
        <f t="shared" si="87"/>
        <v>0.005</v>
      </c>
      <c r="AT98" s="2">
        <f t="shared" si="88"/>
        <v>0.0110434170774019</v>
      </c>
      <c r="AU98" s="29">
        <f t="shared" si="89"/>
        <v>28.47</v>
      </c>
      <c r="AV98" s="1">
        <f t="shared" si="90"/>
        <v>0.3</v>
      </c>
      <c r="AW98" s="2">
        <f t="shared" si="91"/>
        <v>22.7484</v>
      </c>
      <c r="AX98" s="1">
        <f t="shared" si="92"/>
        <v>14375.9930849975</v>
      </c>
      <c r="AZ98" s="2">
        <f t="shared" si="93"/>
        <v>11.03</v>
      </c>
      <c r="BA98" s="1">
        <f t="shared" si="94"/>
        <v>6970.47720839808</v>
      </c>
    </row>
    <row r="99" s="1" customFormat="1" spans="1:53">
      <c r="A99" s="13"/>
      <c r="B99" s="13"/>
      <c r="C99" s="16">
        <v>9</v>
      </c>
      <c r="D99" s="19">
        <v>13.895276415</v>
      </c>
      <c r="E99" s="20">
        <f t="shared" si="95"/>
        <v>16.5964442151613</v>
      </c>
      <c r="F99" s="16" t="s">
        <v>73</v>
      </c>
      <c r="G99" s="13">
        <v>10</v>
      </c>
      <c r="H99" s="18">
        <f t="shared" si="76"/>
        <v>13.895276415</v>
      </c>
      <c r="I99" s="18">
        <f t="shared" si="77"/>
        <v>287.045276415</v>
      </c>
      <c r="J99" s="18">
        <f t="shared" si="78"/>
        <v>0.0978611793801738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1.30420484243596</v>
      </c>
      <c r="P99" s="18">
        <f t="shared" si="81"/>
        <v>0.127631024034117</v>
      </c>
      <c r="Q99" s="24">
        <f t="shared" si="82"/>
        <v>0.0382893072102351</v>
      </c>
      <c r="R99" s="18">
        <f t="shared" si="83"/>
        <v>0.08541</v>
      </c>
      <c r="S99" s="25">
        <f t="shared" si="84"/>
        <v>0.448300049294404</v>
      </c>
      <c r="T99" s="3">
        <v>0.01</v>
      </c>
      <c r="U99" s="26">
        <f t="shared" si="85"/>
        <v>0.00448300049294404</v>
      </c>
      <c r="V99" s="25"/>
      <c r="W99" s="3"/>
      <c r="X99" s="3"/>
      <c r="Y99" s="28"/>
      <c r="Z99" s="3"/>
      <c r="AA99" s="27"/>
      <c r="AB99" s="3"/>
      <c r="AC99" s="3"/>
      <c r="AD99" s="3"/>
      <c r="AE99" s="25">
        <v>0.001</v>
      </c>
      <c r="AF99" s="3">
        <v>0.49</v>
      </c>
      <c r="AG99" s="26">
        <f t="shared" si="86"/>
        <v>0.00049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</v>
      </c>
      <c r="AR99" s="3">
        <v>0.5</v>
      </c>
      <c r="AS99" s="3">
        <f t="shared" si="87"/>
        <v>0.005</v>
      </c>
      <c r="AT99" s="2">
        <f t="shared" si="88"/>
        <v>0.00997300049294405</v>
      </c>
      <c r="AU99" s="29">
        <f t="shared" si="89"/>
        <v>28.47</v>
      </c>
      <c r="AV99" s="1">
        <f t="shared" si="90"/>
        <v>0.3</v>
      </c>
      <c r="AW99" s="2">
        <f t="shared" si="91"/>
        <v>22.7484</v>
      </c>
      <c r="AX99" s="1">
        <f t="shared" si="92"/>
        <v>12982.556496632</v>
      </c>
      <c r="AZ99" s="2">
        <f t="shared" si="93"/>
        <v>11.03</v>
      </c>
      <c r="BA99" s="1">
        <f t="shared" si="94"/>
        <v>6294.84263323359</v>
      </c>
    </row>
    <row r="100" s="1" customFormat="1" spans="1:53">
      <c r="A100" s="13"/>
      <c r="B100" s="13"/>
      <c r="C100" s="16">
        <v>10</v>
      </c>
      <c r="D100" s="19">
        <v>8.13757019432258</v>
      </c>
      <c r="E100" s="20">
        <f t="shared" si="95"/>
        <v>13.895276415</v>
      </c>
      <c r="F100" s="16" t="s">
        <v>73</v>
      </c>
      <c r="G100" s="13">
        <v>11</v>
      </c>
      <c r="H100" s="18">
        <f t="shared" si="76"/>
        <v>8.13757019432258</v>
      </c>
      <c r="I100" s="18">
        <f t="shared" si="77"/>
        <v>281.287570194323</v>
      </c>
      <c r="J100" s="18">
        <f t="shared" si="78"/>
        <v>0.0488728736542799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1.11774512748175</v>
      </c>
      <c r="O100" s="18">
        <f t="shared" si="96"/>
        <v>0.343528690920092</v>
      </c>
      <c r="P100" s="18">
        <f t="shared" si="81"/>
        <v>0.0167892343079578</v>
      </c>
      <c r="Q100" s="24">
        <f t="shared" si="82"/>
        <v>0.00503677029238735</v>
      </c>
      <c r="R100" s="18">
        <f t="shared" si="83"/>
        <v>0.08541</v>
      </c>
      <c r="S100" s="25">
        <f t="shared" si="84"/>
        <v>0.0589716695045937</v>
      </c>
      <c r="T100" s="3">
        <v>0.01</v>
      </c>
      <c r="U100" s="26">
        <f t="shared" si="85"/>
        <v>0.000589716695045937</v>
      </c>
      <c r="V100" s="25"/>
      <c r="W100" s="3"/>
      <c r="X100" s="3"/>
      <c r="Y100" s="28"/>
      <c r="Z100" s="3"/>
      <c r="AA100" s="27"/>
      <c r="AB100" s="3"/>
      <c r="AC100" s="3"/>
      <c r="AD100" s="3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0.00607971669504594</v>
      </c>
      <c r="AU100" s="29">
        <f t="shared" si="89"/>
        <v>28.47</v>
      </c>
      <c r="AV100" s="1">
        <f t="shared" si="90"/>
        <v>0.3</v>
      </c>
      <c r="AW100" s="2">
        <f t="shared" si="91"/>
        <v>22.7484</v>
      </c>
      <c r="AX100" s="1">
        <f t="shared" si="92"/>
        <v>7914.39502412481</v>
      </c>
      <c r="AZ100" s="2">
        <f t="shared" si="93"/>
        <v>11.03</v>
      </c>
      <c r="BA100" s="1">
        <f t="shared" si="94"/>
        <v>3837.44690246772</v>
      </c>
    </row>
    <row r="101" s="1" customFormat="1" spans="1:54">
      <c r="A101" s="13"/>
      <c r="B101" s="13"/>
      <c r="C101" s="16">
        <v>11</v>
      </c>
      <c r="D101" s="19">
        <v>0.581441913466667</v>
      </c>
      <c r="E101" s="20">
        <f t="shared" si="95"/>
        <v>8.13757019432258</v>
      </c>
      <c r="F101" s="16" t="s">
        <v>75</v>
      </c>
      <c r="G101" s="13">
        <v>12</v>
      </c>
      <c r="H101" s="18">
        <f t="shared" si="76"/>
        <v>0.581441913466667</v>
      </c>
      <c r="I101" s="18">
        <f t="shared" si="77"/>
        <v>273.731441913467</v>
      </c>
      <c r="J101" s="18">
        <f t="shared" si="78"/>
        <v>0.0187970950414787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6"/>
        <v>0.611439456612134</v>
      </c>
      <c r="P101" s="18">
        <f t="shared" si="81"/>
        <v>0.0114932855780484</v>
      </c>
      <c r="Q101" s="24">
        <f t="shared" si="82"/>
        <v>0.00344798567341451</v>
      </c>
      <c r="R101" s="18">
        <f t="shared" si="83"/>
        <v>0.08541</v>
      </c>
      <c r="S101" s="25">
        <f t="shared" si="84"/>
        <v>0.0403698123570368</v>
      </c>
      <c r="T101" s="3">
        <v>0.01</v>
      </c>
      <c r="U101" s="26">
        <f t="shared" si="85"/>
        <v>0.000403698123570368</v>
      </c>
      <c r="V101" s="25"/>
      <c r="W101" s="3"/>
      <c r="X101" s="3"/>
      <c r="Y101" s="28"/>
      <c r="Z101" s="3"/>
      <c r="AA101" s="27"/>
      <c r="AB101" s="3"/>
      <c r="AC101" s="3"/>
      <c r="AD101" s="3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0.00589369812357037</v>
      </c>
      <c r="AU101" s="29">
        <f t="shared" si="89"/>
        <v>28.47</v>
      </c>
      <c r="AV101" s="1">
        <f t="shared" si="90"/>
        <v>0.3</v>
      </c>
      <c r="AW101" s="2">
        <f t="shared" si="91"/>
        <v>22.7484</v>
      </c>
      <c r="AX101" s="1">
        <f t="shared" si="92"/>
        <v>7672.24156034899</v>
      </c>
      <c r="AY101" s="1">
        <f>SUM(AX90:AX101)</f>
        <v>127885.975107461</v>
      </c>
      <c r="AZ101" s="2">
        <f t="shared" si="93"/>
        <v>11.03</v>
      </c>
      <c r="BA101" s="1">
        <f t="shared" si="94"/>
        <v>3720.03413034101</v>
      </c>
      <c r="BB101" s="1">
        <f>SUM(BA90:BA101)</f>
        <v>62007.9788220402</v>
      </c>
    </row>
    <row r="102" s="1" customFormat="1" spans="1:46">
      <c r="A102" s="13"/>
      <c r="B102" s="13"/>
      <c r="C102" s="16">
        <v>12</v>
      </c>
      <c r="D102" s="19">
        <v>-4.96864549280645</v>
      </c>
      <c r="E102" s="20">
        <f t="shared" si="95"/>
        <v>0.581441913466667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2"/>
  <sheetViews>
    <sheetView workbookViewId="0">
      <selection activeCell="A1" sqref="A1:I11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6.8888888888889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10" style="1"/>
    <col min="32" max="32" width="23.1111111111111" style="1" customWidth="1"/>
    <col min="33" max="33" width="14.3333333333333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6">
        <v>646.4104</v>
      </c>
      <c r="F2" s="3">
        <v>1069.523</v>
      </c>
      <c r="G2" s="7">
        <f>(F2+F3+F4)/3</f>
        <v>1305.751</v>
      </c>
      <c r="H2" s="3">
        <v>0.13</v>
      </c>
      <c r="I2" s="21">
        <f>(H2+H3+H4)/3</f>
        <v>0.12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156.780164383562</v>
      </c>
      <c r="F5" s="3">
        <v>91.104</v>
      </c>
      <c r="G5" s="7">
        <f>(F5+F6)/2</f>
        <v>92.50925</v>
      </c>
      <c r="H5" s="3">
        <v>0.13</v>
      </c>
      <c r="I5" s="21">
        <f>(H5+H6)/2</f>
        <v>0.13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1809.87287671233</v>
      </c>
      <c r="F7" s="3">
        <v>122.786</v>
      </c>
      <c r="G7" s="3"/>
      <c r="H7" s="3">
        <v>0.29</v>
      </c>
      <c r="M7" s="2"/>
    </row>
    <row r="8" s="1" customFormat="1" spans="1:13">
      <c r="A8" s="4" t="s">
        <v>6</v>
      </c>
      <c r="B8" s="5"/>
      <c r="C8" s="3"/>
      <c r="D8" s="3"/>
      <c r="E8" s="12">
        <v>10.3250274136365</v>
      </c>
      <c r="F8" s="3">
        <v>625.464</v>
      </c>
      <c r="G8" s="3"/>
      <c r="H8" s="3">
        <v>0.3</v>
      </c>
      <c r="M8" s="2"/>
    </row>
    <row r="9" s="1" customFormat="1" spans="1:13">
      <c r="A9" s="4" t="s">
        <v>7</v>
      </c>
      <c r="B9" s="5"/>
      <c r="C9" s="3"/>
      <c r="D9" s="3"/>
      <c r="E9" s="12">
        <v>0.17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12">
        <v>0.335945679029614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(AV38+AV53+AY85+AY101+BB101+AG69)</f>
        <v>49268159.7595935</v>
      </c>
      <c r="J14" s="14" t="s">
        <v>22</v>
      </c>
      <c r="K14" s="14">
        <f>I14/(10000*1000)</f>
        <v>4.92681597595935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51398872.999621</v>
      </c>
      <c r="J15" s="14" t="s">
        <v>22</v>
      </c>
      <c r="K15" s="14">
        <f>I15/(10000*1000)</f>
        <v>5.1398872999621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1305.751</v>
      </c>
      <c r="C27" s="16" t="s">
        <v>72</v>
      </c>
      <c r="D27" s="17">
        <v>5</v>
      </c>
      <c r="E27" s="16"/>
      <c r="F27" s="16"/>
      <c r="G27" s="13">
        <v>1</v>
      </c>
      <c r="H27" s="18">
        <f t="shared" ref="H27:H38" si="0">E28</f>
        <v>5</v>
      </c>
      <c r="I27" s="18">
        <f t="shared" ref="I27:I38" si="1">H27+273.15</f>
        <v>278.15</v>
      </c>
      <c r="J27" s="18">
        <f t="shared" ref="J27:J38" si="2">EXP(($C$16*(I27-$C$14))/($C$17*I27*$C$14))</f>
        <v>0.0330744063381255</v>
      </c>
      <c r="K27" s="18">
        <f t="shared" ref="K27:K38" si="3">$B$27/12</f>
        <v>108.812583333333</v>
      </c>
      <c r="L27" s="18">
        <f t="shared" ref="L27:L38" si="4">K27*$B$28/100</f>
        <v>1.08812583333333</v>
      </c>
      <c r="M27" s="13" t="s">
        <v>73</v>
      </c>
      <c r="N27" s="13"/>
      <c r="O27" s="18">
        <f>L27</f>
        <v>1.08812583333333</v>
      </c>
      <c r="P27" s="18">
        <f t="shared" ref="P27:P38" si="5">O27*J27</f>
        <v>0.0359891159586781</v>
      </c>
      <c r="Q27" s="24">
        <f t="shared" ref="Q27:Q38" si="6">P27*$B$29</f>
        <v>0.00431869391504137</v>
      </c>
      <c r="R27" s="18">
        <f t="shared" ref="R27:R38" si="7">L27*$B$29</f>
        <v>0.1305751</v>
      </c>
      <c r="S27" s="25">
        <f t="shared" ref="S27:S38" si="8">Q27/R27</f>
        <v>0.0330744063381255</v>
      </c>
      <c r="T27" s="3">
        <v>0.01</v>
      </c>
      <c r="U27" s="26">
        <f t="shared" ref="U27:U38" si="9">S27*T27</f>
        <v>0.000330744063381255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0.0222307440633813</v>
      </c>
      <c r="AR27" s="29">
        <f t="shared" ref="AR27:AR38" si="15">$B$27/12</f>
        <v>108.812583333333</v>
      </c>
      <c r="AS27" s="1">
        <f t="shared" ref="AS27:AS38" si="16">$B$29</f>
        <v>0.12</v>
      </c>
      <c r="AT27" s="2">
        <f>$E$2/12</f>
        <v>53.8675333333333</v>
      </c>
      <c r="AU27" s="1">
        <f t="shared" ref="AU27:AU38" si="17">AT27*10000*AS27*0.67*AR27*AQ27</f>
        <v>104765.009732324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6.86558915593548</v>
      </c>
      <c r="E28" s="20">
        <f t="shared" ref="E28:E39" si="18">D27</f>
        <v>5</v>
      </c>
      <c r="F28" s="16" t="s">
        <v>73</v>
      </c>
      <c r="G28" s="13">
        <v>2</v>
      </c>
      <c r="H28" s="18">
        <f t="shared" si="0"/>
        <v>6.86558915593548</v>
      </c>
      <c r="I28" s="18">
        <f t="shared" si="1"/>
        <v>280.015589155935</v>
      </c>
      <c r="J28" s="18">
        <f t="shared" si="2"/>
        <v>0.041761810142323</v>
      </c>
      <c r="K28" s="18">
        <f t="shared" si="3"/>
        <v>108.812583333333</v>
      </c>
      <c r="L28" s="18">
        <f t="shared" si="4"/>
        <v>1.08812583333333</v>
      </c>
      <c r="M28" s="13" t="s">
        <v>73</v>
      </c>
      <c r="N28" s="13"/>
      <c r="O28" s="18">
        <f t="shared" ref="O28:O38" si="19">L28+O27-P27-N28</f>
        <v>2.14026255070799</v>
      </c>
      <c r="P28" s="18">
        <f t="shared" si="5"/>
        <v>0.089381238297391</v>
      </c>
      <c r="Q28" s="24">
        <f t="shared" si="6"/>
        <v>0.0107257485956869</v>
      </c>
      <c r="R28" s="18">
        <f t="shared" si="7"/>
        <v>0.1305751</v>
      </c>
      <c r="S28" s="25">
        <f t="shared" si="8"/>
        <v>0.0821423732065832</v>
      </c>
      <c r="T28" s="3">
        <v>0.01</v>
      </c>
      <c r="U28" s="26">
        <f t="shared" si="9"/>
        <v>0.000821423732065832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0.0227214237320658</v>
      </c>
      <c r="AR28" s="29">
        <f t="shared" si="15"/>
        <v>108.812583333333</v>
      </c>
      <c r="AS28" s="1">
        <f t="shared" si="16"/>
        <v>0.12</v>
      </c>
      <c r="AT28" s="2">
        <f t="shared" ref="AT28:AT38" si="20">$E$2/12</f>
        <v>53.8675333333333</v>
      </c>
      <c r="AU28" s="1">
        <f t="shared" si="17"/>
        <v>107077.395683898</v>
      </c>
    </row>
    <row r="29" s="1" customFormat="1" spans="1:47">
      <c r="A29" s="13" t="s">
        <v>38</v>
      </c>
      <c r="B29" s="13">
        <f>I2</f>
        <v>0.12</v>
      </c>
      <c r="C29" s="16">
        <v>2</v>
      </c>
      <c r="D29" s="19">
        <v>8.63505314992857</v>
      </c>
      <c r="E29" s="20">
        <f t="shared" si="18"/>
        <v>6.86558915593548</v>
      </c>
      <c r="F29" s="16" t="s">
        <v>73</v>
      </c>
      <c r="G29" s="13">
        <v>3</v>
      </c>
      <c r="H29" s="18">
        <f t="shared" si="0"/>
        <v>8.63505314992857</v>
      </c>
      <c r="I29" s="18">
        <f t="shared" si="1"/>
        <v>281.785053149929</v>
      </c>
      <c r="J29" s="18">
        <f t="shared" si="2"/>
        <v>0.0519527352569714</v>
      </c>
      <c r="K29" s="18">
        <f t="shared" si="3"/>
        <v>108.812583333333</v>
      </c>
      <c r="L29" s="18">
        <f t="shared" si="4"/>
        <v>1.08812583333333</v>
      </c>
      <c r="M29" s="13" t="s">
        <v>73</v>
      </c>
      <c r="N29" s="13"/>
      <c r="O29" s="18">
        <f t="shared" si="19"/>
        <v>3.13900714574393</v>
      </c>
      <c r="P29" s="18">
        <f t="shared" si="5"/>
        <v>0.163080007212576</v>
      </c>
      <c r="Q29" s="24">
        <f t="shared" si="6"/>
        <v>0.0195696008655091</v>
      </c>
      <c r="R29" s="18">
        <f t="shared" si="7"/>
        <v>0.1305751</v>
      </c>
      <c r="S29" s="25">
        <f t="shared" si="8"/>
        <v>0.149872378926067</v>
      </c>
      <c r="T29" s="3">
        <v>0.01</v>
      </c>
      <c r="U29" s="26">
        <f t="shared" si="9"/>
        <v>0.00149872378926067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0.0233987237892607</v>
      </c>
      <c r="AR29" s="29">
        <f t="shared" si="15"/>
        <v>108.812583333333</v>
      </c>
      <c r="AS29" s="1">
        <f t="shared" si="16"/>
        <v>0.12</v>
      </c>
      <c r="AT29" s="2">
        <f t="shared" si="20"/>
        <v>53.8675333333333</v>
      </c>
      <c r="AU29" s="1">
        <f t="shared" si="17"/>
        <v>110269.252280394</v>
      </c>
    </row>
    <row r="30" s="1" customFormat="1" spans="1:47">
      <c r="A30" s="13"/>
      <c r="B30" s="13"/>
      <c r="C30" s="16">
        <v>3</v>
      </c>
      <c r="D30" s="19">
        <v>11.9592968712903</v>
      </c>
      <c r="E30" s="20">
        <f t="shared" si="18"/>
        <v>8.63505314992857</v>
      </c>
      <c r="F30" s="16" t="s">
        <v>73</v>
      </c>
      <c r="G30" s="13">
        <v>4</v>
      </c>
      <c r="H30" s="18">
        <f t="shared" si="0"/>
        <v>11.9592968712903</v>
      </c>
      <c r="I30" s="18">
        <f t="shared" si="1"/>
        <v>285.10929687129</v>
      </c>
      <c r="J30" s="18">
        <f t="shared" si="2"/>
        <v>0.0777281661310016</v>
      </c>
      <c r="K30" s="18">
        <f t="shared" si="3"/>
        <v>108.812583333333</v>
      </c>
      <c r="L30" s="18">
        <f t="shared" si="4"/>
        <v>1.08812583333333</v>
      </c>
      <c r="M30" s="13" t="s">
        <v>73</v>
      </c>
      <c r="N30" s="13"/>
      <c r="O30" s="18">
        <f t="shared" si="19"/>
        <v>4.06405297186469</v>
      </c>
      <c r="P30" s="18">
        <f t="shared" si="5"/>
        <v>0.315891384562289</v>
      </c>
      <c r="Q30" s="24">
        <f t="shared" si="6"/>
        <v>0.0379069661474747</v>
      </c>
      <c r="R30" s="18">
        <f t="shared" si="7"/>
        <v>0.1305751</v>
      </c>
      <c r="S30" s="25">
        <f t="shared" si="8"/>
        <v>0.290307770374863</v>
      </c>
      <c r="T30" s="3">
        <v>0.01</v>
      </c>
      <c r="U30" s="26">
        <f t="shared" si="9"/>
        <v>0.00290307770374863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0.0248030777037486</v>
      </c>
      <c r="AR30" s="29">
        <f t="shared" si="15"/>
        <v>108.812583333333</v>
      </c>
      <c r="AS30" s="1">
        <f t="shared" si="16"/>
        <v>0.12</v>
      </c>
      <c r="AT30" s="2">
        <f t="shared" si="20"/>
        <v>53.8675333333333</v>
      </c>
      <c r="AU30" s="1">
        <f t="shared" si="17"/>
        <v>116887.436138725</v>
      </c>
    </row>
    <row r="31" s="1" customFormat="1" spans="1:47">
      <c r="A31" s="13"/>
      <c r="B31" s="13"/>
      <c r="C31" s="16">
        <v>4</v>
      </c>
      <c r="D31" s="19">
        <v>14.1580956523</v>
      </c>
      <c r="E31" s="20">
        <f t="shared" si="18"/>
        <v>11.9592968712903</v>
      </c>
      <c r="F31" s="16" t="s">
        <v>73</v>
      </c>
      <c r="G31" s="13">
        <v>5</v>
      </c>
      <c r="H31" s="18">
        <f t="shared" si="0"/>
        <v>14.1580956523</v>
      </c>
      <c r="I31" s="18">
        <f t="shared" si="1"/>
        <v>287.3080956523</v>
      </c>
      <c r="J31" s="18">
        <f t="shared" si="2"/>
        <v>0.100945364827317</v>
      </c>
      <c r="K31" s="18">
        <f t="shared" si="3"/>
        <v>108.812583333333</v>
      </c>
      <c r="L31" s="18">
        <f t="shared" si="4"/>
        <v>1.08812583333333</v>
      </c>
      <c r="M31" s="13" t="s">
        <v>75</v>
      </c>
      <c r="N31" s="18">
        <f>(O30-P30)*C22/100</f>
        <v>3.56075350793728</v>
      </c>
      <c r="O31" s="18">
        <f t="shared" si="19"/>
        <v>1.27553391269845</v>
      </c>
      <c r="P31" s="18">
        <f t="shared" si="5"/>
        <v>0.128759236166961</v>
      </c>
      <c r="Q31" s="24">
        <f t="shared" si="6"/>
        <v>0.0154511083400353</v>
      </c>
      <c r="R31" s="18">
        <f t="shared" si="7"/>
        <v>0.1305751</v>
      </c>
      <c r="S31" s="25">
        <f t="shared" si="8"/>
        <v>0.118331200512466</v>
      </c>
      <c r="T31" s="3">
        <v>0.01</v>
      </c>
      <c r="U31" s="26">
        <f t="shared" si="9"/>
        <v>0.00118331200512466</v>
      </c>
      <c r="V31" s="25"/>
      <c r="W31" s="3"/>
      <c r="X31" s="26"/>
      <c r="Y31" s="28">
        <v>0.02</v>
      </c>
      <c r="Z31" s="3">
        <v>0.21</v>
      </c>
      <c r="AA31" s="27">
        <f t="shared" si="10"/>
        <v>0.0042</v>
      </c>
      <c r="AB31" s="3">
        <v>0.01</v>
      </c>
      <c r="AC31" s="3">
        <v>0.29</v>
      </c>
      <c r="AD31" s="27">
        <f t="shared" si="11"/>
        <v>0.0029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</v>
      </c>
      <c r="AO31" s="3">
        <v>0.38</v>
      </c>
      <c r="AP31" s="3">
        <f t="shared" si="13"/>
        <v>0.0038</v>
      </c>
      <c r="AQ31" s="1">
        <f t="shared" si="14"/>
        <v>0.0230833120051247</v>
      </c>
      <c r="AR31" s="29">
        <f t="shared" si="15"/>
        <v>108.812583333333</v>
      </c>
      <c r="AS31" s="1">
        <f t="shared" si="16"/>
        <v>0.12</v>
      </c>
      <c r="AT31" s="2">
        <f t="shared" si="20"/>
        <v>53.8675333333333</v>
      </c>
      <c r="AU31" s="1">
        <f t="shared" si="17"/>
        <v>108782.83695662</v>
      </c>
    </row>
    <row r="32" s="1" customFormat="1" spans="1:47">
      <c r="A32" s="13"/>
      <c r="B32" s="13"/>
      <c r="C32" s="16">
        <v>5</v>
      </c>
      <c r="D32" s="19">
        <v>19.2809610851613</v>
      </c>
      <c r="E32" s="20">
        <f t="shared" si="18"/>
        <v>14.1580956523</v>
      </c>
      <c r="F32" s="16" t="s">
        <v>75</v>
      </c>
      <c r="G32" s="13">
        <v>6</v>
      </c>
      <c r="H32" s="18">
        <f t="shared" si="0"/>
        <v>19.2809610851613</v>
      </c>
      <c r="I32" s="18">
        <f t="shared" si="1"/>
        <v>292.430961085161</v>
      </c>
      <c r="J32" s="18">
        <f t="shared" si="2"/>
        <v>0.182776916005816</v>
      </c>
      <c r="K32" s="18">
        <f t="shared" si="3"/>
        <v>108.812583333333</v>
      </c>
      <c r="L32" s="18">
        <f t="shared" si="4"/>
        <v>1.08812583333333</v>
      </c>
      <c r="M32" s="13" t="s">
        <v>73</v>
      </c>
      <c r="N32" s="13"/>
      <c r="O32" s="18">
        <f t="shared" si="19"/>
        <v>2.23490050986483</v>
      </c>
      <c r="P32" s="18">
        <f t="shared" si="5"/>
        <v>0.408488222772919</v>
      </c>
      <c r="Q32" s="24">
        <f t="shared" si="6"/>
        <v>0.0490185867327502</v>
      </c>
      <c r="R32" s="18">
        <f t="shared" si="7"/>
        <v>0.1305751</v>
      </c>
      <c r="S32" s="25">
        <f t="shared" si="8"/>
        <v>0.375405316425186</v>
      </c>
      <c r="T32" s="3">
        <v>0.01</v>
      </c>
      <c r="U32" s="26">
        <f t="shared" si="9"/>
        <v>0.00375405316425186</v>
      </c>
      <c r="V32" s="25"/>
      <c r="W32" s="3"/>
      <c r="X32" s="26"/>
      <c r="Y32" s="28">
        <v>0.02</v>
      </c>
      <c r="Z32" s="3">
        <v>0.21</v>
      </c>
      <c r="AA32" s="27">
        <f t="shared" si="10"/>
        <v>0.0042</v>
      </c>
      <c r="AB32" s="3">
        <v>0.01</v>
      </c>
      <c r="AC32" s="3">
        <v>0.29</v>
      </c>
      <c r="AD32" s="27">
        <f t="shared" si="11"/>
        <v>0.0029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</v>
      </c>
      <c r="AO32" s="3">
        <v>0.38</v>
      </c>
      <c r="AP32" s="3">
        <f t="shared" si="13"/>
        <v>0.0038</v>
      </c>
      <c r="AQ32" s="1">
        <f t="shared" si="14"/>
        <v>0.0256540531642519</v>
      </c>
      <c r="AR32" s="29">
        <f t="shared" si="15"/>
        <v>108.812583333333</v>
      </c>
      <c r="AS32" s="1">
        <f t="shared" si="16"/>
        <v>0.12</v>
      </c>
      <c r="AT32" s="2">
        <f t="shared" si="20"/>
        <v>53.8675333333333</v>
      </c>
      <c r="AU32" s="1">
        <f t="shared" si="17"/>
        <v>120897.758606898</v>
      </c>
    </row>
    <row r="33" s="1" customFormat="1" spans="1:47">
      <c r="A33" s="13"/>
      <c r="B33" s="13"/>
      <c r="C33" s="16">
        <v>6</v>
      </c>
      <c r="D33" s="19">
        <v>20.4516901816667</v>
      </c>
      <c r="E33" s="20">
        <f t="shared" si="18"/>
        <v>19.2809610851613</v>
      </c>
      <c r="F33" s="16" t="s">
        <v>73</v>
      </c>
      <c r="G33" s="13">
        <v>7</v>
      </c>
      <c r="H33" s="18">
        <f t="shared" si="0"/>
        <v>20.4516901816667</v>
      </c>
      <c r="I33" s="18">
        <f t="shared" si="1"/>
        <v>293.601690181667</v>
      </c>
      <c r="J33" s="18">
        <f t="shared" si="2"/>
        <v>0.208728301047284</v>
      </c>
      <c r="K33" s="18">
        <f t="shared" si="3"/>
        <v>108.812583333333</v>
      </c>
      <c r="L33" s="18">
        <f t="shared" si="4"/>
        <v>1.08812583333333</v>
      </c>
      <c r="M33" s="13" t="s">
        <v>73</v>
      </c>
      <c r="N33" s="13"/>
      <c r="O33" s="18">
        <f t="shared" si="19"/>
        <v>2.91453812042524</v>
      </c>
      <c r="P33" s="18">
        <f t="shared" si="5"/>
        <v>0.608346590213905</v>
      </c>
      <c r="Q33" s="24">
        <f t="shared" si="6"/>
        <v>0.0730015908256686</v>
      </c>
      <c r="R33" s="18">
        <f t="shared" si="7"/>
        <v>0.1305751</v>
      </c>
      <c r="S33" s="25">
        <f t="shared" si="8"/>
        <v>0.559077426137668</v>
      </c>
      <c r="T33" s="3">
        <v>0.01</v>
      </c>
      <c r="U33" s="26">
        <f t="shared" si="9"/>
        <v>0.00559077426137668</v>
      </c>
      <c r="V33" s="25"/>
      <c r="W33" s="3"/>
      <c r="X33" s="26"/>
      <c r="Y33" s="28">
        <v>0.04</v>
      </c>
      <c r="Z33" s="3">
        <v>0.21</v>
      </c>
      <c r="AA33" s="27">
        <f t="shared" si="10"/>
        <v>0.0084</v>
      </c>
      <c r="AB33" s="3">
        <v>0.015</v>
      </c>
      <c r="AC33" s="3">
        <v>0.29</v>
      </c>
      <c r="AD33" s="27">
        <f t="shared" si="11"/>
        <v>0.00435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0.0350407742613767</v>
      </c>
      <c r="AR33" s="29">
        <f t="shared" si="15"/>
        <v>108.812583333333</v>
      </c>
      <c r="AS33" s="1">
        <f t="shared" si="16"/>
        <v>0.12</v>
      </c>
      <c r="AT33" s="2">
        <f t="shared" si="20"/>
        <v>53.8675333333333</v>
      </c>
      <c r="AU33" s="1">
        <f t="shared" si="17"/>
        <v>165133.791566081</v>
      </c>
    </row>
    <row r="34" s="1" customFormat="1" spans="1:47">
      <c r="A34" s="13"/>
      <c r="B34" s="13"/>
      <c r="C34" s="16">
        <v>7</v>
      </c>
      <c r="D34" s="19">
        <v>24.6609407129032</v>
      </c>
      <c r="E34" s="20">
        <f t="shared" si="18"/>
        <v>20.4516901816667</v>
      </c>
      <c r="F34" s="16" t="s">
        <v>73</v>
      </c>
      <c r="G34" s="13">
        <v>8</v>
      </c>
      <c r="H34" s="18">
        <f t="shared" si="0"/>
        <v>24.6609407129032</v>
      </c>
      <c r="I34" s="18">
        <f t="shared" si="1"/>
        <v>297.810940712903</v>
      </c>
      <c r="J34" s="18">
        <f t="shared" si="2"/>
        <v>0.333539696786532</v>
      </c>
      <c r="K34" s="18">
        <f t="shared" si="3"/>
        <v>108.812583333333</v>
      </c>
      <c r="L34" s="18">
        <f t="shared" si="4"/>
        <v>1.08812583333333</v>
      </c>
      <c r="M34" s="13" t="s">
        <v>73</v>
      </c>
      <c r="N34" s="13"/>
      <c r="O34" s="18">
        <f t="shared" si="19"/>
        <v>3.39431736354467</v>
      </c>
      <c r="P34" s="18">
        <f t="shared" si="5"/>
        <v>1.13213958423395</v>
      </c>
      <c r="Q34" s="24">
        <f t="shared" si="6"/>
        <v>0.135856750108074</v>
      </c>
      <c r="R34" s="18">
        <f t="shared" si="7"/>
        <v>0.1305751</v>
      </c>
      <c r="S34" s="25">
        <f t="shared" si="8"/>
        <v>1.04044913699529</v>
      </c>
      <c r="T34" s="3">
        <v>0.01</v>
      </c>
      <c r="U34" s="26">
        <f t="shared" si="9"/>
        <v>0.0104044913699529</v>
      </c>
      <c r="V34" s="25"/>
      <c r="W34" s="3"/>
      <c r="X34" s="26"/>
      <c r="Y34" s="28">
        <v>0.04</v>
      </c>
      <c r="Z34" s="3">
        <v>0.21</v>
      </c>
      <c r="AA34" s="27">
        <f t="shared" si="10"/>
        <v>0.0084</v>
      </c>
      <c r="AB34" s="3">
        <v>0.015</v>
      </c>
      <c r="AC34" s="3">
        <v>0.29</v>
      </c>
      <c r="AD34" s="27">
        <f t="shared" si="11"/>
        <v>0.00435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0.0398544913699529</v>
      </c>
      <c r="AR34" s="29">
        <f t="shared" si="15"/>
        <v>108.812583333333</v>
      </c>
      <c r="AS34" s="1">
        <f t="shared" si="16"/>
        <v>0.12</v>
      </c>
      <c r="AT34" s="2">
        <f t="shared" si="20"/>
        <v>53.8675333333333</v>
      </c>
      <c r="AU34" s="1">
        <f t="shared" si="17"/>
        <v>187819.002564454</v>
      </c>
    </row>
    <row r="35" s="1" customFormat="1" spans="1:47">
      <c r="A35" s="13"/>
      <c r="B35" s="13"/>
      <c r="C35" s="16">
        <v>8</v>
      </c>
      <c r="D35" s="19">
        <v>23.9894001380645</v>
      </c>
      <c r="E35" s="20">
        <f t="shared" si="18"/>
        <v>24.6609407129032</v>
      </c>
      <c r="F35" s="16" t="s">
        <v>73</v>
      </c>
      <c r="G35" s="13">
        <v>9</v>
      </c>
      <c r="H35" s="18">
        <f t="shared" si="0"/>
        <v>23.9894001380645</v>
      </c>
      <c r="I35" s="18">
        <f t="shared" si="1"/>
        <v>297.139400138065</v>
      </c>
      <c r="J35" s="18">
        <f t="shared" si="2"/>
        <v>0.309782872193884</v>
      </c>
      <c r="K35" s="18">
        <f t="shared" si="3"/>
        <v>108.812583333333</v>
      </c>
      <c r="L35" s="18">
        <f t="shared" si="4"/>
        <v>1.08812583333333</v>
      </c>
      <c r="M35" s="13" t="s">
        <v>73</v>
      </c>
      <c r="N35" s="13"/>
      <c r="O35" s="18">
        <f t="shared" si="19"/>
        <v>3.35030361264405</v>
      </c>
      <c r="P35" s="18">
        <f t="shared" si="5"/>
        <v>1.03786667584642</v>
      </c>
      <c r="Q35" s="24">
        <f t="shared" si="6"/>
        <v>0.12454400110157</v>
      </c>
      <c r="R35" s="18">
        <f t="shared" si="7"/>
        <v>0.1305751</v>
      </c>
      <c r="S35" s="25">
        <f t="shared" si="8"/>
        <v>0.953811263415234</v>
      </c>
      <c r="T35" s="3">
        <v>0.01</v>
      </c>
      <c r="U35" s="26">
        <f t="shared" si="9"/>
        <v>0.00953811263415234</v>
      </c>
      <c r="V35" s="25"/>
      <c r="W35" s="3"/>
      <c r="X35" s="26"/>
      <c r="Y35" s="28">
        <v>0.02</v>
      </c>
      <c r="Z35" s="3">
        <v>0.21</v>
      </c>
      <c r="AA35" s="27">
        <f t="shared" si="10"/>
        <v>0.0042</v>
      </c>
      <c r="AB35" s="3">
        <v>0.01</v>
      </c>
      <c r="AC35" s="3">
        <v>0.29</v>
      </c>
      <c r="AD35" s="27">
        <f t="shared" si="11"/>
        <v>0.0029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</v>
      </c>
      <c r="AO35" s="3">
        <v>0.38</v>
      </c>
      <c r="AP35" s="3">
        <f t="shared" si="13"/>
        <v>0.0038</v>
      </c>
      <c r="AQ35" s="1">
        <f t="shared" si="14"/>
        <v>0.0314381126341523</v>
      </c>
      <c r="AR35" s="29">
        <f t="shared" si="15"/>
        <v>108.812583333333</v>
      </c>
      <c r="AS35" s="1">
        <f t="shared" si="16"/>
        <v>0.12</v>
      </c>
      <c r="AT35" s="2">
        <f t="shared" si="20"/>
        <v>53.8675333333333</v>
      </c>
      <c r="AU35" s="1">
        <f t="shared" si="17"/>
        <v>148155.822706274</v>
      </c>
    </row>
    <row r="36" s="1" customFormat="1" spans="1:47">
      <c r="A36" s="13"/>
      <c r="B36" s="13"/>
      <c r="C36" s="16">
        <v>9</v>
      </c>
      <c r="D36" s="19">
        <v>20.8599513013333</v>
      </c>
      <c r="E36" s="20">
        <f t="shared" si="18"/>
        <v>23.9894001380645</v>
      </c>
      <c r="F36" s="16" t="s">
        <v>73</v>
      </c>
      <c r="G36" s="13">
        <v>10</v>
      </c>
      <c r="H36" s="18">
        <f t="shared" si="0"/>
        <v>20.8599513013333</v>
      </c>
      <c r="I36" s="18">
        <f t="shared" si="1"/>
        <v>294.009951301333</v>
      </c>
      <c r="J36" s="18">
        <f t="shared" si="2"/>
        <v>0.21856507360038</v>
      </c>
      <c r="K36" s="18">
        <f t="shared" si="3"/>
        <v>108.812583333333</v>
      </c>
      <c r="L36" s="18">
        <f t="shared" si="4"/>
        <v>1.08812583333333</v>
      </c>
      <c r="M36" s="13" t="s">
        <v>73</v>
      </c>
      <c r="N36" s="13"/>
      <c r="O36" s="18">
        <f t="shared" si="19"/>
        <v>3.40056277013097</v>
      </c>
      <c r="P36" s="18">
        <f t="shared" si="5"/>
        <v>0.743244252136387</v>
      </c>
      <c r="Q36" s="24">
        <f t="shared" si="6"/>
        <v>0.0891893102563664</v>
      </c>
      <c r="R36" s="18">
        <f t="shared" si="7"/>
        <v>0.1305751</v>
      </c>
      <c r="S36" s="25">
        <f t="shared" si="8"/>
        <v>0.683049909641014</v>
      </c>
      <c r="T36" s="3">
        <v>0.01</v>
      </c>
      <c r="U36" s="26">
        <f t="shared" si="9"/>
        <v>0.00683049909641014</v>
      </c>
      <c r="V36" s="25"/>
      <c r="W36" s="3"/>
      <c r="X36" s="26"/>
      <c r="Y36" s="28">
        <v>0.02</v>
      </c>
      <c r="Z36" s="3">
        <v>0.21</v>
      </c>
      <c r="AA36" s="27">
        <f t="shared" si="10"/>
        <v>0.0042</v>
      </c>
      <c r="AB36" s="3">
        <v>0.01</v>
      </c>
      <c r="AC36" s="3">
        <v>0.29</v>
      </c>
      <c r="AD36" s="27">
        <f t="shared" si="11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</v>
      </c>
      <c r="AO36" s="3">
        <v>0.38</v>
      </c>
      <c r="AP36" s="3">
        <f t="shared" si="13"/>
        <v>0.0038</v>
      </c>
      <c r="AQ36" s="1">
        <f t="shared" si="14"/>
        <v>0.0287304990964101</v>
      </c>
      <c r="AR36" s="29">
        <f t="shared" si="15"/>
        <v>108.812583333333</v>
      </c>
      <c r="AS36" s="1">
        <f t="shared" si="16"/>
        <v>0.12</v>
      </c>
      <c r="AT36" s="2">
        <f t="shared" si="20"/>
        <v>53.8675333333333</v>
      </c>
      <c r="AU36" s="1">
        <f t="shared" si="17"/>
        <v>135395.873789396</v>
      </c>
    </row>
    <row r="37" s="1" customFormat="1" spans="1:47">
      <c r="A37" s="13"/>
      <c r="B37" s="13"/>
      <c r="C37" s="16">
        <v>10</v>
      </c>
      <c r="D37" s="19">
        <v>14.8705775587419</v>
      </c>
      <c r="E37" s="20">
        <f t="shared" si="18"/>
        <v>20.8599513013333</v>
      </c>
      <c r="F37" s="16" t="s">
        <v>73</v>
      </c>
      <c r="G37" s="13">
        <v>11</v>
      </c>
      <c r="H37" s="18">
        <f t="shared" si="0"/>
        <v>14.8705775587419</v>
      </c>
      <c r="I37" s="18">
        <f t="shared" si="1"/>
        <v>288.020577558742</v>
      </c>
      <c r="J37" s="18">
        <f t="shared" si="2"/>
        <v>0.109772830048533</v>
      </c>
      <c r="K37" s="18">
        <f t="shared" si="3"/>
        <v>108.812583333333</v>
      </c>
      <c r="L37" s="18">
        <f t="shared" si="4"/>
        <v>1.08812583333333</v>
      </c>
      <c r="M37" s="13" t="s">
        <v>75</v>
      </c>
      <c r="N37" s="18">
        <f>(O36-P36)*C22/100</f>
        <v>2.52445259209485</v>
      </c>
      <c r="O37" s="18">
        <f t="shared" si="19"/>
        <v>1.22099175923306</v>
      </c>
      <c r="P37" s="18">
        <f t="shared" si="5"/>
        <v>0.13403172087695</v>
      </c>
      <c r="Q37" s="24">
        <f t="shared" si="6"/>
        <v>0.016083806505234</v>
      </c>
      <c r="R37" s="18">
        <f t="shared" si="7"/>
        <v>0.1305751</v>
      </c>
      <c r="S37" s="25">
        <f t="shared" si="8"/>
        <v>0.123176673846959</v>
      </c>
      <c r="T37" s="3">
        <v>0.01</v>
      </c>
      <c r="U37" s="26">
        <f t="shared" si="9"/>
        <v>0.00123176673846959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0.0231317667384696</v>
      </c>
      <c r="AR37" s="29">
        <f t="shared" si="15"/>
        <v>108.812583333333</v>
      </c>
      <c r="AS37" s="1">
        <f t="shared" si="16"/>
        <v>0.12</v>
      </c>
      <c r="AT37" s="2">
        <f t="shared" si="20"/>
        <v>53.8675333333333</v>
      </c>
      <c r="AU37" s="1">
        <f t="shared" si="17"/>
        <v>109011.185616295</v>
      </c>
    </row>
    <row r="38" s="1" customFormat="1" spans="1:48">
      <c r="A38" s="13"/>
      <c r="B38" s="13"/>
      <c r="C38" s="16">
        <v>11</v>
      </c>
      <c r="D38" s="19">
        <v>11.3619468231333</v>
      </c>
      <c r="E38" s="20">
        <f t="shared" si="18"/>
        <v>14.8705775587419</v>
      </c>
      <c r="F38" s="16" t="s">
        <v>75</v>
      </c>
      <c r="G38" s="13">
        <v>12</v>
      </c>
      <c r="H38" s="18">
        <f t="shared" si="0"/>
        <v>11.3619468231333</v>
      </c>
      <c r="I38" s="18">
        <f t="shared" si="1"/>
        <v>284.511946823133</v>
      </c>
      <c r="J38" s="18">
        <f t="shared" si="2"/>
        <v>0.0723499990985773</v>
      </c>
      <c r="K38" s="18">
        <f t="shared" si="3"/>
        <v>108.812583333333</v>
      </c>
      <c r="L38" s="18">
        <f t="shared" si="4"/>
        <v>1.08812583333333</v>
      </c>
      <c r="M38" s="13" t="s">
        <v>73</v>
      </c>
      <c r="N38" s="13"/>
      <c r="O38" s="18">
        <f t="shared" si="19"/>
        <v>2.17508587168945</v>
      </c>
      <c r="P38" s="18">
        <f t="shared" si="5"/>
        <v>0.15736746085606</v>
      </c>
      <c r="Q38" s="24">
        <f t="shared" si="6"/>
        <v>0.0188840953027271</v>
      </c>
      <c r="R38" s="18">
        <f t="shared" si="7"/>
        <v>0.1305751</v>
      </c>
      <c r="S38" s="25">
        <f t="shared" si="8"/>
        <v>0.144622483940102</v>
      </c>
      <c r="T38" s="3">
        <v>0.01</v>
      </c>
      <c r="U38" s="26">
        <f t="shared" si="9"/>
        <v>0.00144622483940102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0.023346224839401</v>
      </c>
      <c r="AR38" s="29">
        <f t="shared" si="15"/>
        <v>108.812583333333</v>
      </c>
      <c r="AS38" s="1">
        <f t="shared" si="16"/>
        <v>0.12</v>
      </c>
      <c r="AT38" s="2">
        <f t="shared" si="20"/>
        <v>53.8675333333333</v>
      </c>
      <c r="AU38" s="1">
        <f t="shared" si="17"/>
        <v>110021.844772246</v>
      </c>
      <c r="AV38" s="1">
        <f>SUM(AU27:AU38)</f>
        <v>1524217.2104136</v>
      </c>
    </row>
    <row r="39" s="1" customFormat="1" spans="1:46">
      <c r="A39" s="13"/>
      <c r="B39" s="13"/>
      <c r="C39" s="16">
        <v>12</v>
      </c>
      <c r="D39" s="19">
        <v>6.94224548351613</v>
      </c>
      <c r="E39" s="20">
        <f t="shared" si="18"/>
        <v>11.3619468231333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5</v>
      </c>
      <c r="E42" s="16"/>
      <c r="F42" s="16"/>
      <c r="G42" s="13">
        <v>1</v>
      </c>
      <c r="H42" s="18">
        <f t="shared" ref="H42:H53" si="21">E43</f>
        <v>5</v>
      </c>
      <c r="I42" s="18">
        <f t="shared" ref="I42:I53" si="22">H42+273.15</f>
        <v>278.15</v>
      </c>
      <c r="J42" s="18">
        <f t="shared" ref="J42:J53" si="23">EXP(($C$16*(I42-$C$14))/($C$17*I42*$C$14))</f>
        <v>0.0330744063381255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0.0025497404371127</v>
      </c>
      <c r="Q42" s="24">
        <f t="shared" ref="Q42:Q53" si="27">P42*$B$44</f>
        <v>0.000331466256824651</v>
      </c>
      <c r="R42" s="18">
        <f t="shared" ref="R42:R53" si="28">L42*$B$44</f>
        <v>0.0100218354166667</v>
      </c>
      <c r="S42" s="25">
        <f t="shared" ref="S42:S53" si="29">Q42/R42</f>
        <v>0.0330744063381255</v>
      </c>
      <c r="T42" s="3">
        <v>0.01</v>
      </c>
      <c r="U42" s="26">
        <f t="shared" ref="U42:U53" si="30">S42*T42</f>
        <v>0.000330744063381255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0.0151307440633813</v>
      </c>
      <c r="AR42" s="29">
        <f t="shared" ref="AR42:AR53" si="34">$B$42/12</f>
        <v>7.70910416666667</v>
      </c>
      <c r="AS42" s="1">
        <f t="shared" ref="AS42:AS53" si="35">$B$44</f>
        <v>0.13</v>
      </c>
      <c r="AT42" s="2">
        <f t="shared" ref="AT42:AT53" si="36">$E$5/12</f>
        <v>13.0650136986302</v>
      </c>
      <c r="AU42" s="1">
        <f t="shared" ref="AU42:AU53" si="37">AT42*10000*AS42*0.67*AR42*AQ42</f>
        <v>1327.37068995984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6.86558915593548</v>
      </c>
      <c r="E43" s="20">
        <f t="shared" ref="E43:E54" si="38">D42</f>
        <v>5</v>
      </c>
      <c r="F43" s="16" t="s">
        <v>73</v>
      </c>
      <c r="G43" s="13">
        <v>2</v>
      </c>
      <c r="H43" s="18">
        <f t="shared" si="21"/>
        <v>6.86558915593548</v>
      </c>
      <c r="I43" s="18">
        <f t="shared" si="22"/>
        <v>280.015589155935</v>
      </c>
      <c r="J43" s="18">
        <f t="shared" si="23"/>
        <v>0.041761810142323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0.151632342896221</v>
      </c>
      <c r="P43" s="18">
        <f t="shared" si="26"/>
        <v>0.00633244111546759</v>
      </c>
      <c r="Q43" s="24">
        <f t="shared" si="27"/>
        <v>0.000823217345010786</v>
      </c>
      <c r="R43" s="18">
        <f t="shared" si="28"/>
        <v>0.0100218354166667</v>
      </c>
      <c r="S43" s="25">
        <f t="shared" si="29"/>
        <v>0.0821423732065832</v>
      </c>
      <c r="T43" s="3">
        <v>0.01</v>
      </c>
      <c r="U43" s="26">
        <f t="shared" si="30"/>
        <v>0.000821423732065832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0.0156214237320658</v>
      </c>
      <c r="AR43" s="29">
        <f t="shared" si="34"/>
        <v>7.70910416666667</v>
      </c>
      <c r="AS43" s="1">
        <f t="shared" si="35"/>
        <v>0.13</v>
      </c>
      <c r="AT43" s="2">
        <f t="shared" si="36"/>
        <v>13.0650136986302</v>
      </c>
      <c r="AU43" s="1">
        <f t="shared" si="37"/>
        <v>1370.41641247308</v>
      </c>
    </row>
    <row r="44" s="1" customFormat="1" spans="1:47">
      <c r="A44" s="13" t="s">
        <v>38</v>
      </c>
      <c r="B44" s="13">
        <f>I5</f>
        <v>0.13</v>
      </c>
      <c r="C44" s="16">
        <v>2</v>
      </c>
      <c r="D44" s="19">
        <v>8.63505314992857</v>
      </c>
      <c r="E44" s="20">
        <f t="shared" si="38"/>
        <v>6.86558915593548</v>
      </c>
      <c r="F44" s="16" t="s">
        <v>73</v>
      </c>
      <c r="G44" s="13">
        <v>3</v>
      </c>
      <c r="H44" s="18">
        <f t="shared" si="21"/>
        <v>8.63505314992857</v>
      </c>
      <c r="I44" s="18">
        <f t="shared" si="22"/>
        <v>281.785053149929</v>
      </c>
      <c r="J44" s="18">
        <f t="shared" si="23"/>
        <v>0.0519527352569714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0.22239094344742</v>
      </c>
      <c r="P44" s="18">
        <f t="shared" si="26"/>
        <v>0.0115538178084719</v>
      </c>
      <c r="Q44" s="24">
        <f t="shared" si="27"/>
        <v>0.00150199631510135</v>
      </c>
      <c r="R44" s="18">
        <f t="shared" si="28"/>
        <v>0.0100218354166667</v>
      </c>
      <c r="S44" s="25">
        <f t="shared" si="29"/>
        <v>0.149872378926067</v>
      </c>
      <c r="T44" s="3">
        <v>0.01</v>
      </c>
      <c r="U44" s="26">
        <f t="shared" si="30"/>
        <v>0.00149872378926067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0.0162987237892607</v>
      </c>
      <c r="AR44" s="29">
        <f t="shared" si="34"/>
        <v>7.70910416666667</v>
      </c>
      <c r="AS44" s="1">
        <f t="shared" si="35"/>
        <v>0.13</v>
      </c>
      <c r="AT44" s="2">
        <f t="shared" si="36"/>
        <v>13.0650136986302</v>
      </c>
      <c r="AU44" s="1">
        <f t="shared" si="37"/>
        <v>1429.83373130833</v>
      </c>
    </row>
    <row r="45" s="1" customFormat="1" spans="1:47">
      <c r="A45" s="13"/>
      <c r="B45" s="13"/>
      <c r="C45" s="16">
        <v>3</v>
      </c>
      <c r="D45" s="19">
        <v>11.9592968712903</v>
      </c>
      <c r="E45" s="20">
        <f t="shared" si="38"/>
        <v>8.63505314992857</v>
      </c>
      <c r="F45" s="16" t="s">
        <v>73</v>
      </c>
      <c r="G45" s="13">
        <v>4</v>
      </c>
      <c r="H45" s="18">
        <f t="shared" si="21"/>
        <v>11.9592968712903</v>
      </c>
      <c r="I45" s="18">
        <f t="shared" si="22"/>
        <v>285.10929687129</v>
      </c>
      <c r="J45" s="18">
        <f t="shared" si="23"/>
        <v>0.0777281661310016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0.287928167305614</v>
      </c>
      <c r="P45" s="18">
        <f t="shared" si="26"/>
        <v>0.0223801284221256</v>
      </c>
      <c r="Q45" s="24">
        <f t="shared" si="27"/>
        <v>0.00290941669487633</v>
      </c>
      <c r="R45" s="18">
        <f t="shared" si="28"/>
        <v>0.0100218354166667</v>
      </c>
      <c r="S45" s="25">
        <f t="shared" si="29"/>
        <v>0.290307770374863</v>
      </c>
      <c r="T45" s="3">
        <v>0.01</v>
      </c>
      <c r="U45" s="26">
        <f t="shared" si="30"/>
        <v>0.00290307770374863</v>
      </c>
      <c r="V45" s="25"/>
      <c r="W45" s="3"/>
      <c r="X45" s="26"/>
      <c r="Y45" s="28">
        <v>0.02</v>
      </c>
      <c r="Z45" s="3">
        <v>0.49</v>
      </c>
      <c r="AA45" s="27">
        <f t="shared" si="31"/>
        <v>0.0098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0.0177030777037486</v>
      </c>
      <c r="AR45" s="29">
        <f t="shared" si="34"/>
        <v>7.70910416666667</v>
      </c>
      <c r="AS45" s="1">
        <f t="shared" si="35"/>
        <v>0.13</v>
      </c>
      <c r="AT45" s="2">
        <f t="shared" si="36"/>
        <v>13.0650136986302</v>
      </c>
      <c r="AU45" s="1">
        <f t="shared" si="37"/>
        <v>1553.03310713632</v>
      </c>
    </row>
    <row r="46" s="1" customFormat="1" spans="1:47">
      <c r="A46" s="13"/>
      <c r="B46" s="13"/>
      <c r="C46" s="16">
        <v>4</v>
      </c>
      <c r="D46" s="19">
        <v>14.1580956523</v>
      </c>
      <c r="E46" s="20">
        <f t="shared" si="38"/>
        <v>11.9592968712903</v>
      </c>
      <c r="F46" s="16" t="s">
        <v>73</v>
      </c>
      <c r="G46" s="13">
        <v>5</v>
      </c>
      <c r="H46" s="18">
        <f t="shared" si="21"/>
        <v>14.1580956523</v>
      </c>
      <c r="I46" s="18">
        <f t="shared" si="22"/>
        <v>287.3080956523</v>
      </c>
      <c r="J46" s="18">
        <f t="shared" si="23"/>
        <v>0.100945364827317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0.252270636939314</v>
      </c>
      <c r="O46" s="18">
        <f t="shared" si="39"/>
        <v>0.0903684436108411</v>
      </c>
      <c r="P46" s="18">
        <f t="shared" si="26"/>
        <v>0.00912227550917317</v>
      </c>
      <c r="Q46" s="24">
        <f t="shared" si="27"/>
        <v>0.00118589581619251</v>
      </c>
      <c r="R46" s="18">
        <f t="shared" si="28"/>
        <v>0.0100218354166667</v>
      </c>
      <c r="S46" s="25">
        <f t="shared" si="29"/>
        <v>0.118331200512466</v>
      </c>
      <c r="T46" s="3">
        <v>0.01</v>
      </c>
      <c r="U46" s="26">
        <f t="shared" si="30"/>
        <v>0.00118331200512466</v>
      </c>
      <c r="V46" s="25"/>
      <c r="W46" s="3"/>
      <c r="X46" s="26"/>
      <c r="Y46" s="28">
        <v>0.02</v>
      </c>
      <c r="Z46" s="3">
        <v>0.49</v>
      </c>
      <c r="AA46" s="27">
        <f t="shared" si="31"/>
        <v>0.0098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</v>
      </c>
      <c r="AO46" s="3">
        <v>0.5</v>
      </c>
      <c r="AP46" s="3">
        <f t="shared" si="32"/>
        <v>0.005</v>
      </c>
      <c r="AQ46" s="1">
        <f t="shared" si="33"/>
        <v>0.0159833120051247</v>
      </c>
      <c r="AR46" s="29">
        <f t="shared" si="34"/>
        <v>7.70910416666667</v>
      </c>
      <c r="AS46" s="1">
        <f t="shared" si="35"/>
        <v>0.13</v>
      </c>
      <c r="AT46" s="2">
        <f t="shared" si="36"/>
        <v>13.0650136986302</v>
      </c>
      <c r="AU46" s="1">
        <f t="shared" si="37"/>
        <v>1402.16368707413</v>
      </c>
    </row>
    <row r="47" s="1" customFormat="1" spans="1:47">
      <c r="A47" s="13"/>
      <c r="B47" s="13"/>
      <c r="C47" s="16">
        <v>5</v>
      </c>
      <c r="D47" s="19">
        <v>19.2809610851613</v>
      </c>
      <c r="E47" s="20">
        <f t="shared" si="38"/>
        <v>14.1580956523</v>
      </c>
      <c r="F47" s="16" t="s">
        <v>75</v>
      </c>
      <c r="G47" s="13">
        <v>6</v>
      </c>
      <c r="H47" s="18">
        <f t="shared" si="21"/>
        <v>19.2809610851613</v>
      </c>
      <c r="I47" s="18">
        <f t="shared" si="22"/>
        <v>292.430961085161</v>
      </c>
      <c r="J47" s="18">
        <f t="shared" si="23"/>
        <v>0.182776916005816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0.158337209768335</v>
      </c>
      <c r="P47" s="18">
        <f t="shared" si="26"/>
        <v>0.0289403868904222</v>
      </c>
      <c r="Q47" s="24">
        <f t="shared" si="27"/>
        <v>0.00376225029575488</v>
      </c>
      <c r="R47" s="18">
        <f t="shared" si="28"/>
        <v>0.0100218354166667</v>
      </c>
      <c r="S47" s="25">
        <f t="shared" si="29"/>
        <v>0.375405316425185</v>
      </c>
      <c r="T47" s="3">
        <v>0.01</v>
      </c>
      <c r="U47" s="26">
        <f t="shared" si="30"/>
        <v>0.00375405316425185</v>
      </c>
      <c r="V47" s="25"/>
      <c r="W47" s="3"/>
      <c r="X47" s="26"/>
      <c r="Y47" s="28">
        <v>0.02</v>
      </c>
      <c r="Z47" s="3">
        <v>0.49</v>
      </c>
      <c r="AA47" s="27">
        <f t="shared" si="31"/>
        <v>0.0098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</v>
      </c>
      <c r="AO47" s="3">
        <v>0.5</v>
      </c>
      <c r="AP47" s="3">
        <f t="shared" si="32"/>
        <v>0.005</v>
      </c>
      <c r="AQ47" s="1">
        <f t="shared" si="33"/>
        <v>0.0185540531642519</v>
      </c>
      <c r="AR47" s="29">
        <f t="shared" si="34"/>
        <v>7.70910416666667</v>
      </c>
      <c r="AS47" s="1">
        <f t="shared" si="35"/>
        <v>0.13</v>
      </c>
      <c r="AT47" s="2">
        <f t="shared" si="36"/>
        <v>13.0650136986302</v>
      </c>
      <c r="AU47" s="1">
        <f t="shared" si="37"/>
        <v>1627.6864010798</v>
      </c>
    </row>
    <row r="48" s="1" customFormat="1" spans="1:47">
      <c r="A48" s="13"/>
      <c r="B48" s="13"/>
      <c r="C48" s="16">
        <v>6</v>
      </c>
      <c r="D48" s="19">
        <v>20.4516901816667</v>
      </c>
      <c r="E48" s="20">
        <f t="shared" si="38"/>
        <v>19.2809610851613</v>
      </c>
      <c r="F48" s="16" t="s">
        <v>73</v>
      </c>
      <c r="G48" s="13">
        <v>7</v>
      </c>
      <c r="H48" s="18">
        <f t="shared" si="21"/>
        <v>20.4516901816667</v>
      </c>
      <c r="I48" s="18">
        <f t="shared" si="22"/>
        <v>293.601690181667</v>
      </c>
      <c r="J48" s="18">
        <f t="shared" si="23"/>
        <v>0.208728301047284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0.206487864544579</v>
      </c>
      <c r="P48" s="18">
        <f t="shared" si="26"/>
        <v>0.0430998611532717</v>
      </c>
      <c r="Q48" s="24">
        <f t="shared" si="27"/>
        <v>0.00560298194992532</v>
      </c>
      <c r="R48" s="18">
        <f t="shared" si="28"/>
        <v>0.0100218354166667</v>
      </c>
      <c r="S48" s="25">
        <f t="shared" si="29"/>
        <v>0.559077426137668</v>
      </c>
      <c r="T48" s="3">
        <v>0.01</v>
      </c>
      <c r="U48" s="26">
        <f t="shared" si="30"/>
        <v>0.00559077426137668</v>
      </c>
      <c r="V48" s="25"/>
      <c r="W48" s="3"/>
      <c r="X48" s="26"/>
      <c r="Y48" s="28">
        <v>0.04</v>
      </c>
      <c r="Z48" s="3">
        <v>0.49</v>
      </c>
      <c r="AA48" s="27">
        <f t="shared" si="31"/>
        <v>0.0196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0.015</v>
      </c>
      <c r="AO48" s="3">
        <v>0.5</v>
      </c>
      <c r="AP48" s="3">
        <f t="shared" si="32"/>
        <v>0.0075</v>
      </c>
      <c r="AQ48" s="1">
        <f t="shared" si="33"/>
        <v>0.0326907742613767</v>
      </c>
      <c r="AR48" s="29">
        <f t="shared" si="34"/>
        <v>7.70910416666667</v>
      </c>
      <c r="AS48" s="1">
        <f t="shared" si="35"/>
        <v>0.13</v>
      </c>
      <c r="AT48" s="2">
        <f t="shared" si="36"/>
        <v>13.0650136986302</v>
      </c>
      <c r="AU48" s="1">
        <f t="shared" si="37"/>
        <v>2867.85470726864</v>
      </c>
    </row>
    <row r="49" s="1" customFormat="1" spans="1:47">
      <c r="A49" s="13"/>
      <c r="B49" s="13"/>
      <c r="C49" s="16">
        <v>7</v>
      </c>
      <c r="D49" s="19">
        <v>24.6609407129032</v>
      </c>
      <c r="E49" s="20">
        <f t="shared" si="38"/>
        <v>20.4516901816667</v>
      </c>
      <c r="F49" s="16" t="s">
        <v>73</v>
      </c>
      <c r="G49" s="13">
        <v>8</v>
      </c>
      <c r="H49" s="18">
        <f t="shared" si="21"/>
        <v>24.6609407129032</v>
      </c>
      <c r="I49" s="18">
        <f t="shared" si="22"/>
        <v>297.810940712903</v>
      </c>
      <c r="J49" s="18">
        <f t="shared" si="23"/>
        <v>0.333539696786532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0.240479045057974</v>
      </c>
      <c r="P49" s="18">
        <f t="shared" si="26"/>
        <v>0.0802093077721514</v>
      </c>
      <c r="Q49" s="24">
        <f t="shared" si="27"/>
        <v>0.0104272100103797</v>
      </c>
      <c r="R49" s="18">
        <f t="shared" si="28"/>
        <v>0.0100218354166667</v>
      </c>
      <c r="S49" s="25">
        <f t="shared" si="29"/>
        <v>1.04044913699529</v>
      </c>
      <c r="T49" s="3">
        <v>0.01</v>
      </c>
      <c r="U49" s="26">
        <f t="shared" si="30"/>
        <v>0.0104044913699529</v>
      </c>
      <c r="V49" s="25"/>
      <c r="W49" s="3"/>
      <c r="X49" s="26"/>
      <c r="Y49" s="28">
        <v>0.04</v>
      </c>
      <c r="Z49" s="3">
        <v>0.49</v>
      </c>
      <c r="AA49" s="27">
        <f t="shared" si="31"/>
        <v>0.0196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0.015</v>
      </c>
      <c r="AO49" s="3">
        <v>0.5</v>
      </c>
      <c r="AP49" s="3">
        <f t="shared" si="32"/>
        <v>0.0075</v>
      </c>
      <c r="AQ49" s="1">
        <f t="shared" si="33"/>
        <v>0.0375044913699529</v>
      </c>
      <c r="AR49" s="29">
        <f t="shared" si="34"/>
        <v>7.70910416666667</v>
      </c>
      <c r="AS49" s="1">
        <f t="shared" si="35"/>
        <v>0.13</v>
      </c>
      <c r="AT49" s="2">
        <f t="shared" si="36"/>
        <v>13.0650136986302</v>
      </c>
      <c r="AU49" s="1">
        <f t="shared" si="37"/>
        <v>3290.14636542616</v>
      </c>
    </row>
    <row r="50" s="1" customFormat="1" spans="1:47">
      <c r="A50" s="13"/>
      <c r="B50" s="13"/>
      <c r="C50" s="16">
        <v>8</v>
      </c>
      <c r="D50" s="19">
        <v>23.9894001380645</v>
      </c>
      <c r="E50" s="20">
        <f t="shared" si="38"/>
        <v>24.6609407129032</v>
      </c>
      <c r="F50" s="16" t="s">
        <v>73</v>
      </c>
      <c r="G50" s="13">
        <v>9</v>
      </c>
      <c r="H50" s="18">
        <f t="shared" si="21"/>
        <v>23.9894001380645</v>
      </c>
      <c r="I50" s="18">
        <f t="shared" si="22"/>
        <v>297.139400138065</v>
      </c>
      <c r="J50" s="18">
        <f t="shared" si="23"/>
        <v>0.309782872193884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0.237360778952489</v>
      </c>
      <c r="P50" s="18">
        <f t="shared" si="26"/>
        <v>0.0735303038500797</v>
      </c>
      <c r="Q50" s="24">
        <f t="shared" si="27"/>
        <v>0.00955893950051037</v>
      </c>
      <c r="R50" s="18">
        <f t="shared" si="28"/>
        <v>0.0100218354166667</v>
      </c>
      <c r="S50" s="25">
        <f t="shared" si="29"/>
        <v>0.953811263415234</v>
      </c>
      <c r="T50" s="3">
        <v>0.01</v>
      </c>
      <c r="U50" s="26">
        <f t="shared" si="30"/>
        <v>0.00953811263415234</v>
      </c>
      <c r="V50" s="25"/>
      <c r="W50" s="3"/>
      <c r="X50" s="26"/>
      <c r="Y50" s="28">
        <v>0.02</v>
      </c>
      <c r="Z50" s="3">
        <v>0.49</v>
      </c>
      <c r="AA50" s="27">
        <f t="shared" si="31"/>
        <v>0.0098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</v>
      </c>
      <c r="AO50" s="3">
        <v>0.5</v>
      </c>
      <c r="AP50" s="3">
        <f t="shared" si="32"/>
        <v>0.005</v>
      </c>
      <c r="AQ50" s="1">
        <f t="shared" si="33"/>
        <v>0.0243381126341523</v>
      </c>
      <c r="AR50" s="29">
        <f t="shared" si="34"/>
        <v>7.70910416666667</v>
      </c>
      <c r="AS50" s="1">
        <f t="shared" si="35"/>
        <v>0.13</v>
      </c>
      <c r="AT50" s="2">
        <f t="shared" si="36"/>
        <v>13.0650136986302</v>
      </c>
      <c r="AU50" s="1">
        <f t="shared" si="37"/>
        <v>2135.10302098757</v>
      </c>
    </row>
    <row r="51" s="1" customFormat="1" spans="1:47">
      <c r="A51" s="13"/>
      <c r="B51" s="13"/>
      <c r="C51" s="16">
        <v>9</v>
      </c>
      <c r="D51" s="19">
        <v>20.8599513013333</v>
      </c>
      <c r="E51" s="20">
        <f t="shared" si="38"/>
        <v>23.9894001380645</v>
      </c>
      <c r="F51" s="16" t="s">
        <v>73</v>
      </c>
      <c r="G51" s="13">
        <v>10</v>
      </c>
      <c r="H51" s="18">
        <f t="shared" si="21"/>
        <v>20.8599513013333</v>
      </c>
      <c r="I51" s="18">
        <f t="shared" si="22"/>
        <v>294.009951301333</v>
      </c>
      <c r="J51" s="18">
        <f t="shared" si="23"/>
        <v>0.21856507360038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0.240921516769076</v>
      </c>
      <c r="P51" s="18">
        <f t="shared" si="26"/>
        <v>0.0526570290445483</v>
      </c>
      <c r="Q51" s="24">
        <f t="shared" si="27"/>
        <v>0.00684541377579128</v>
      </c>
      <c r="R51" s="18">
        <f t="shared" si="28"/>
        <v>0.0100218354166667</v>
      </c>
      <c r="S51" s="25">
        <f t="shared" si="29"/>
        <v>0.683049909641014</v>
      </c>
      <c r="T51" s="3">
        <v>0.01</v>
      </c>
      <c r="U51" s="26">
        <f t="shared" si="30"/>
        <v>0.00683049909641014</v>
      </c>
      <c r="V51" s="25"/>
      <c r="W51" s="3"/>
      <c r="X51" s="26"/>
      <c r="Y51" s="28">
        <v>0.02</v>
      </c>
      <c r="Z51" s="3">
        <v>0.49</v>
      </c>
      <c r="AA51" s="27">
        <f t="shared" si="31"/>
        <v>0.0098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</v>
      </c>
      <c r="AO51" s="3">
        <v>0.5</v>
      </c>
      <c r="AP51" s="3">
        <f t="shared" si="32"/>
        <v>0.005</v>
      </c>
      <c r="AQ51" s="1">
        <f t="shared" si="33"/>
        <v>0.0216304990964101</v>
      </c>
      <c r="AR51" s="29">
        <f t="shared" si="34"/>
        <v>7.70910416666667</v>
      </c>
      <c r="AS51" s="1">
        <f t="shared" si="35"/>
        <v>0.13</v>
      </c>
      <c r="AT51" s="2">
        <f t="shared" si="36"/>
        <v>13.0650136986302</v>
      </c>
      <c r="AU51" s="1">
        <f t="shared" si="37"/>
        <v>1897.5729408618</v>
      </c>
    </row>
    <row r="52" s="1" customFormat="1" spans="1:47">
      <c r="A52" s="13"/>
      <c r="B52" s="13"/>
      <c r="C52" s="16">
        <v>10</v>
      </c>
      <c r="D52" s="19">
        <v>14.8705775587419</v>
      </c>
      <c r="E52" s="20">
        <f t="shared" si="38"/>
        <v>20.8599513013333</v>
      </c>
      <c r="F52" s="16" t="s">
        <v>73</v>
      </c>
      <c r="G52" s="13">
        <v>11</v>
      </c>
      <c r="H52" s="18">
        <f t="shared" si="21"/>
        <v>14.8705775587419</v>
      </c>
      <c r="I52" s="18">
        <f t="shared" si="22"/>
        <v>288.020577558742</v>
      </c>
      <c r="J52" s="18">
        <f t="shared" si="23"/>
        <v>0.109772830048533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0.178851263338302</v>
      </c>
      <c r="O52" s="18">
        <f t="shared" si="39"/>
        <v>0.0865042660528931</v>
      </c>
      <c r="P52" s="18">
        <f t="shared" si="26"/>
        <v>0.00949581809589732</v>
      </c>
      <c r="Q52" s="24">
        <f t="shared" si="27"/>
        <v>0.00123445635246665</v>
      </c>
      <c r="R52" s="18">
        <f t="shared" si="28"/>
        <v>0.0100218354166667</v>
      </c>
      <c r="S52" s="25">
        <f t="shared" si="29"/>
        <v>0.123176673846959</v>
      </c>
      <c r="T52" s="3">
        <v>0.01</v>
      </c>
      <c r="U52" s="26">
        <f t="shared" si="30"/>
        <v>0.00123176673846959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0.0160317667384696</v>
      </c>
      <c r="AR52" s="29">
        <f t="shared" si="34"/>
        <v>7.70910416666667</v>
      </c>
      <c r="AS52" s="1">
        <f t="shared" si="35"/>
        <v>0.13</v>
      </c>
      <c r="AT52" s="2">
        <f t="shared" si="36"/>
        <v>13.0650136986302</v>
      </c>
      <c r="AU52" s="1">
        <f t="shared" si="37"/>
        <v>1406.41446235408</v>
      </c>
    </row>
    <row r="53" s="1" customFormat="1" spans="1:48">
      <c r="A53" s="13"/>
      <c r="B53" s="13"/>
      <c r="C53" s="16">
        <v>11</v>
      </c>
      <c r="D53" s="19">
        <v>11.3619468231333</v>
      </c>
      <c r="E53" s="20">
        <f t="shared" si="38"/>
        <v>14.8705775587419</v>
      </c>
      <c r="F53" s="16" t="s">
        <v>75</v>
      </c>
      <c r="G53" s="13">
        <v>12</v>
      </c>
      <c r="H53" s="18">
        <f t="shared" si="21"/>
        <v>11.3619468231333</v>
      </c>
      <c r="I53" s="18">
        <f t="shared" si="22"/>
        <v>284.511946823133</v>
      </c>
      <c r="J53" s="18">
        <f t="shared" si="23"/>
        <v>0.0723499990985773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0.154099489623662</v>
      </c>
      <c r="P53" s="18">
        <f t="shared" si="26"/>
        <v>0.0111490979353632</v>
      </c>
      <c r="Q53" s="24">
        <f t="shared" si="27"/>
        <v>0.00144938273159722</v>
      </c>
      <c r="R53" s="18">
        <f t="shared" si="28"/>
        <v>0.0100218354166667</v>
      </c>
      <c r="S53" s="25">
        <f t="shared" si="29"/>
        <v>0.144622483940102</v>
      </c>
      <c r="T53" s="3">
        <v>0.01</v>
      </c>
      <c r="U53" s="26">
        <f t="shared" si="30"/>
        <v>0.00144622483940102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0.016246224839401</v>
      </c>
      <c r="AR53" s="29">
        <f t="shared" si="34"/>
        <v>7.70910416666667</v>
      </c>
      <c r="AS53" s="1">
        <f t="shared" si="35"/>
        <v>0.13</v>
      </c>
      <c r="AT53" s="2">
        <f t="shared" si="36"/>
        <v>13.0650136986302</v>
      </c>
      <c r="AU53" s="1">
        <f t="shared" si="37"/>
        <v>1425.22817014059</v>
      </c>
      <c r="AV53" s="1">
        <f>SUM(AU42:AU53)</f>
        <v>21732.8236960703</v>
      </c>
    </row>
    <row r="54" s="1" customFormat="1" spans="1:46">
      <c r="A54" s="13"/>
      <c r="B54" s="13"/>
      <c r="C54" s="16">
        <v>12</v>
      </c>
      <c r="D54" s="19">
        <v>6.94224548351613</v>
      </c>
      <c r="E54" s="20">
        <f t="shared" si="38"/>
        <v>11.3619468231333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7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="1" customFormat="1" spans="1:77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8">
      <c r="A58" s="13" t="s">
        <v>71</v>
      </c>
      <c r="B58" s="13">
        <f>F7</f>
        <v>122.786</v>
      </c>
      <c r="C58" s="16" t="s">
        <v>72</v>
      </c>
      <c r="D58" s="17">
        <v>5</v>
      </c>
      <c r="E58" s="16"/>
      <c r="F58" s="16"/>
      <c r="G58" s="13">
        <v>1</v>
      </c>
      <c r="H58" s="18">
        <f t="shared" ref="H58:H69" si="40">E59</f>
        <v>5</v>
      </c>
      <c r="I58" s="18">
        <f t="shared" ref="I58:I69" si="41">H58+273.15</f>
        <v>278.15</v>
      </c>
      <c r="J58" s="18">
        <f t="shared" ref="J58:J69" si="42">EXP(($C$16*(I58-$C$14))/($C$17*I58*$C$14))</f>
        <v>0.0330744063381255</v>
      </c>
      <c r="K58" s="18">
        <f t="shared" ref="K58:K69" si="43">$B$58/12</f>
        <v>10.2321666666667</v>
      </c>
      <c r="L58" s="18">
        <f t="shared" ref="L58:L69" si="44">K58*$B$59/100</f>
        <v>2.762685</v>
      </c>
      <c r="M58" s="13" t="s">
        <v>73</v>
      </c>
      <c r="N58" s="13"/>
      <c r="O58" s="18">
        <f>L58</f>
        <v>2.762685</v>
      </c>
      <c r="P58" s="18">
        <f t="shared" ref="P58:P69" si="45">O58*J58</f>
        <v>0.0913741662742442</v>
      </c>
      <c r="Q58" s="24">
        <f t="shared" ref="Q58:Q69" si="46">P58*$B$60</f>
        <v>0.0264985082195308</v>
      </c>
      <c r="R58" s="18">
        <f t="shared" ref="R58:R69" si="47">L58*$B$60</f>
        <v>0.80117865</v>
      </c>
      <c r="S58" s="25">
        <f t="shared" ref="S58:S69" si="48">Q58/R58</f>
        <v>0.0330744063381255</v>
      </c>
      <c r="T58" s="3">
        <v>0.27</v>
      </c>
      <c r="U58" s="26">
        <f t="shared" ref="U58:U69" si="49">S58*T58</f>
        <v>0.00893008971129388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0.228135116430904</v>
      </c>
      <c r="AC58" s="29">
        <f t="shared" ref="AC58:AC69" si="51">$B$58/12</f>
        <v>10.2321666666667</v>
      </c>
      <c r="AD58" s="1">
        <f t="shared" ref="AD58:AD69" si="52">$B$60</f>
        <v>0.29</v>
      </c>
      <c r="AE58" s="30">
        <f t="shared" ref="AE58:AE69" si="53">$E$7/12</f>
        <v>150.822739726027</v>
      </c>
      <c r="AF58" s="1">
        <f t="shared" ref="AF58:AF69" si="54">AE58*10000*AC58*AB58</f>
        <v>3520680.15021577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s="3"/>
    </row>
    <row r="59" s="1" customFormat="1" spans="1:78">
      <c r="A59" s="13" t="s">
        <v>74</v>
      </c>
      <c r="B59" s="13">
        <v>27</v>
      </c>
      <c r="C59" s="16">
        <v>1</v>
      </c>
      <c r="D59" s="19">
        <v>6.86558915593548</v>
      </c>
      <c r="E59" s="20">
        <f t="shared" ref="E59:E70" si="55">D58</f>
        <v>5</v>
      </c>
      <c r="F59" s="16" t="s">
        <v>73</v>
      </c>
      <c r="G59" s="13">
        <v>2</v>
      </c>
      <c r="H59" s="18">
        <f t="shared" si="40"/>
        <v>6.86558915593548</v>
      </c>
      <c r="I59" s="18">
        <f t="shared" si="41"/>
        <v>280.015589155935</v>
      </c>
      <c r="J59" s="18">
        <f t="shared" si="42"/>
        <v>0.041761810142323</v>
      </c>
      <c r="K59" s="18">
        <f t="shared" si="43"/>
        <v>10.2321666666667</v>
      </c>
      <c r="L59" s="18">
        <f t="shared" si="44"/>
        <v>2.762685</v>
      </c>
      <c r="M59" s="13" t="s">
        <v>73</v>
      </c>
      <c r="N59" s="13"/>
      <c r="O59" s="18">
        <f t="shared" ref="O59:O69" si="56">L59+O58-P58-N59</f>
        <v>5.43399583372576</v>
      </c>
      <c r="P59" s="18">
        <f t="shared" si="45"/>
        <v>0.226933502322229</v>
      </c>
      <c r="Q59" s="24">
        <f t="shared" si="46"/>
        <v>0.0658107156734465</v>
      </c>
      <c r="R59" s="18">
        <f t="shared" si="47"/>
        <v>0.80117865</v>
      </c>
      <c r="S59" s="25">
        <f t="shared" si="48"/>
        <v>0.0821423732065831</v>
      </c>
      <c r="T59" s="3">
        <v>0.27</v>
      </c>
      <c r="U59" s="26">
        <f t="shared" si="49"/>
        <v>0.0221784407657774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0.230709271040791</v>
      </c>
      <c r="AC59" s="29">
        <f t="shared" si="51"/>
        <v>10.2321666666667</v>
      </c>
      <c r="AD59" s="1">
        <f t="shared" si="52"/>
        <v>0.29</v>
      </c>
      <c r="AE59" s="30">
        <f t="shared" si="53"/>
        <v>150.822739726027</v>
      </c>
      <c r="AF59" s="1">
        <f t="shared" si="54"/>
        <v>3560405.62159606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38</v>
      </c>
      <c r="B60" s="13">
        <f>H7</f>
        <v>0.29</v>
      </c>
      <c r="C60" s="16">
        <v>2</v>
      </c>
      <c r="D60" s="19">
        <v>8.63505314992857</v>
      </c>
      <c r="E60" s="20">
        <f t="shared" si="55"/>
        <v>6.86558915593548</v>
      </c>
      <c r="F60" s="16" t="s">
        <v>73</v>
      </c>
      <c r="G60" s="13">
        <v>3</v>
      </c>
      <c r="H60" s="18">
        <f t="shared" si="40"/>
        <v>8.63505314992857</v>
      </c>
      <c r="I60" s="18">
        <f t="shared" si="41"/>
        <v>281.785053149929</v>
      </c>
      <c r="J60" s="18">
        <f t="shared" si="42"/>
        <v>0.0519527352569714</v>
      </c>
      <c r="K60" s="18">
        <f t="shared" si="43"/>
        <v>10.2321666666667</v>
      </c>
      <c r="L60" s="18">
        <f t="shared" si="44"/>
        <v>2.762685</v>
      </c>
      <c r="M60" s="13" t="s">
        <v>73</v>
      </c>
      <c r="N60" s="13"/>
      <c r="O60" s="18">
        <f t="shared" si="56"/>
        <v>7.96974733140353</v>
      </c>
      <c r="P60" s="18">
        <f t="shared" si="45"/>
        <v>0.414050173173362</v>
      </c>
      <c r="Q60" s="24">
        <f t="shared" si="46"/>
        <v>0.120074550220275</v>
      </c>
      <c r="R60" s="18">
        <f t="shared" si="47"/>
        <v>0.80117865</v>
      </c>
      <c r="S60" s="25">
        <f t="shared" si="48"/>
        <v>0.149872378926067</v>
      </c>
      <c r="T60" s="3">
        <v>0.27</v>
      </c>
      <c r="U60" s="26">
        <f t="shared" si="49"/>
        <v>0.0404655423100381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0.23426245487084</v>
      </c>
      <c r="AC60" s="29">
        <f t="shared" si="51"/>
        <v>10.2321666666667</v>
      </c>
      <c r="AD60" s="1">
        <f t="shared" si="52"/>
        <v>0.29</v>
      </c>
      <c r="AE60" s="30">
        <f t="shared" si="53"/>
        <v>150.822739726027</v>
      </c>
      <c r="AF60" s="1">
        <f t="shared" si="54"/>
        <v>3615239.89689848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/>
      <c r="B61" s="13"/>
      <c r="C61" s="16">
        <v>3</v>
      </c>
      <c r="D61" s="19">
        <v>11.9592968712903</v>
      </c>
      <c r="E61" s="20">
        <f t="shared" si="55"/>
        <v>8.63505314992857</v>
      </c>
      <c r="F61" s="16" t="s">
        <v>73</v>
      </c>
      <c r="G61" s="13">
        <v>4</v>
      </c>
      <c r="H61" s="18">
        <f t="shared" si="40"/>
        <v>11.9592968712903</v>
      </c>
      <c r="I61" s="18">
        <f t="shared" si="41"/>
        <v>285.10929687129</v>
      </c>
      <c r="J61" s="18">
        <f t="shared" si="42"/>
        <v>0.0777281661310016</v>
      </c>
      <c r="K61" s="18">
        <f t="shared" si="43"/>
        <v>10.2321666666667</v>
      </c>
      <c r="L61" s="18">
        <f t="shared" si="44"/>
        <v>2.762685</v>
      </c>
      <c r="M61" s="13" t="s">
        <v>73</v>
      </c>
      <c r="N61" s="13"/>
      <c r="O61" s="18">
        <f t="shared" si="56"/>
        <v>10.3183821582302</v>
      </c>
      <c r="P61" s="18">
        <f t="shared" si="45"/>
        <v>0.802028922598077</v>
      </c>
      <c r="Q61" s="24">
        <f t="shared" si="46"/>
        <v>0.232588387553442</v>
      </c>
      <c r="R61" s="18">
        <f t="shared" si="47"/>
        <v>0.80117865</v>
      </c>
      <c r="S61" s="25">
        <f t="shared" si="48"/>
        <v>0.290307770374863</v>
      </c>
      <c r="T61" s="3">
        <v>0.27</v>
      </c>
      <c r="U61" s="26">
        <f t="shared" si="49"/>
        <v>0.0783830980012129</v>
      </c>
      <c r="V61" s="3">
        <v>180.9</v>
      </c>
      <c r="W61" s="27">
        <v>6</v>
      </c>
      <c r="X61" s="27">
        <v>3</v>
      </c>
      <c r="Y61" s="27">
        <v>0.3</v>
      </c>
      <c r="Z61" s="27">
        <v>6</v>
      </c>
      <c r="AA61" s="3">
        <v>30.2</v>
      </c>
      <c r="AB61" s="2">
        <f t="shared" si="50"/>
        <v>0.241629835941636</v>
      </c>
      <c r="AC61" s="29">
        <f t="shared" si="51"/>
        <v>10.2321666666667</v>
      </c>
      <c r="AD61" s="1">
        <f t="shared" si="52"/>
        <v>0.29</v>
      </c>
      <c r="AE61" s="30">
        <f t="shared" si="53"/>
        <v>150.822739726027</v>
      </c>
      <c r="AF61" s="1">
        <f t="shared" si="54"/>
        <v>3728936.51976312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4</v>
      </c>
      <c r="D62" s="19">
        <v>14.1580956523</v>
      </c>
      <c r="E62" s="20">
        <f t="shared" si="55"/>
        <v>11.9592968712903</v>
      </c>
      <c r="F62" s="16" t="s">
        <v>73</v>
      </c>
      <c r="G62" s="13">
        <v>5</v>
      </c>
      <c r="H62" s="18">
        <f t="shared" si="40"/>
        <v>14.1580956523</v>
      </c>
      <c r="I62" s="18">
        <f t="shared" si="41"/>
        <v>287.3080956523</v>
      </c>
      <c r="J62" s="18">
        <f t="shared" si="42"/>
        <v>0.100945364827317</v>
      </c>
      <c r="K62" s="18">
        <f t="shared" si="43"/>
        <v>10.2321666666667</v>
      </c>
      <c r="L62" s="18">
        <f t="shared" si="44"/>
        <v>2.762685</v>
      </c>
      <c r="M62" s="13" t="s">
        <v>75</v>
      </c>
      <c r="N62" s="18">
        <f>(O61-P61)*$C$22/100</f>
        <v>9.04053557385048</v>
      </c>
      <c r="O62" s="18">
        <f t="shared" si="56"/>
        <v>3.2385026617816</v>
      </c>
      <c r="P62" s="18">
        <f t="shared" si="45"/>
        <v>0.32691183268778</v>
      </c>
      <c r="Q62" s="24">
        <f t="shared" si="46"/>
        <v>0.0948044314794563</v>
      </c>
      <c r="R62" s="18">
        <f t="shared" si="47"/>
        <v>0.80117865</v>
      </c>
      <c r="S62" s="25">
        <f t="shared" si="48"/>
        <v>0.118331200512465</v>
      </c>
      <c r="T62" s="3">
        <v>0.27</v>
      </c>
      <c r="U62" s="26">
        <f t="shared" si="49"/>
        <v>0.0319494241383657</v>
      </c>
      <c r="V62" s="3">
        <v>180.9</v>
      </c>
      <c r="W62" s="27">
        <v>6</v>
      </c>
      <c r="X62" s="27">
        <v>3</v>
      </c>
      <c r="Y62" s="27">
        <v>0.3</v>
      </c>
      <c r="Z62" s="27">
        <v>6</v>
      </c>
      <c r="AA62" s="3">
        <v>30.2</v>
      </c>
      <c r="AB62" s="2">
        <f t="shared" si="50"/>
        <v>0.232607773110084</v>
      </c>
      <c r="AC62" s="29">
        <f t="shared" si="51"/>
        <v>10.2321666666667</v>
      </c>
      <c r="AD62" s="1">
        <f t="shared" si="52"/>
        <v>0.29</v>
      </c>
      <c r="AE62" s="30">
        <f t="shared" si="53"/>
        <v>150.822739726027</v>
      </c>
      <c r="AF62" s="1">
        <f t="shared" si="54"/>
        <v>3589704.12966914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5</v>
      </c>
      <c r="D63" s="19">
        <v>19.2809610851613</v>
      </c>
      <c r="E63" s="20">
        <f t="shared" si="55"/>
        <v>14.1580956523</v>
      </c>
      <c r="F63" s="16" t="s">
        <v>75</v>
      </c>
      <c r="G63" s="13">
        <v>6</v>
      </c>
      <c r="H63" s="18">
        <f t="shared" si="40"/>
        <v>19.2809610851613</v>
      </c>
      <c r="I63" s="18">
        <f t="shared" si="41"/>
        <v>292.430961085161</v>
      </c>
      <c r="J63" s="18">
        <f t="shared" si="42"/>
        <v>0.182776916005816</v>
      </c>
      <c r="K63" s="18">
        <f t="shared" si="43"/>
        <v>10.2321666666667</v>
      </c>
      <c r="L63" s="18">
        <f t="shared" si="44"/>
        <v>2.762685</v>
      </c>
      <c r="M63" s="13" t="s">
        <v>73</v>
      </c>
      <c r="N63" s="13"/>
      <c r="O63" s="18">
        <f t="shared" si="56"/>
        <v>5.67427582909382</v>
      </c>
      <c r="P63" s="18">
        <f t="shared" si="45"/>
        <v>1.03712663660811</v>
      </c>
      <c r="Q63" s="24">
        <f t="shared" si="46"/>
        <v>0.300766724616353</v>
      </c>
      <c r="R63" s="18">
        <f t="shared" si="47"/>
        <v>0.80117865</v>
      </c>
      <c r="S63" s="25">
        <f t="shared" si="48"/>
        <v>0.375405316425186</v>
      </c>
      <c r="T63" s="3">
        <v>0.27</v>
      </c>
      <c r="U63" s="26">
        <f t="shared" si="49"/>
        <v>0.1013594354348</v>
      </c>
      <c r="V63" s="3">
        <v>180.9</v>
      </c>
      <c r="W63" s="27">
        <v>6</v>
      </c>
      <c r="X63" s="27">
        <v>3</v>
      </c>
      <c r="Y63" s="27">
        <v>0.3</v>
      </c>
      <c r="Z63" s="27">
        <v>6</v>
      </c>
      <c r="AA63" s="3">
        <v>30.2</v>
      </c>
      <c r="AB63" s="2">
        <f t="shared" si="50"/>
        <v>0.246094138304982</v>
      </c>
      <c r="AC63" s="29">
        <f t="shared" si="51"/>
        <v>10.2321666666667</v>
      </c>
      <c r="AD63" s="1">
        <f t="shared" si="52"/>
        <v>0.29</v>
      </c>
      <c r="AE63" s="30">
        <f t="shared" si="53"/>
        <v>150.822739726027</v>
      </c>
      <c r="AF63" s="1">
        <f t="shared" si="54"/>
        <v>3797831.57178794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6</v>
      </c>
      <c r="D64" s="19">
        <v>20.4516901816667</v>
      </c>
      <c r="E64" s="20">
        <f t="shared" si="55"/>
        <v>19.2809610851613</v>
      </c>
      <c r="F64" s="16" t="s">
        <v>73</v>
      </c>
      <c r="G64" s="13">
        <v>7</v>
      </c>
      <c r="H64" s="18">
        <f t="shared" si="40"/>
        <v>20.4516901816667</v>
      </c>
      <c r="I64" s="18">
        <f t="shared" si="41"/>
        <v>293.601690181667</v>
      </c>
      <c r="J64" s="18">
        <f t="shared" si="42"/>
        <v>0.208728301047284</v>
      </c>
      <c r="K64" s="18">
        <f t="shared" si="43"/>
        <v>10.2321666666667</v>
      </c>
      <c r="L64" s="18">
        <f t="shared" si="44"/>
        <v>2.762685</v>
      </c>
      <c r="M64" s="13" t="s">
        <v>73</v>
      </c>
      <c r="N64" s="13"/>
      <c r="O64" s="18">
        <f t="shared" si="56"/>
        <v>7.39983419248571</v>
      </c>
      <c r="P64" s="18">
        <f t="shared" si="45"/>
        <v>1.54455481902914</v>
      </c>
      <c r="Q64" s="24">
        <f t="shared" si="46"/>
        <v>0.447920897518451</v>
      </c>
      <c r="R64" s="18">
        <f t="shared" si="47"/>
        <v>0.80117865</v>
      </c>
      <c r="S64" s="25">
        <f t="shared" si="48"/>
        <v>0.559077426137668</v>
      </c>
      <c r="T64" s="3">
        <v>0.27</v>
      </c>
      <c r="U64" s="26">
        <f t="shared" si="49"/>
        <v>0.15095090505717</v>
      </c>
      <c r="V64" s="3">
        <v>229.1</v>
      </c>
      <c r="W64" s="27">
        <v>15.1</v>
      </c>
      <c r="X64" s="27">
        <v>6</v>
      </c>
      <c r="Y64" s="27">
        <v>3</v>
      </c>
      <c r="Z64" s="27">
        <v>7</v>
      </c>
      <c r="AA64" s="3">
        <v>30.2</v>
      </c>
      <c r="AB64" s="2">
        <f t="shared" si="50"/>
        <v>0.319729760852608</v>
      </c>
      <c r="AC64" s="29">
        <f t="shared" si="51"/>
        <v>10.2321666666667</v>
      </c>
      <c r="AD64" s="1">
        <f t="shared" si="52"/>
        <v>0.29</v>
      </c>
      <c r="AE64" s="30">
        <f t="shared" si="53"/>
        <v>150.822739726027</v>
      </c>
      <c r="AF64" s="1">
        <f t="shared" si="54"/>
        <v>4934208.46416665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7</v>
      </c>
      <c r="D65" s="19">
        <v>24.6609407129032</v>
      </c>
      <c r="E65" s="20">
        <f t="shared" si="55"/>
        <v>20.4516901816667</v>
      </c>
      <c r="F65" s="16" t="s">
        <v>73</v>
      </c>
      <c r="G65" s="13">
        <v>8</v>
      </c>
      <c r="H65" s="18">
        <f t="shared" si="40"/>
        <v>24.6609407129032</v>
      </c>
      <c r="I65" s="18">
        <f t="shared" si="41"/>
        <v>297.810940712903</v>
      </c>
      <c r="J65" s="18">
        <f t="shared" si="42"/>
        <v>0.333539696786532</v>
      </c>
      <c r="K65" s="18">
        <f t="shared" si="43"/>
        <v>10.2321666666667</v>
      </c>
      <c r="L65" s="18">
        <f t="shared" si="44"/>
        <v>2.762685</v>
      </c>
      <c r="M65" s="13" t="s">
        <v>73</v>
      </c>
      <c r="N65" s="13"/>
      <c r="O65" s="18">
        <f t="shared" si="56"/>
        <v>8.61796437345657</v>
      </c>
      <c r="P65" s="18">
        <f t="shared" si="45"/>
        <v>2.87443322403984</v>
      </c>
      <c r="Q65" s="24">
        <f t="shared" si="46"/>
        <v>0.833585634971554</v>
      </c>
      <c r="R65" s="18">
        <f t="shared" si="47"/>
        <v>0.80117865</v>
      </c>
      <c r="S65" s="25">
        <f t="shared" si="48"/>
        <v>1.04044913699529</v>
      </c>
      <c r="T65" s="3">
        <v>0.27</v>
      </c>
      <c r="U65" s="26">
        <f t="shared" si="49"/>
        <v>0.280921266988729</v>
      </c>
      <c r="V65" s="3">
        <v>229.1</v>
      </c>
      <c r="W65" s="27">
        <v>15.1</v>
      </c>
      <c r="X65" s="27">
        <v>6</v>
      </c>
      <c r="Y65" s="27">
        <v>3</v>
      </c>
      <c r="Z65" s="27">
        <v>7</v>
      </c>
      <c r="AA65" s="3">
        <v>30.2</v>
      </c>
      <c r="AB65" s="2">
        <f t="shared" si="50"/>
        <v>0.34498300217591</v>
      </c>
      <c r="AC65" s="29">
        <f t="shared" si="51"/>
        <v>10.2321666666667</v>
      </c>
      <c r="AD65" s="1">
        <f t="shared" si="52"/>
        <v>0.29</v>
      </c>
      <c r="AE65" s="30">
        <f t="shared" si="53"/>
        <v>150.822739726027</v>
      </c>
      <c r="AF65" s="1">
        <f t="shared" si="54"/>
        <v>5323927.44669991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8</v>
      </c>
      <c r="D66" s="19">
        <v>23.9894001380645</v>
      </c>
      <c r="E66" s="20">
        <f t="shared" si="55"/>
        <v>24.6609407129032</v>
      </c>
      <c r="F66" s="16" t="s">
        <v>73</v>
      </c>
      <c r="G66" s="13">
        <v>9</v>
      </c>
      <c r="H66" s="18">
        <f t="shared" si="40"/>
        <v>23.9894001380645</v>
      </c>
      <c r="I66" s="18">
        <f t="shared" si="41"/>
        <v>297.139400138065</v>
      </c>
      <c r="J66" s="18">
        <f t="shared" si="42"/>
        <v>0.309782872193884</v>
      </c>
      <c r="K66" s="18">
        <f t="shared" si="43"/>
        <v>10.2321666666667</v>
      </c>
      <c r="L66" s="18">
        <f t="shared" si="44"/>
        <v>2.762685</v>
      </c>
      <c r="M66" s="13" t="s">
        <v>73</v>
      </c>
      <c r="N66" s="13"/>
      <c r="O66" s="18">
        <f t="shared" si="56"/>
        <v>8.50621614941672</v>
      </c>
      <c r="P66" s="18">
        <f t="shared" si="45"/>
        <v>2.63508007026831</v>
      </c>
      <c r="Q66" s="24">
        <f t="shared" si="46"/>
        <v>0.764173220377811</v>
      </c>
      <c r="R66" s="18">
        <f t="shared" si="47"/>
        <v>0.80117865</v>
      </c>
      <c r="S66" s="25">
        <f t="shared" si="48"/>
        <v>0.953811263415233</v>
      </c>
      <c r="T66" s="3">
        <v>0.27</v>
      </c>
      <c r="U66" s="26">
        <f t="shared" si="49"/>
        <v>0.257529041122113</v>
      </c>
      <c r="V66" s="3">
        <v>180.9</v>
      </c>
      <c r="W66" s="27">
        <v>6</v>
      </c>
      <c r="X66" s="27">
        <v>3</v>
      </c>
      <c r="Y66" s="27">
        <v>0.3</v>
      </c>
      <c r="Z66" s="27">
        <v>6</v>
      </c>
      <c r="AA66" s="3">
        <v>30.2</v>
      </c>
      <c r="AB66" s="2">
        <f t="shared" si="50"/>
        <v>0.276437892690027</v>
      </c>
      <c r="AC66" s="29">
        <f t="shared" si="51"/>
        <v>10.2321666666667</v>
      </c>
      <c r="AD66" s="1">
        <f t="shared" si="52"/>
        <v>0.29</v>
      </c>
      <c r="AE66" s="30">
        <f t="shared" si="53"/>
        <v>150.822739726027</v>
      </c>
      <c r="AF66" s="1">
        <f t="shared" si="54"/>
        <v>4266109.56168173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9</v>
      </c>
      <c r="D67" s="19">
        <v>20.8599513013333</v>
      </c>
      <c r="E67" s="20">
        <f t="shared" si="55"/>
        <v>23.9894001380645</v>
      </c>
      <c r="F67" s="16" t="s">
        <v>73</v>
      </c>
      <c r="G67" s="13">
        <v>10</v>
      </c>
      <c r="H67" s="18">
        <f t="shared" si="40"/>
        <v>20.8599513013333</v>
      </c>
      <c r="I67" s="18">
        <f t="shared" si="41"/>
        <v>294.009951301333</v>
      </c>
      <c r="J67" s="18">
        <f t="shared" si="42"/>
        <v>0.21856507360038</v>
      </c>
      <c r="K67" s="18">
        <f t="shared" si="43"/>
        <v>10.2321666666667</v>
      </c>
      <c r="L67" s="18">
        <f t="shared" si="44"/>
        <v>2.762685</v>
      </c>
      <c r="M67" s="13" t="s">
        <v>73</v>
      </c>
      <c r="N67" s="13"/>
      <c r="O67" s="18">
        <f t="shared" si="56"/>
        <v>8.63382107914841</v>
      </c>
      <c r="P67" s="18">
        <f t="shared" si="45"/>
        <v>1.88705173961658</v>
      </c>
      <c r="Q67" s="24">
        <f t="shared" si="46"/>
        <v>0.547245004488809</v>
      </c>
      <c r="R67" s="18">
        <f t="shared" si="47"/>
        <v>0.80117865</v>
      </c>
      <c r="S67" s="25">
        <f t="shared" si="48"/>
        <v>0.683049909641013</v>
      </c>
      <c r="T67" s="3">
        <v>0.27</v>
      </c>
      <c r="U67" s="26">
        <f t="shared" si="49"/>
        <v>0.184423475603074</v>
      </c>
      <c r="V67" s="3">
        <v>180.9</v>
      </c>
      <c r="W67" s="27">
        <v>6</v>
      </c>
      <c r="X67" s="27">
        <v>3</v>
      </c>
      <c r="Y67" s="27">
        <v>0.3</v>
      </c>
      <c r="Z67" s="27">
        <v>6</v>
      </c>
      <c r="AA67" s="3">
        <v>30.2</v>
      </c>
      <c r="AB67" s="2">
        <f t="shared" si="50"/>
        <v>0.262233481309677</v>
      </c>
      <c r="AC67" s="29">
        <f t="shared" si="51"/>
        <v>10.2321666666667</v>
      </c>
      <c r="AD67" s="1">
        <f t="shared" si="52"/>
        <v>0.29</v>
      </c>
      <c r="AE67" s="30">
        <f t="shared" si="53"/>
        <v>150.822739726027</v>
      </c>
      <c r="AF67" s="1">
        <f t="shared" si="54"/>
        <v>4046900.91912519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10</v>
      </c>
      <c r="D68" s="19">
        <v>14.8705775587419</v>
      </c>
      <c r="E68" s="20">
        <f t="shared" si="55"/>
        <v>20.8599513013333</v>
      </c>
      <c r="F68" s="16" t="s">
        <v>73</v>
      </c>
      <c r="G68" s="13">
        <v>11</v>
      </c>
      <c r="H68" s="18">
        <f t="shared" si="40"/>
        <v>14.8705775587419</v>
      </c>
      <c r="I68" s="18">
        <f t="shared" si="41"/>
        <v>288.020577558742</v>
      </c>
      <c r="J68" s="18">
        <f t="shared" si="42"/>
        <v>0.109772830048533</v>
      </c>
      <c r="K68" s="18">
        <f t="shared" si="43"/>
        <v>10.2321666666667</v>
      </c>
      <c r="L68" s="18">
        <f t="shared" si="44"/>
        <v>2.762685</v>
      </c>
      <c r="M68" s="13" t="s">
        <v>75</v>
      </c>
      <c r="N68" s="18">
        <f>(O67-P67)*$C$22/100</f>
        <v>6.40943087255524</v>
      </c>
      <c r="O68" s="18">
        <f t="shared" si="56"/>
        <v>3.10002346697659</v>
      </c>
      <c r="P68" s="18">
        <f t="shared" si="45"/>
        <v>0.340298349186887</v>
      </c>
      <c r="Q68" s="24">
        <f t="shared" si="46"/>
        <v>0.0986865212641971</v>
      </c>
      <c r="R68" s="18">
        <f t="shared" si="47"/>
        <v>0.80117865</v>
      </c>
      <c r="S68" s="25">
        <f t="shared" si="48"/>
        <v>0.123176673846959</v>
      </c>
      <c r="T68" s="3">
        <v>0.27</v>
      </c>
      <c r="U68" s="26">
        <f t="shared" si="49"/>
        <v>0.033257701938679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0.232861971486685</v>
      </c>
      <c r="AC68" s="29">
        <f t="shared" si="51"/>
        <v>10.2321666666667</v>
      </c>
      <c r="AD68" s="1">
        <f t="shared" si="52"/>
        <v>0.29</v>
      </c>
      <c r="AE68" s="30">
        <f t="shared" si="53"/>
        <v>150.822739726027</v>
      </c>
      <c r="AF68" s="1">
        <f t="shared" si="54"/>
        <v>3593627.02936436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11</v>
      </c>
      <c r="D69" s="19">
        <v>11.3619468231333</v>
      </c>
      <c r="E69" s="20">
        <f t="shared" si="55"/>
        <v>14.8705775587419</v>
      </c>
      <c r="F69" s="16" t="s">
        <v>75</v>
      </c>
      <c r="G69" s="13">
        <v>12</v>
      </c>
      <c r="H69" s="18">
        <f t="shared" si="40"/>
        <v>11.3619468231333</v>
      </c>
      <c r="I69" s="18">
        <f t="shared" si="41"/>
        <v>284.511946823133</v>
      </c>
      <c r="J69" s="18">
        <f t="shared" si="42"/>
        <v>0.0723499990985773</v>
      </c>
      <c r="K69" s="18">
        <f t="shared" si="43"/>
        <v>10.2321666666667</v>
      </c>
      <c r="L69" s="18">
        <f t="shared" si="44"/>
        <v>2.762685</v>
      </c>
      <c r="M69" s="13" t="s">
        <v>73</v>
      </c>
      <c r="N69" s="13"/>
      <c r="O69" s="18">
        <f t="shared" si="56"/>
        <v>5.5224101177897</v>
      </c>
      <c r="P69" s="18">
        <f t="shared" si="45"/>
        <v>0.399546367044059</v>
      </c>
      <c r="Q69" s="24">
        <f t="shared" si="46"/>
        <v>0.115868446442777</v>
      </c>
      <c r="R69" s="18">
        <f t="shared" si="47"/>
        <v>0.80117865</v>
      </c>
      <c r="S69" s="25">
        <f t="shared" si="48"/>
        <v>0.144622483940101</v>
      </c>
      <c r="T69" s="3">
        <v>0.27</v>
      </c>
      <c r="U69" s="26">
        <f t="shared" si="49"/>
        <v>0.0390480706638274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0.233987040129982</v>
      </c>
      <c r="AC69" s="29">
        <f t="shared" si="51"/>
        <v>10.2321666666667</v>
      </c>
      <c r="AD69" s="1">
        <f t="shared" si="52"/>
        <v>0.29</v>
      </c>
      <c r="AE69" s="30">
        <f t="shared" si="53"/>
        <v>150.822739726027</v>
      </c>
      <c r="AF69" s="1">
        <f t="shared" si="54"/>
        <v>3610989.57706002</v>
      </c>
      <c r="AG69" s="1">
        <f>SUM(AF58:AF69)</f>
        <v>47588560.8880284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77">
      <c r="A70" s="13"/>
      <c r="B70" s="13"/>
      <c r="C70" s="16">
        <v>12</v>
      </c>
      <c r="D70" s="19">
        <v>6.94224548351613</v>
      </c>
      <c r="E70" s="20">
        <f t="shared" si="55"/>
        <v>11.3619468231333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AT70" s="2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5</v>
      </c>
      <c r="E74" s="16"/>
      <c r="F74" s="16"/>
      <c r="G74" s="13">
        <v>1</v>
      </c>
      <c r="H74" s="18">
        <f t="shared" ref="H74:H85" si="57">E75</f>
        <v>5</v>
      </c>
      <c r="I74" s="18">
        <f t="shared" ref="I74:I85" si="58">H74+273.15</f>
        <v>278.15</v>
      </c>
      <c r="J74" s="18">
        <f t="shared" ref="J74:J85" si="59">EXP(($C$16*(I74-$C$14))/($C$17*I74*$C$14))</f>
        <v>0.0330744063381255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0.0172390420715578</v>
      </c>
      <c r="Q74" s="24">
        <f t="shared" ref="Q74:Q85" si="63">P74*$B$76</f>
        <v>0.00517171262146733</v>
      </c>
      <c r="R74" s="18">
        <f t="shared" ref="R74:R85" si="64">L74*$B$76</f>
        <v>0.156366</v>
      </c>
      <c r="S74" s="25">
        <f t="shared" ref="S74:S85" si="65">Q74/R74</f>
        <v>0.0330744063381255</v>
      </c>
      <c r="T74" s="3">
        <v>0.01</v>
      </c>
      <c r="U74" s="26">
        <f t="shared" ref="U74:U85" si="66">S74*T74</f>
        <v>0.000330744063381255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0.00582074406338126</v>
      </c>
      <c r="AU74" s="29">
        <f t="shared" ref="AU74:AU85" si="70">$B$74/12</f>
        <v>52.122</v>
      </c>
      <c r="AV74" s="1">
        <f t="shared" ref="AV74:AV85" si="71">$B$76</f>
        <v>0.3</v>
      </c>
      <c r="AW74" s="2">
        <f t="shared" ref="AW74:AW85" si="72">$E$8</f>
        <v>10.3250274136365</v>
      </c>
      <c r="AX74" s="1">
        <f t="shared" ref="AX74:AX85" si="73">AW74*10000*AV74*0.67*AU74*AT74</f>
        <v>6296.32078880824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6.86558915593548</v>
      </c>
      <c r="E75" s="20">
        <f t="shared" ref="E75:E86" si="74">D74</f>
        <v>5</v>
      </c>
      <c r="F75" s="16" t="s">
        <v>73</v>
      </c>
      <c r="G75" s="13">
        <v>2</v>
      </c>
      <c r="H75" s="18">
        <f t="shared" si="57"/>
        <v>6.86558915593548</v>
      </c>
      <c r="I75" s="18">
        <f t="shared" si="58"/>
        <v>280.015589155935</v>
      </c>
      <c r="J75" s="18">
        <f t="shared" si="59"/>
        <v>0.041761810142323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5">L75+O74-P74-N75</f>
        <v>1.02520095792844</v>
      </c>
      <c r="P75" s="18">
        <f t="shared" si="62"/>
        <v>0.0428142477627353</v>
      </c>
      <c r="Q75" s="24">
        <f t="shared" si="63"/>
        <v>0.0128442743288206</v>
      </c>
      <c r="R75" s="18">
        <f t="shared" si="64"/>
        <v>0.156366</v>
      </c>
      <c r="S75" s="25">
        <f t="shared" si="65"/>
        <v>0.0821423732065831</v>
      </c>
      <c r="T75" s="3">
        <v>0.01</v>
      </c>
      <c r="U75" s="26">
        <f t="shared" si="66"/>
        <v>0.000821423732065832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0.00631142373206583</v>
      </c>
      <c r="AU75" s="29">
        <f t="shared" si="70"/>
        <v>52.122</v>
      </c>
      <c r="AV75" s="1">
        <f t="shared" si="71"/>
        <v>0.3</v>
      </c>
      <c r="AW75" s="2">
        <f t="shared" si="72"/>
        <v>10.3250274136365</v>
      </c>
      <c r="AX75" s="1">
        <f t="shared" si="73"/>
        <v>6827.09083554854</v>
      </c>
    </row>
    <row r="76" s="1" customFormat="1" spans="1:50">
      <c r="A76" s="13" t="s">
        <v>38</v>
      </c>
      <c r="B76" s="13">
        <f>H8</f>
        <v>0.3</v>
      </c>
      <c r="C76" s="16">
        <v>2</v>
      </c>
      <c r="D76" s="19">
        <v>8.63505314992857</v>
      </c>
      <c r="E76" s="20">
        <f t="shared" si="74"/>
        <v>6.86558915593548</v>
      </c>
      <c r="F76" s="16" t="s">
        <v>73</v>
      </c>
      <c r="G76" s="13">
        <v>3</v>
      </c>
      <c r="H76" s="18">
        <f t="shared" si="57"/>
        <v>8.63505314992857</v>
      </c>
      <c r="I76" s="18">
        <f t="shared" si="58"/>
        <v>281.785053149929</v>
      </c>
      <c r="J76" s="18">
        <f t="shared" si="59"/>
        <v>0.0519527352569714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5"/>
        <v>1.50360671016571</v>
      </c>
      <c r="P76" s="18">
        <f t="shared" si="62"/>
        <v>0.0781164813438447</v>
      </c>
      <c r="Q76" s="24">
        <f t="shared" si="63"/>
        <v>0.0234349444031534</v>
      </c>
      <c r="R76" s="18">
        <f t="shared" si="64"/>
        <v>0.156366</v>
      </c>
      <c r="S76" s="25">
        <f t="shared" si="65"/>
        <v>0.149872378926067</v>
      </c>
      <c r="T76" s="3">
        <v>0.01</v>
      </c>
      <c r="U76" s="26">
        <f t="shared" si="66"/>
        <v>0.00149872378926067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0.00698872378926067</v>
      </c>
      <c r="AU76" s="29">
        <f t="shared" si="70"/>
        <v>52.122</v>
      </c>
      <c r="AV76" s="1">
        <f t="shared" si="71"/>
        <v>0.3</v>
      </c>
      <c r="AW76" s="2">
        <f t="shared" si="72"/>
        <v>10.3250274136365</v>
      </c>
      <c r="AX76" s="1">
        <f t="shared" si="73"/>
        <v>7559.72885981853</v>
      </c>
    </row>
    <row r="77" s="1" customFormat="1" spans="1:50">
      <c r="A77" s="13"/>
      <c r="B77" s="13"/>
      <c r="C77" s="16">
        <v>3</v>
      </c>
      <c r="D77" s="19">
        <v>11.9592968712903</v>
      </c>
      <c r="E77" s="20">
        <f t="shared" si="74"/>
        <v>8.63505314992857</v>
      </c>
      <c r="F77" s="16" t="s">
        <v>73</v>
      </c>
      <c r="G77" s="13">
        <v>4</v>
      </c>
      <c r="H77" s="18">
        <f t="shared" si="57"/>
        <v>11.9592968712903</v>
      </c>
      <c r="I77" s="18">
        <f t="shared" si="58"/>
        <v>285.10929687129</v>
      </c>
      <c r="J77" s="18">
        <f t="shared" si="59"/>
        <v>0.0777281661310016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1.94671022882186</v>
      </c>
      <c r="P77" s="18">
        <f t="shared" si="62"/>
        <v>0.151314216074786</v>
      </c>
      <c r="Q77" s="24">
        <f t="shared" si="63"/>
        <v>0.0453942648224358</v>
      </c>
      <c r="R77" s="18">
        <f t="shared" si="64"/>
        <v>0.156366</v>
      </c>
      <c r="S77" s="25">
        <f t="shared" si="65"/>
        <v>0.290307770374863</v>
      </c>
      <c r="T77" s="3">
        <v>0.01</v>
      </c>
      <c r="U77" s="26">
        <f t="shared" si="66"/>
        <v>0.00290307770374863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0.00839307770374863</v>
      </c>
      <c r="AU77" s="29">
        <f t="shared" si="70"/>
        <v>52.122</v>
      </c>
      <c r="AV77" s="1">
        <f t="shared" si="71"/>
        <v>0.3</v>
      </c>
      <c r="AW77" s="2">
        <f t="shared" si="72"/>
        <v>10.3250274136365</v>
      </c>
      <c r="AX77" s="1">
        <f t="shared" si="73"/>
        <v>9078.82378142178</v>
      </c>
    </row>
    <row r="78" s="1" customFormat="1" spans="1:50">
      <c r="A78" s="13"/>
      <c r="B78" s="13"/>
      <c r="C78" s="16">
        <v>4</v>
      </c>
      <c r="D78" s="19">
        <v>14.1580956523</v>
      </c>
      <c r="E78" s="20">
        <f t="shared" si="74"/>
        <v>11.9592968712903</v>
      </c>
      <c r="F78" s="16" t="s">
        <v>73</v>
      </c>
      <c r="G78" s="13">
        <v>5</v>
      </c>
      <c r="H78" s="18">
        <f t="shared" si="57"/>
        <v>14.1580956523</v>
      </c>
      <c r="I78" s="18">
        <f t="shared" si="58"/>
        <v>287.3080956523</v>
      </c>
      <c r="J78" s="18">
        <f t="shared" si="59"/>
        <v>0.100945364827317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1.70562621210972</v>
      </c>
      <c r="O78" s="18">
        <f t="shared" si="75"/>
        <v>0.610989800637354</v>
      </c>
      <c r="P78" s="18">
        <f t="shared" si="62"/>
        <v>0.0616765883311072</v>
      </c>
      <c r="Q78" s="24">
        <f t="shared" si="63"/>
        <v>0.0185029764993322</v>
      </c>
      <c r="R78" s="18">
        <f t="shared" si="64"/>
        <v>0.156366</v>
      </c>
      <c r="S78" s="25">
        <f t="shared" si="65"/>
        <v>0.118331200512465</v>
      </c>
      <c r="T78" s="3">
        <v>0.01</v>
      </c>
      <c r="U78" s="26">
        <f t="shared" si="66"/>
        <v>0.00118331200512465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0.001</v>
      </c>
      <c r="AF78" s="3">
        <v>0.49</v>
      </c>
      <c r="AG78" s="26">
        <f t="shared" si="67"/>
        <v>0.00049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</v>
      </c>
      <c r="AR78" s="3">
        <v>0.5</v>
      </c>
      <c r="AS78" s="3">
        <f t="shared" si="68"/>
        <v>0.005</v>
      </c>
      <c r="AT78" s="2">
        <f t="shared" si="69"/>
        <v>0.00667331200512465</v>
      </c>
      <c r="AU78" s="29">
        <f t="shared" si="70"/>
        <v>52.122</v>
      </c>
      <c r="AV78" s="1">
        <f t="shared" si="71"/>
        <v>0.3</v>
      </c>
      <c r="AW78" s="2">
        <f t="shared" si="72"/>
        <v>10.3250274136365</v>
      </c>
      <c r="AX78" s="1">
        <f t="shared" si="73"/>
        <v>7218.54674429066</v>
      </c>
    </row>
    <row r="79" s="1" customFormat="1" spans="1:50">
      <c r="A79" s="13"/>
      <c r="B79" s="13"/>
      <c r="C79" s="16">
        <v>5</v>
      </c>
      <c r="D79" s="19">
        <v>19.2809610851613</v>
      </c>
      <c r="E79" s="20">
        <f t="shared" si="74"/>
        <v>14.1580956523</v>
      </c>
      <c r="F79" s="16" t="s">
        <v>75</v>
      </c>
      <c r="G79" s="13">
        <v>6</v>
      </c>
      <c r="H79" s="18">
        <f t="shared" si="57"/>
        <v>19.2809610851613</v>
      </c>
      <c r="I79" s="18">
        <f t="shared" si="58"/>
        <v>292.430961085161</v>
      </c>
      <c r="J79" s="18">
        <f t="shared" si="59"/>
        <v>0.182776916005816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5"/>
        <v>1.07053321230625</v>
      </c>
      <c r="P79" s="18">
        <f t="shared" si="62"/>
        <v>0.195668759027135</v>
      </c>
      <c r="Q79" s="24">
        <f t="shared" si="63"/>
        <v>0.0587006277081406</v>
      </c>
      <c r="R79" s="18">
        <f t="shared" si="64"/>
        <v>0.156366</v>
      </c>
      <c r="S79" s="25">
        <f t="shared" si="65"/>
        <v>0.375405316425186</v>
      </c>
      <c r="T79" s="3">
        <v>0.01</v>
      </c>
      <c r="U79" s="26">
        <f t="shared" si="66"/>
        <v>0.00375405316425186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0.001</v>
      </c>
      <c r="AF79" s="3">
        <v>0.49</v>
      </c>
      <c r="AG79" s="26">
        <f t="shared" si="67"/>
        <v>0.00049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</v>
      </c>
      <c r="AR79" s="3">
        <v>0.5</v>
      </c>
      <c r="AS79" s="3">
        <f t="shared" si="68"/>
        <v>0.005</v>
      </c>
      <c r="AT79" s="2">
        <f t="shared" si="69"/>
        <v>0.00924405316425186</v>
      </c>
      <c r="AU79" s="29">
        <f t="shared" si="70"/>
        <v>52.122</v>
      </c>
      <c r="AV79" s="1">
        <f t="shared" si="71"/>
        <v>0.3</v>
      </c>
      <c r="AW79" s="2">
        <f t="shared" si="72"/>
        <v>10.3250274136365</v>
      </c>
      <c r="AX79" s="1">
        <f t="shared" si="73"/>
        <v>9999.32714394546</v>
      </c>
    </row>
    <row r="80" s="1" customFormat="1" spans="1:50">
      <c r="A80" s="13"/>
      <c r="B80" s="13"/>
      <c r="C80" s="16">
        <v>6</v>
      </c>
      <c r="D80" s="19">
        <v>20.4516901816667</v>
      </c>
      <c r="E80" s="20">
        <f t="shared" si="74"/>
        <v>19.2809610851613</v>
      </c>
      <c r="F80" s="16" t="s">
        <v>73</v>
      </c>
      <c r="G80" s="13">
        <v>7</v>
      </c>
      <c r="H80" s="18">
        <f t="shared" si="57"/>
        <v>20.4516901816667</v>
      </c>
      <c r="I80" s="18">
        <f t="shared" si="58"/>
        <v>293.601690181667</v>
      </c>
      <c r="J80" s="18">
        <f t="shared" si="59"/>
        <v>0.208728301047284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1.39608445327911</v>
      </c>
      <c r="P80" s="18">
        <f t="shared" si="62"/>
        <v>0.291402336051475</v>
      </c>
      <c r="Q80" s="24">
        <f t="shared" si="63"/>
        <v>0.0874207008154425</v>
      </c>
      <c r="R80" s="18">
        <f t="shared" si="64"/>
        <v>0.156366</v>
      </c>
      <c r="S80" s="25">
        <f t="shared" si="65"/>
        <v>0.559077426137668</v>
      </c>
      <c r="T80" s="3">
        <v>0.01</v>
      </c>
      <c r="U80" s="26">
        <f t="shared" si="66"/>
        <v>0.00559077426137668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8"/>
        <v>0.0075</v>
      </c>
      <c r="AT80" s="2">
        <f t="shared" si="69"/>
        <v>0.0155407742613767</v>
      </c>
      <c r="AU80" s="29">
        <f t="shared" si="70"/>
        <v>52.122</v>
      </c>
      <c r="AV80" s="1">
        <f t="shared" si="71"/>
        <v>0.3</v>
      </c>
      <c r="AW80" s="2">
        <f t="shared" si="72"/>
        <v>10.3250274136365</v>
      </c>
      <c r="AX80" s="1">
        <f t="shared" si="73"/>
        <v>16810.5140838715</v>
      </c>
    </row>
    <row r="81" s="1" customFormat="1" spans="1:50">
      <c r="A81" s="13"/>
      <c r="B81" s="13"/>
      <c r="C81" s="16">
        <v>7</v>
      </c>
      <c r="D81" s="19">
        <v>24.6609407129032</v>
      </c>
      <c r="E81" s="20">
        <f t="shared" si="74"/>
        <v>20.4516901816667</v>
      </c>
      <c r="F81" s="16" t="s">
        <v>73</v>
      </c>
      <c r="G81" s="13">
        <v>8</v>
      </c>
      <c r="H81" s="18">
        <f t="shared" si="57"/>
        <v>24.6609407129032</v>
      </c>
      <c r="I81" s="18">
        <f t="shared" si="58"/>
        <v>297.810940712903</v>
      </c>
      <c r="J81" s="18">
        <f t="shared" si="59"/>
        <v>0.333539696786532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1.62590211722764</v>
      </c>
      <c r="P81" s="18">
        <f t="shared" si="62"/>
        <v>0.542302899184687</v>
      </c>
      <c r="Q81" s="24">
        <f t="shared" si="63"/>
        <v>0.162690869755406</v>
      </c>
      <c r="R81" s="18">
        <f t="shared" si="64"/>
        <v>0.156366</v>
      </c>
      <c r="S81" s="25">
        <f t="shared" si="65"/>
        <v>1.04044913699529</v>
      </c>
      <c r="T81" s="3">
        <v>0.01</v>
      </c>
      <c r="U81" s="26">
        <f t="shared" si="66"/>
        <v>0.0104044913699529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0.015</v>
      </c>
      <c r="AR81" s="3">
        <v>0.5</v>
      </c>
      <c r="AS81" s="3">
        <f t="shared" si="68"/>
        <v>0.0075</v>
      </c>
      <c r="AT81" s="2">
        <f t="shared" si="69"/>
        <v>0.0203544913699529</v>
      </c>
      <c r="AU81" s="29">
        <f t="shared" si="70"/>
        <v>52.122</v>
      </c>
      <c r="AV81" s="1">
        <f t="shared" si="71"/>
        <v>0.3</v>
      </c>
      <c r="AW81" s="2">
        <f t="shared" si="72"/>
        <v>10.3250274136365</v>
      </c>
      <c r="AX81" s="1">
        <f t="shared" si="73"/>
        <v>22017.5300206904</v>
      </c>
    </row>
    <row r="82" s="1" customFormat="1" spans="1:50">
      <c r="A82" s="13"/>
      <c r="B82" s="13"/>
      <c r="C82" s="16">
        <v>8</v>
      </c>
      <c r="D82" s="19">
        <v>23.9894001380645</v>
      </c>
      <c r="E82" s="20">
        <f t="shared" si="74"/>
        <v>24.6609407129032</v>
      </c>
      <c r="F82" s="16" t="s">
        <v>73</v>
      </c>
      <c r="G82" s="13">
        <v>9</v>
      </c>
      <c r="H82" s="18">
        <f t="shared" si="57"/>
        <v>23.9894001380645</v>
      </c>
      <c r="I82" s="18">
        <f t="shared" si="58"/>
        <v>297.139400138065</v>
      </c>
      <c r="J82" s="18">
        <f t="shared" si="59"/>
        <v>0.309782872193884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1.60481921804295</v>
      </c>
      <c r="P82" s="18">
        <f t="shared" si="62"/>
        <v>0.497145506717288</v>
      </c>
      <c r="Q82" s="24">
        <f t="shared" si="63"/>
        <v>0.149143652015186</v>
      </c>
      <c r="R82" s="18">
        <f t="shared" si="64"/>
        <v>0.156366</v>
      </c>
      <c r="S82" s="25">
        <f t="shared" si="65"/>
        <v>0.953811263415233</v>
      </c>
      <c r="T82" s="3">
        <v>0.01</v>
      </c>
      <c r="U82" s="26">
        <f t="shared" si="66"/>
        <v>0.00953811263415233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0.001</v>
      </c>
      <c r="AF82" s="3">
        <v>0.49</v>
      </c>
      <c r="AG82" s="26">
        <f t="shared" si="67"/>
        <v>0.00049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</v>
      </c>
      <c r="AR82" s="3">
        <v>0.5</v>
      </c>
      <c r="AS82" s="3">
        <f t="shared" si="68"/>
        <v>0.005</v>
      </c>
      <c r="AT82" s="2">
        <f t="shared" si="69"/>
        <v>0.0150281126341523</v>
      </c>
      <c r="AU82" s="29">
        <f t="shared" si="70"/>
        <v>52.122</v>
      </c>
      <c r="AV82" s="1">
        <f t="shared" si="71"/>
        <v>0.3</v>
      </c>
      <c r="AW82" s="2">
        <f t="shared" si="72"/>
        <v>10.3250274136365</v>
      </c>
      <c r="AX82" s="1">
        <f t="shared" si="73"/>
        <v>16255.9660697398</v>
      </c>
    </row>
    <row r="83" s="1" customFormat="1" spans="1:50">
      <c r="A83" s="13"/>
      <c r="B83" s="13"/>
      <c r="C83" s="16">
        <v>9</v>
      </c>
      <c r="D83" s="19">
        <v>20.8599513013333</v>
      </c>
      <c r="E83" s="20">
        <f t="shared" si="74"/>
        <v>23.9894001380645</v>
      </c>
      <c r="F83" s="16" t="s">
        <v>73</v>
      </c>
      <c r="G83" s="13">
        <v>10</v>
      </c>
      <c r="H83" s="18">
        <f t="shared" si="57"/>
        <v>20.8599513013333</v>
      </c>
      <c r="I83" s="18">
        <f t="shared" si="58"/>
        <v>294.009951301333</v>
      </c>
      <c r="J83" s="18">
        <f t="shared" si="59"/>
        <v>0.21856507360038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1.62889371132566</v>
      </c>
      <c r="P83" s="18">
        <f t="shared" si="62"/>
        <v>0.356019273903089</v>
      </c>
      <c r="Q83" s="24">
        <f t="shared" si="63"/>
        <v>0.106805782170927</v>
      </c>
      <c r="R83" s="18">
        <f t="shared" si="64"/>
        <v>0.156366</v>
      </c>
      <c r="S83" s="25">
        <f t="shared" si="65"/>
        <v>0.683049909641013</v>
      </c>
      <c r="T83" s="3">
        <v>0.01</v>
      </c>
      <c r="U83" s="26">
        <f t="shared" si="66"/>
        <v>0.00683049909641013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0.001</v>
      </c>
      <c r="AF83" s="3">
        <v>0.49</v>
      </c>
      <c r="AG83" s="26">
        <f t="shared" si="67"/>
        <v>0.00049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</v>
      </c>
      <c r="AR83" s="3">
        <v>0.5</v>
      </c>
      <c r="AS83" s="3">
        <f t="shared" si="68"/>
        <v>0.005</v>
      </c>
      <c r="AT83" s="2">
        <f t="shared" si="69"/>
        <v>0.0123204990964101</v>
      </c>
      <c r="AU83" s="29">
        <f t="shared" si="70"/>
        <v>52.122</v>
      </c>
      <c r="AV83" s="1">
        <f t="shared" si="71"/>
        <v>0.3</v>
      </c>
      <c r="AW83" s="2">
        <f t="shared" si="72"/>
        <v>10.3250274136365</v>
      </c>
      <c r="AX83" s="1">
        <f t="shared" si="73"/>
        <v>13327.1303023342</v>
      </c>
    </row>
    <row r="84" s="1" customFormat="1" spans="1:50">
      <c r="A84" s="13"/>
      <c r="B84" s="13"/>
      <c r="C84" s="16">
        <v>10</v>
      </c>
      <c r="D84" s="19">
        <v>14.8705775587419</v>
      </c>
      <c r="E84" s="20">
        <f t="shared" si="74"/>
        <v>20.8599513013333</v>
      </c>
      <c r="F84" s="16" t="s">
        <v>73</v>
      </c>
      <c r="G84" s="13">
        <v>11</v>
      </c>
      <c r="H84" s="18">
        <f t="shared" si="57"/>
        <v>14.8705775587419</v>
      </c>
      <c r="I84" s="18">
        <f t="shared" si="58"/>
        <v>288.020577558742</v>
      </c>
      <c r="J84" s="18">
        <f t="shared" si="59"/>
        <v>0.109772830048533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1.20923071555144</v>
      </c>
      <c r="O84" s="18">
        <f t="shared" si="75"/>
        <v>0.584863721871129</v>
      </c>
      <c r="P84" s="18">
        <f t="shared" si="62"/>
        <v>0.0642021459425121</v>
      </c>
      <c r="Q84" s="24">
        <f t="shared" si="63"/>
        <v>0.0192606437827536</v>
      </c>
      <c r="R84" s="18">
        <f t="shared" si="64"/>
        <v>0.156366</v>
      </c>
      <c r="S84" s="25">
        <f t="shared" si="65"/>
        <v>0.123176673846959</v>
      </c>
      <c r="T84" s="3">
        <v>0.01</v>
      </c>
      <c r="U84" s="26">
        <f t="shared" si="66"/>
        <v>0.00123176673846959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0.00672176673846959</v>
      </c>
      <c r="AU84" s="29">
        <f t="shared" si="70"/>
        <v>52.122</v>
      </c>
      <c r="AV84" s="1">
        <f t="shared" si="71"/>
        <v>0.3</v>
      </c>
      <c r="AW84" s="2">
        <f t="shared" si="72"/>
        <v>10.3250274136365</v>
      </c>
      <c r="AX84" s="1">
        <f t="shared" si="73"/>
        <v>7270.96041195133</v>
      </c>
    </row>
    <row r="85" s="1" customFormat="1" spans="1:51">
      <c r="A85" s="13"/>
      <c r="B85" s="13"/>
      <c r="C85" s="16">
        <v>11</v>
      </c>
      <c r="D85" s="19">
        <v>11.3619468231333</v>
      </c>
      <c r="E85" s="20">
        <f t="shared" si="74"/>
        <v>14.8705775587419</v>
      </c>
      <c r="F85" s="16" t="s">
        <v>75</v>
      </c>
      <c r="G85" s="13">
        <v>12</v>
      </c>
      <c r="H85" s="18">
        <f t="shared" si="57"/>
        <v>11.3619468231333</v>
      </c>
      <c r="I85" s="18">
        <f t="shared" si="58"/>
        <v>284.511946823133</v>
      </c>
      <c r="J85" s="18">
        <f t="shared" si="59"/>
        <v>0.0723499990985773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5"/>
        <v>1.04188157592862</v>
      </c>
      <c r="P85" s="18">
        <f t="shared" si="62"/>
        <v>0.0753801310792597</v>
      </c>
      <c r="Q85" s="24">
        <f t="shared" si="63"/>
        <v>0.0226140393237779</v>
      </c>
      <c r="R85" s="18">
        <f t="shared" si="64"/>
        <v>0.156366</v>
      </c>
      <c r="S85" s="25">
        <f t="shared" si="65"/>
        <v>0.144622483940101</v>
      </c>
      <c r="T85" s="3">
        <v>0.01</v>
      </c>
      <c r="U85" s="26">
        <f t="shared" si="66"/>
        <v>0.00144622483940101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0.00693622483940101</v>
      </c>
      <c r="AU85" s="29">
        <f t="shared" si="70"/>
        <v>52.122</v>
      </c>
      <c r="AV85" s="1">
        <f t="shared" si="71"/>
        <v>0.3</v>
      </c>
      <c r="AW85" s="2">
        <f t="shared" si="72"/>
        <v>10.3250274136365</v>
      </c>
      <c r="AX85" s="1">
        <f t="shared" si="73"/>
        <v>7502.94054791327</v>
      </c>
      <c r="AY85" s="1">
        <f>SUM(AX74:AX85)</f>
        <v>130164.879590334</v>
      </c>
    </row>
    <row r="86" s="1" customFormat="1" spans="1:46">
      <c r="A86" s="13"/>
      <c r="B86" s="13"/>
      <c r="C86" s="16">
        <v>12</v>
      </c>
      <c r="D86" s="19">
        <v>6.94224548351613</v>
      </c>
      <c r="E86" s="20">
        <f t="shared" si="74"/>
        <v>11.3619468231333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5</v>
      </c>
      <c r="E90" s="16"/>
      <c r="F90" s="16"/>
      <c r="G90" s="13">
        <v>1</v>
      </c>
      <c r="H90" s="18">
        <f t="shared" ref="H90:H101" si="76">E91</f>
        <v>5</v>
      </c>
      <c r="I90" s="18">
        <f t="shared" ref="I90:I101" si="77">H90+273.15</f>
        <v>278.15</v>
      </c>
      <c r="J90" s="18">
        <f t="shared" ref="J90:J101" si="78">EXP(($C$16*(I90-$C$14))/($C$17*I90*$C$14))</f>
        <v>0.0330744063381255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0.00941628348446432</v>
      </c>
      <c r="Q90" s="24">
        <f t="shared" ref="Q90:Q101" si="82">P90*$B$76</f>
        <v>0.0028248850453393</v>
      </c>
      <c r="R90" s="18">
        <f t="shared" ref="R90:R101" si="83">L90*$B$76</f>
        <v>0.08541</v>
      </c>
      <c r="S90" s="25">
        <f t="shared" ref="S90:S101" si="84">Q90/R90</f>
        <v>0.0330744063381255</v>
      </c>
      <c r="T90" s="3">
        <v>0.01</v>
      </c>
      <c r="U90" s="26">
        <f t="shared" ref="U90:U101" si="85">S90*T90</f>
        <v>0.000330744063381255</v>
      </c>
      <c r="V90" s="25"/>
      <c r="W90" s="3"/>
      <c r="X90" s="3"/>
      <c r="Y90" s="28"/>
      <c r="Z90" s="3"/>
      <c r="AA90" s="27"/>
      <c r="AB90" s="3"/>
      <c r="AC90" s="3"/>
      <c r="AD90" s="3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0.00582074406338126</v>
      </c>
      <c r="AU90" s="29">
        <f t="shared" ref="AU90:AU101" si="89">$B$90/12</f>
        <v>28.47</v>
      </c>
      <c r="AV90" s="1">
        <f t="shared" ref="AV90:AV101" si="90">$B$76</f>
        <v>0.3</v>
      </c>
      <c r="AW90" s="2">
        <f t="shared" ref="AW90:AW101" si="91">$E$9</f>
        <v>0.17</v>
      </c>
      <c r="AX90" s="1">
        <f t="shared" ref="AX90:AX101" si="92">AW90*10000*AV90*0.67*AU90*AT90</f>
        <v>56.6253565766415</v>
      </c>
      <c r="AZ90" s="2">
        <f t="shared" ref="AZ90:AZ101" si="93">$E$10</f>
        <v>0.335945679029614</v>
      </c>
      <c r="BA90" s="1">
        <f t="shared" ref="BA90:BA101" si="94">AZ90*10000*AV90*0.67*AU90*AT90</f>
        <v>111.900258031964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6.86558915593548</v>
      </c>
      <c r="E91" s="20">
        <f t="shared" ref="E91:E102" si="95">D90</f>
        <v>5</v>
      </c>
      <c r="F91" s="16" t="s">
        <v>73</v>
      </c>
      <c r="G91" s="13">
        <v>2</v>
      </c>
      <c r="H91" s="18">
        <f t="shared" si="76"/>
        <v>6.86558915593548</v>
      </c>
      <c r="I91" s="18">
        <f t="shared" si="77"/>
        <v>280.015589155935</v>
      </c>
      <c r="J91" s="18">
        <f t="shared" si="78"/>
        <v>0.041761810142323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6">L91+O90-P90-N91</f>
        <v>0.559983716515536</v>
      </c>
      <c r="P91" s="18">
        <f t="shared" si="81"/>
        <v>0.0233859336519142</v>
      </c>
      <c r="Q91" s="24">
        <f t="shared" si="82"/>
        <v>0.00701578009557427</v>
      </c>
      <c r="R91" s="18">
        <f t="shared" si="83"/>
        <v>0.08541</v>
      </c>
      <c r="S91" s="25">
        <f t="shared" si="84"/>
        <v>0.0821423732065832</v>
      </c>
      <c r="T91" s="3">
        <v>0.01</v>
      </c>
      <c r="U91" s="26">
        <f t="shared" si="85"/>
        <v>0.000821423732065832</v>
      </c>
      <c r="V91" s="25"/>
      <c r="W91" s="3"/>
      <c r="X91" s="3"/>
      <c r="Y91" s="28"/>
      <c r="Z91" s="3"/>
      <c r="AA91" s="27"/>
      <c r="AB91" s="3"/>
      <c r="AC91" s="3"/>
      <c r="AD91" s="3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0.00631142373206583</v>
      </c>
      <c r="AU91" s="29">
        <f t="shared" si="89"/>
        <v>28.47</v>
      </c>
      <c r="AV91" s="1">
        <f t="shared" si="90"/>
        <v>0.3</v>
      </c>
      <c r="AW91" s="2">
        <f t="shared" si="91"/>
        <v>0.17</v>
      </c>
      <c r="AX91" s="1">
        <f t="shared" si="92"/>
        <v>61.3987860388591</v>
      </c>
      <c r="AZ91" s="2">
        <f t="shared" si="93"/>
        <v>0.335945679029614</v>
      </c>
      <c r="BA91" s="1">
        <f t="shared" si="94"/>
        <v>121.333275690697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8.63505314992857</v>
      </c>
      <c r="E92" s="20">
        <f t="shared" si="95"/>
        <v>6.86558915593548</v>
      </c>
      <c r="F92" s="16" t="s">
        <v>73</v>
      </c>
      <c r="G92" s="13">
        <v>3</v>
      </c>
      <c r="H92" s="18">
        <f t="shared" si="76"/>
        <v>8.63505314992857</v>
      </c>
      <c r="I92" s="18">
        <f t="shared" si="77"/>
        <v>281.785053149929</v>
      </c>
      <c r="J92" s="18">
        <f t="shared" si="78"/>
        <v>0.0519527352569714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6"/>
        <v>0.821297782863621</v>
      </c>
      <c r="P92" s="18">
        <f t="shared" si="81"/>
        <v>0.0426686662802513</v>
      </c>
      <c r="Q92" s="24">
        <f t="shared" si="82"/>
        <v>0.0128005998840754</v>
      </c>
      <c r="R92" s="18">
        <f t="shared" si="83"/>
        <v>0.08541</v>
      </c>
      <c r="S92" s="25">
        <f t="shared" si="84"/>
        <v>0.149872378926067</v>
      </c>
      <c r="T92" s="3">
        <v>0.01</v>
      </c>
      <c r="U92" s="26">
        <f t="shared" si="85"/>
        <v>0.00149872378926067</v>
      </c>
      <c r="V92" s="25"/>
      <c r="W92" s="3"/>
      <c r="X92" s="3"/>
      <c r="Y92" s="28"/>
      <c r="Z92" s="3"/>
      <c r="AA92" s="27"/>
      <c r="AB92" s="3"/>
      <c r="AC92" s="3"/>
      <c r="AD92" s="3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0.00698872378926067</v>
      </c>
      <c r="AU92" s="29">
        <f t="shared" si="89"/>
        <v>28.47</v>
      </c>
      <c r="AV92" s="1">
        <f t="shared" si="90"/>
        <v>0.3</v>
      </c>
      <c r="AW92" s="2">
        <f t="shared" si="91"/>
        <v>0.17</v>
      </c>
      <c r="AX92" s="1">
        <f t="shared" si="92"/>
        <v>67.9876957779619</v>
      </c>
      <c r="AZ92" s="2">
        <f t="shared" si="93"/>
        <v>0.335945679029614</v>
      </c>
      <c r="BA92" s="1">
        <f t="shared" si="94"/>
        <v>134.353956610507</v>
      </c>
    </row>
    <row r="93" s="1" customFormat="1" spans="1:53">
      <c r="A93" s="13"/>
      <c r="B93" s="13"/>
      <c r="C93" s="16">
        <v>3</v>
      </c>
      <c r="D93" s="19">
        <v>11.9592968712903</v>
      </c>
      <c r="E93" s="20">
        <f t="shared" si="95"/>
        <v>8.63505314992857</v>
      </c>
      <c r="F93" s="16" t="s">
        <v>73</v>
      </c>
      <c r="G93" s="13">
        <v>4</v>
      </c>
      <c r="H93" s="18">
        <f t="shared" si="76"/>
        <v>11.9592968712903</v>
      </c>
      <c r="I93" s="18">
        <f t="shared" si="77"/>
        <v>285.10929687129</v>
      </c>
      <c r="J93" s="18">
        <f t="shared" si="78"/>
        <v>0.0777281661310016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1.06332911658337</v>
      </c>
      <c r="P93" s="18">
        <f t="shared" si="81"/>
        <v>0.0826506222257234</v>
      </c>
      <c r="Q93" s="24">
        <f t="shared" si="82"/>
        <v>0.024795186667717</v>
      </c>
      <c r="R93" s="18">
        <f t="shared" si="83"/>
        <v>0.08541</v>
      </c>
      <c r="S93" s="25">
        <f t="shared" si="84"/>
        <v>0.290307770374863</v>
      </c>
      <c r="T93" s="3">
        <v>0.01</v>
      </c>
      <c r="U93" s="26">
        <f t="shared" si="85"/>
        <v>0.00290307770374863</v>
      </c>
      <c r="V93" s="25"/>
      <c r="W93" s="3"/>
      <c r="X93" s="3"/>
      <c r="Y93" s="28"/>
      <c r="Z93" s="3"/>
      <c r="AA93" s="27"/>
      <c r="AB93" s="3"/>
      <c r="AC93" s="3"/>
      <c r="AD93" s="3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0.00839307770374863</v>
      </c>
      <c r="AU93" s="29">
        <f t="shared" si="89"/>
        <v>28.47</v>
      </c>
      <c r="AV93" s="1">
        <f t="shared" si="90"/>
        <v>0.3</v>
      </c>
      <c r="AW93" s="2">
        <f t="shared" si="91"/>
        <v>0.17</v>
      </c>
      <c r="AX93" s="1">
        <f t="shared" si="92"/>
        <v>81.6495301245297</v>
      </c>
      <c r="AZ93" s="2">
        <f t="shared" si="93"/>
        <v>0.335945679029614</v>
      </c>
      <c r="BA93" s="1">
        <f t="shared" si="94"/>
        <v>161.351804941965</v>
      </c>
    </row>
    <row r="94" s="1" customFormat="1" spans="1:53">
      <c r="A94" s="13"/>
      <c r="B94" s="13"/>
      <c r="C94" s="16">
        <v>4</v>
      </c>
      <c r="D94" s="19">
        <v>14.1580956523</v>
      </c>
      <c r="E94" s="20">
        <f t="shared" si="95"/>
        <v>11.9592968712903</v>
      </c>
      <c r="F94" s="16" t="s">
        <v>73</v>
      </c>
      <c r="G94" s="13">
        <v>5</v>
      </c>
      <c r="H94" s="18">
        <f t="shared" si="76"/>
        <v>14.1580956523</v>
      </c>
      <c r="I94" s="18">
        <f t="shared" si="77"/>
        <v>287.3080956523</v>
      </c>
      <c r="J94" s="18">
        <f t="shared" si="78"/>
        <v>0.100945364827317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0.931644569639764</v>
      </c>
      <c r="O94" s="18">
        <f t="shared" si="96"/>
        <v>0.333733924717882</v>
      </c>
      <c r="P94" s="18">
        <f t="shared" si="81"/>
        <v>0.0336888927858989</v>
      </c>
      <c r="Q94" s="24">
        <f t="shared" si="82"/>
        <v>0.0101066678357697</v>
      </c>
      <c r="R94" s="18">
        <f t="shared" si="83"/>
        <v>0.08541</v>
      </c>
      <c r="S94" s="25">
        <f t="shared" si="84"/>
        <v>0.118331200512465</v>
      </c>
      <c r="T94" s="3">
        <v>0.01</v>
      </c>
      <c r="U94" s="26">
        <f t="shared" si="85"/>
        <v>0.00118331200512465</v>
      </c>
      <c r="V94" s="25"/>
      <c r="W94" s="3"/>
      <c r="X94" s="3"/>
      <c r="Y94" s="28"/>
      <c r="Z94" s="3"/>
      <c r="AA94" s="27"/>
      <c r="AB94" s="3"/>
      <c r="AC94" s="3"/>
      <c r="AD94" s="3"/>
      <c r="AE94" s="25">
        <v>0.001</v>
      </c>
      <c r="AF94" s="3">
        <v>0.49</v>
      </c>
      <c r="AG94" s="26">
        <f t="shared" si="86"/>
        <v>0.00049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</v>
      </c>
      <c r="AR94" s="3">
        <v>0.5</v>
      </c>
      <c r="AS94" s="3">
        <f t="shared" si="87"/>
        <v>0.005</v>
      </c>
      <c r="AT94" s="2">
        <f t="shared" si="88"/>
        <v>0.00667331200512465</v>
      </c>
      <c r="AU94" s="29">
        <f t="shared" si="89"/>
        <v>28.47</v>
      </c>
      <c r="AV94" s="1">
        <f t="shared" si="90"/>
        <v>0.3</v>
      </c>
      <c r="AW94" s="2">
        <f t="shared" si="91"/>
        <v>0.17</v>
      </c>
      <c r="AX94" s="1">
        <f t="shared" si="92"/>
        <v>64.9193071749416</v>
      </c>
      <c r="AZ94" s="2">
        <f t="shared" si="93"/>
        <v>0.335945679029614</v>
      </c>
      <c r="BA94" s="1">
        <f t="shared" si="94"/>
        <v>128.290357241281</v>
      </c>
    </row>
    <row r="95" s="1" customFormat="1" spans="1:53">
      <c r="A95" s="13"/>
      <c r="B95" s="13"/>
      <c r="C95" s="16">
        <v>5</v>
      </c>
      <c r="D95" s="19">
        <v>19.2809610851613</v>
      </c>
      <c r="E95" s="20">
        <f t="shared" si="95"/>
        <v>14.1580956523</v>
      </c>
      <c r="F95" s="16" t="s">
        <v>75</v>
      </c>
      <c r="G95" s="13">
        <v>6</v>
      </c>
      <c r="H95" s="18">
        <f t="shared" si="76"/>
        <v>19.2809610851613</v>
      </c>
      <c r="I95" s="18">
        <f t="shared" si="77"/>
        <v>292.430961085161</v>
      </c>
      <c r="J95" s="18">
        <f t="shared" si="78"/>
        <v>0.182776916005816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6"/>
        <v>0.584745031931983</v>
      </c>
      <c r="P95" s="18">
        <f t="shared" si="81"/>
        <v>0.10687789358625</v>
      </c>
      <c r="Q95" s="24">
        <f t="shared" si="82"/>
        <v>0.0320633680758751</v>
      </c>
      <c r="R95" s="18">
        <f t="shared" si="83"/>
        <v>0.08541</v>
      </c>
      <c r="S95" s="25">
        <f t="shared" si="84"/>
        <v>0.375405316425185</v>
      </c>
      <c r="T95" s="3">
        <v>0.01</v>
      </c>
      <c r="U95" s="26">
        <f t="shared" si="85"/>
        <v>0.00375405316425185</v>
      </c>
      <c r="V95" s="25"/>
      <c r="W95" s="3"/>
      <c r="X95" s="3"/>
      <c r="Y95" s="28"/>
      <c r="Z95" s="3"/>
      <c r="AA95" s="27"/>
      <c r="AB95" s="3"/>
      <c r="AC95" s="3"/>
      <c r="AD95" s="3"/>
      <c r="AE95" s="25">
        <v>0.001</v>
      </c>
      <c r="AF95" s="3">
        <v>0.49</v>
      </c>
      <c r="AG95" s="26">
        <f t="shared" si="86"/>
        <v>0.00049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</v>
      </c>
      <c r="AR95" s="3">
        <v>0.5</v>
      </c>
      <c r="AS95" s="3">
        <f t="shared" si="87"/>
        <v>0.005</v>
      </c>
      <c r="AT95" s="2">
        <f t="shared" si="88"/>
        <v>0.00924405316425185</v>
      </c>
      <c r="AU95" s="29">
        <f t="shared" si="89"/>
        <v>28.47</v>
      </c>
      <c r="AV95" s="1">
        <f t="shared" si="90"/>
        <v>0.3</v>
      </c>
      <c r="AW95" s="2">
        <f t="shared" si="91"/>
        <v>0.17</v>
      </c>
      <c r="AX95" s="1">
        <f t="shared" si="92"/>
        <v>89.9279887484217</v>
      </c>
      <c r="AZ95" s="2">
        <f t="shared" si="93"/>
        <v>0.335945679029614</v>
      </c>
      <c r="BA95" s="1">
        <f t="shared" si="94"/>
        <v>177.711289669741</v>
      </c>
    </row>
    <row r="96" s="1" customFormat="1" spans="1:53">
      <c r="A96" s="13"/>
      <c r="B96" s="13"/>
      <c r="C96" s="16">
        <v>6</v>
      </c>
      <c r="D96" s="19">
        <v>20.4516901816667</v>
      </c>
      <c r="E96" s="20">
        <f t="shared" si="95"/>
        <v>19.2809610851613</v>
      </c>
      <c r="F96" s="16" t="s">
        <v>73</v>
      </c>
      <c r="G96" s="13">
        <v>7</v>
      </c>
      <c r="H96" s="18">
        <f t="shared" si="76"/>
        <v>20.4516901816667</v>
      </c>
      <c r="I96" s="18">
        <f t="shared" si="77"/>
        <v>293.601690181667</v>
      </c>
      <c r="J96" s="18">
        <f t="shared" si="78"/>
        <v>0.208728301047284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0.762567138345733</v>
      </c>
      <c r="P96" s="18">
        <f t="shared" si="81"/>
        <v>0.159169343221394</v>
      </c>
      <c r="Q96" s="24">
        <f t="shared" si="82"/>
        <v>0.0477508029664182</v>
      </c>
      <c r="R96" s="18">
        <f t="shared" si="83"/>
        <v>0.08541</v>
      </c>
      <c r="S96" s="25">
        <f t="shared" si="84"/>
        <v>0.559077426137667</v>
      </c>
      <c r="T96" s="3">
        <v>0.01</v>
      </c>
      <c r="U96" s="26">
        <f t="shared" si="85"/>
        <v>0.00559077426137667</v>
      </c>
      <c r="V96" s="25"/>
      <c r="W96" s="3"/>
      <c r="X96" s="3"/>
      <c r="Y96" s="28"/>
      <c r="Z96" s="3"/>
      <c r="AA96" s="27"/>
      <c r="AB96" s="3"/>
      <c r="AC96" s="3"/>
      <c r="AD96" s="3"/>
      <c r="AE96" s="25">
        <v>0.005</v>
      </c>
      <c r="AF96" s="3">
        <v>0.49</v>
      </c>
      <c r="AG96" s="26">
        <f t="shared" si="86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7"/>
        <v>0.0075</v>
      </c>
      <c r="AT96" s="2">
        <f t="shared" si="88"/>
        <v>0.0155407742613767</v>
      </c>
      <c r="AU96" s="29">
        <f t="shared" si="89"/>
        <v>28.47</v>
      </c>
      <c r="AV96" s="1">
        <f t="shared" si="90"/>
        <v>0.3</v>
      </c>
      <c r="AW96" s="2">
        <f t="shared" si="91"/>
        <v>0.17</v>
      </c>
      <c r="AX96" s="1">
        <f t="shared" si="92"/>
        <v>151.183744628751</v>
      </c>
      <c r="AZ96" s="2">
        <f t="shared" si="93"/>
        <v>0.335945679029614</v>
      </c>
      <c r="BA96" s="1">
        <f t="shared" si="94"/>
        <v>298.761916162032</v>
      </c>
    </row>
    <row r="97" s="1" customFormat="1" spans="1:53">
      <c r="A97" s="13"/>
      <c r="B97" s="13"/>
      <c r="C97" s="16">
        <v>7</v>
      </c>
      <c r="D97" s="19">
        <v>24.6609407129032</v>
      </c>
      <c r="E97" s="20">
        <f t="shared" si="95"/>
        <v>20.4516901816667</v>
      </c>
      <c r="F97" s="16" t="s">
        <v>73</v>
      </c>
      <c r="G97" s="13">
        <v>8</v>
      </c>
      <c r="H97" s="18">
        <f t="shared" si="76"/>
        <v>24.6609407129032</v>
      </c>
      <c r="I97" s="18">
        <f t="shared" si="77"/>
        <v>297.810940712903</v>
      </c>
      <c r="J97" s="18">
        <f t="shared" si="78"/>
        <v>0.333539696786532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0.888097795124339</v>
      </c>
      <c r="P97" s="18">
        <f t="shared" si="81"/>
        <v>0.29621586930256</v>
      </c>
      <c r="Q97" s="24">
        <f t="shared" si="82"/>
        <v>0.088864760790768</v>
      </c>
      <c r="R97" s="18">
        <f t="shared" si="83"/>
        <v>0.08541</v>
      </c>
      <c r="S97" s="25">
        <f t="shared" si="84"/>
        <v>1.04044913699529</v>
      </c>
      <c r="T97" s="3">
        <v>0.01</v>
      </c>
      <c r="U97" s="26">
        <f t="shared" si="85"/>
        <v>0.0104044913699529</v>
      </c>
      <c r="V97" s="25"/>
      <c r="W97" s="3"/>
      <c r="X97" s="3"/>
      <c r="Y97" s="28"/>
      <c r="Z97" s="3"/>
      <c r="AA97" s="27"/>
      <c r="AB97" s="3"/>
      <c r="AC97" s="3"/>
      <c r="AD97" s="3"/>
      <c r="AE97" s="25">
        <v>0.005</v>
      </c>
      <c r="AF97" s="3">
        <v>0.49</v>
      </c>
      <c r="AG97" s="26">
        <f t="shared" si="86"/>
        <v>0.00245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0.015</v>
      </c>
      <c r="AR97" s="3">
        <v>0.5</v>
      </c>
      <c r="AS97" s="3">
        <f t="shared" si="87"/>
        <v>0.0075</v>
      </c>
      <c r="AT97" s="2">
        <f t="shared" si="88"/>
        <v>0.0203544913699529</v>
      </c>
      <c r="AU97" s="29">
        <f t="shared" si="89"/>
        <v>28.47</v>
      </c>
      <c r="AV97" s="1">
        <f t="shared" si="90"/>
        <v>0.3</v>
      </c>
      <c r="AW97" s="2">
        <f t="shared" si="91"/>
        <v>0.17</v>
      </c>
      <c r="AX97" s="1">
        <f t="shared" si="92"/>
        <v>198.012542590684</v>
      </c>
      <c r="AZ97" s="2">
        <f t="shared" si="93"/>
        <v>0.335945679029614</v>
      </c>
      <c r="BA97" s="1">
        <f t="shared" si="94"/>
        <v>391.302694570634</v>
      </c>
    </row>
    <row r="98" s="1" customFormat="1" spans="1:53">
      <c r="A98" s="13"/>
      <c r="B98" s="13"/>
      <c r="C98" s="16">
        <v>8</v>
      </c>
      <c r="D98" s="19">
        <v>23.9894001380645</v>
      </c>
      <c r="E98" s="20">
        <f t="shared" si="95"/>
        <v>24.6609407129032</v>
      </c>
      <c r="F98" s="16" t="s">
        <v>73</v>
      </c>
      <c r="G98" s="13">
        <v>9</v>
      </c>
      <c r="H98" s="18">
        <f t="shared" si="76"/>
        <v>23.9894001380645</v>
      </c>
      <c r="I98" s="18">
        <f t="shared" si="77"/>
        <v>297.139400138065</v>
      </c>
      <c r="J98" s="18">
        <f t="shared" si="78"/>
        <v>0.309782872193884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0.876581925821779</v>
      </c>
      <c r="P98" s="18">
        <f t="shared" si="81"/>
        <v>0.271550066694317</v>
      </c>
      <c r="Q98" s="24">
        <f t="shared" si="82"/>
        <v>0.0814650200082951</v>
      </c>
      <c r="R98" s="18">
        <f t="shared" si="83"/>
        <v>0.08541</v>
      </c>
      <c r="S98" s="25">
        <f t="shared" si="84"/>
        <v>0.953811263415233</v>
      </c>
      <c r="T98" s="3">
        <v>0.01</v>
      </c>
      <c r="U98" s="26">
        <f t="shared" si="85"/>
        <v>0.00953811263415233</v>
      </c>
      <c r="V98" s="25"/>
      <c r="W98" s="3"/>
      <c r="X98" s="3"/>
      <c r="Y98" s="28"/>
      <c r="Z98" s="3"/>
      <c r="AA98" s="27"/>
      <c r="AB98" s="3"/>
      <c r="AC98" s="3"/>
      <c r="AD98" s="3"/>
      <c r="AE98" s="25">
        <v>0.001</v>
      </c>
      <c r="AF98" s="3">
        <v>0.49</v>
      </c>
      <c r="AG98" s="26">
        <f t="shared" si="86"/>
        <v>0.00049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</v>
      </c>
      <c r="AR98" s="3">
        <v>0.5</v>
      </c>
      <c r="AS98" s="3">
        <f t="shared" si="87"/>
        <v>0.005</v>
      </c>
      <c r="AT98" s="2">
        <f t="shared" si="88"/>
        <v>0.0150281126341523</v>
      </c>
      <c r="AU98" s="29">
        <f t="shared" si="89"/>
        <v>28.47</v>
      </c>
      <c r="AV98" s="1">
        <f t="shared" si="90"/>
        <v>0.3</v>
      </c>
      <c r="AW98" s="2">
        <f t="shared" si="91"/>
        <v>0.17</v>
      </c>
      <c r="AX98" s="1">
        <f t="shared" si="92"/>
        <v>146.196470299448</v>
      </c>
      <c r="AZ98" s="2">
        <f t="shared" si="93"/>
        <v>0.335945679029614</v>
      </c>
      <c r="BA98" s="1">
        <f t="shared" si="94"/>
        <v>288.906308744005</v>
      </c>
    </row>
    <row r="99" s="1" customFormat="1" spans="1:53">
      <c r="A99" s="13"/>
      <c r="B99" s="13"/>
      <c r="C99" s="16">
        <v>9</v>
      </c>
      <c r="D99" s="19">
        <v>20.8599513013333</v>
      </c>
      <c r="E99" s="20">
        <f t="shared" si="95"/>
        <v>23.9894001380645</v>
      </c>
      <c r="F99" s="16" t="s">
        <v>73</v>
      </c>
      <c r="G99" s="13">
        <v>10</v>
      </c>
      <c r="H99" s="18">
        <f t="shared" si="76"/>
        <v>20.8599513013333</v>
      </c>
      <c r="I99" s="18">
        <f t="shared" si="77"/>
        <v>294.009951301333</v>
      </c>
      <c r="J99" s="18">
        <f t="shared" si="78"/>
        <v>0.21856507360038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0.889731859127462</v>
      </c>
      <c r="P99" s="18">
        <f t="shared" si="81"/>
        <v>0.194464309274796</v>
      </c>
      <c r="Q99" s="24">
        <f t="shared" si="82"/>
        <v>0.0583392927824389</v>
      </c>
      <c r="R99" s="18">
        <f t="shared" si="83"/>
        <v>0.08541</v>
      </c>
      <c r="S99" s="25">
        <f t="shared" si="84"/>
        <v>0.683049909641013</v>
      </c>
      <c r="T99" s="3">
        <v>0.01</v>
      </c>
      <c r="U99" s="26">
        <f t="shared" si="85"/>
        <v>0.00683049909641013</v>
      </c>
      <c r="V99" s="25"/>
      <c r="W99" s="3"/>
      <c r="X99" s="3"/>
      <c r="Y99" s="28"/>
      <c r="Z99" s="3"/>
      <c r="AA99" s="27"/>
      <c r="AB99" s="3"/>
      <c r="AC99" s="3"/>
      <c r="AD99" s="3"/>
      <c r="AE99" s="25">
        <v>0.001</v>
      </c>
      <c r="AF99" s="3">
        <v>0.49</v>
      </c>
      <c r="AG99" s="26">
        <f t="shared" si="86"/>
        <v>0.00049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</v>
      </c>
      <c r="AR99" s="3">
        <v>0.5</v>
      </c>
      <c r="AS99" s="3">
        <f t="shared" si="87"/>
        <v>0.005</v>
      </c>
      <c r="AT99" s="2">
        <f t="shared" si="88"/>
        <v>0.0123204990964101</v>
      </c>
      <c r="AU99" s="29">
        <f t="shared" si="89"/>
        <v>28.47</v>
      </c>
      <c r="AV99" s="1">
        <f t="shared" si="90"/>
        <v>0.3</v>
      </c>
      <c r="AW99" s="2">
        <f t="shared" si="91"/>
        <v>0.17</v>
      </c>
      <c r="AX99" s="1">
        <f t="shared" si="92"/>
        <v>119.856266989198</v>
      </c>
      <c r="AZ99" s="2">
        <f t="shared" si="93"/>
        <v>0.335945679029614</v>
      </c>
      <c r="BA99" s="1">
        <f t="shared" si="94"/>
        <v>236.854088233181</v>
      </c>
    </row>
    <row r="100" s="1" customFormat="1" spans="1:53">
      <c r="A100" s="13"/>
      <c r="B100" s="13"/>
      <c r="C100" s="16">
        <v>10</v>
      </c>
      <c r="D100" s="19">
        <v>14.8705775587419</v>
      </c>
      <c r="E100" s="20">
        <f t="shared" si="95"/>
        <v>20.8599513013333</v>
      </c>
      <c r="F100" s="16" t="s">
        <v>73</v>
      </c>
      <c r="G100" s="13">
        <v>11</v>
      </c>
      <c r="H100" s="18">
        <f t="shared" si="76"/>
        <v>14.8705775587419</v>
      </c>
      <c r="I100" s="18">
        <f t="shared" si="77"/>
        <v>288.020577558742</v>
      </c>
      <c r="J100" s="18">
        <f t="shared" si="78"/>
        <v>0.109772830048533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0.660504172360032</v>
      </c>
      <c r="O100" s="18">
        <f t="shared" si="96"/>
        <v>0.319463377492633</v>
      </c>
      <c r="P100" s="18">
        <f t="shared" si="81"/>
        <v>0.0350683990442293</v>
      </c>
      <c r="Q100" s="24">
        <f t="shared" si="82"/>
        <v>0.0105205197132688</v>
      </c>
      <c r="R100" s="18">
        <f t="shared" si="83"/>
        <v>0.08541</v>
      </c>
      <c r="S100" s="25">
        <f t="shared" si="84"/>
        <v>0.123176673846959</v>
      </c>
      <c r="T100" s="3">
        <v>0.01</v>
      </c>
      <c r="U100" s="26">
        <f t="shared" si="85"/>
        <v>0.00123176673846959</v>
      </c>
      <c r="V100" s="25"/>
      <c r="W100" s="3"/>
      <c r="X100" s="3"/>
      <c r="Y100" s="28"/>
      <c r="Z100" s="3"/>
      <c r="AA100" s="27"/>
      <c r="AB100" s="3"/>
      <c r="AC100" s="3"/>
      <c r="AD100" s="3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0.00672176673846959</v>
      </c>
      <c r="AU100" s="29">
        <f t="shared" si="89"/>
        <v>28.47</v>
      </c>
      <c r="AV100" s="1">
        <f t="shared" si="90"/>
        <v>0.3</v>
      </c>
      <c r="AW100" s="2">
        <f t="shared" si="91"/>
        <v>0.17</v>
      </c>
      <c r="AX100" s="1">
        <f t="shared" si="92"/>
        <v>65.3906844634131</v>
      </c>
      <c r="AZ100" s="2">
        <f t="shared" si="93"/>
        <v>0.335945679029614</v>
      </c>
      <c r="BA100" s="1">
        <f t="shared" si="94"/>
        <v>129.221869966309</v>
      </c>
    </row>
    <row r="101" s="1" customFormat="1" spans="1:54">
      <c r="A101" s="13"/>
      <c r="B101" s="13"/>
      <c r="C101" s="16">
        <v>11</v>
      </c>
      <c r="D101" s="19">
        <v>11.3619468231333</v>
      </c>
      <c r="E101" s="20">
        <f t="shared" si="95"/>
        <v>14.8705775587419</v>
      </c>
      <c r="F101" s="16" t="s">
        <v>75</v>
      </c>
      <c r="G101" s="13">
        <v>12</v>
      </c>
      <c r="H101" s="18">
        <f t="shared" si="76"/>
        <v>11.3619468231333</v>
      </c>
      <c r="I101" s="18">
        <f t="shared" si="77"/>
        <v>284.511946823133</v>
      </c>
      <c r="J101" s="18">
        <f t="shared" si="78"/>
        <v>0.0723499990985773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6"/>
        <v>0.569094978448404</v>
      </c>
      <c r="P101" s="18">
        <f t="shared" si="81"/>
        <v>0.0411740211777469</v>
      </c>
      <c r="Q101" s="24">
        <f t="shared" si="82"/>
        <v>0.0123522063533241</v>
      </c>
      <c r="R101" s="18">
        <f t="shared" si="83"/>
        <v>0.08541</v>
      </c>
      <c r="S101" s="25">
        <f t="shared" si="84"/>
        <v>0.144622483940101</v>
      </c>
      <c r="T101" s="3">
        <v>0.01</v>
      </c>
      <c r="U101" s="26">
        <f t="shared" si="85"/>
        <v>0.00144622483940101</v>
      </c>
      <c r="V101" s="25"/>
      <c r="W101" s="3"/>
      <c r="X101" s="3"/>
      <c r="Y101" s="28"/>
      <c r="Z101" s="3"/>
      <c r="AA101" s="27"/>
      <c r="AB101" s="3"/>
      <c r="AC101" s="3"/>
      <c r="AD101" s="3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0.00693622483940101</v>
      </c>
      <c r="AU101" s="29">
        <f t="shared" si="89"/>
        <v>28.47</v>
      </c>
      <c r="AV101" s="1">
        <f t="shared" si="90"/>
        <v>0.3</v>
      </c>
      <c r="AW101" s="2">
        <f t="shared" si="91"/>
        <v>0.17</v>
      </c>
      <c r="AX101" s="1">
        <f t="shared" si="92"/>
        <v>67.4769755464361</v>
      </c>
      <c r="AY101" s="1">
        <f>SUM(AX90:AX101)</f>
        <v>1170.62534895929</v>
      </c>
      <c r="AZ101" s="2">
        <f t="shared" si="93"/>
        <v>0.335945679029614</v>
      </c>
      <c r="BA101" s="1">
        <f t="shared" si="94"/>
        <v>133.34469628713</v>
      </c>
      <c r="BB101" s="1">
        <f>SUM(BA90:BA101)</f>
        <v>2313.33251614945</v>
      </c>
    </row>
    <row r="102" s="1" customFormat="1" spans="1:46">
      <c r="A102" s="13"/>
      <c r="B102" s="13"/>
      <c r="C102" s="16">
        <v>12</v>
      </c>
      <c r="D102" s="19">
        <v>6.94224548351613</v>
      </c>
      <c r="E102" s="20">
        <f t="shared" si="95"/>
        <v>11.3619468231333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2"/>
  <sheetViews>
    <sheetView workbookViewId="0">
      <pane xSplit="4" topLeftCell="E1" activePane="topRight" state="frozen"/>
      <selection/>
      <selection pane="topRight" activeCell="E18" sqref="E18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10" style="1"/>
    <col min="32" max="32" width="23.1111111111111" style="1" customWidth="1"/>
    <col min="33" max="33" width="14.3333333333333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6">
        <v>1338.478</v>
      </c>
      <c r="F2" s="3">
        <v>734.672</v>
      </c>
      <c r="G2" s="7">
        <f>(F2+F3+F4)/3</f>
        <v>1194.134</v>
      </c>
      <c r="H2" s="3">
        <v>0.18</v>
      </c>
      <c r="I2" s="21">
        <f>(H2+H3+H4)/3</f>
        <v>0.136666666666667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1339.92756164384</v>
      </c>
      <c r="F5" s="3">
        <v>91.104</v>
      </c>
      <c r="G5" s="7">
        <f>(F5+F6)/2</f>
        <v>92.50925</v>
      </c>
      <c r="H5" s="3">
        <v>0.18</v>
      </c>
      <c r="I5" s="21">
        <f>(H5+H6)/2</f>
        <v>0.155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5517.88598472034</v>
      </c>
      <c r="F7" s="3">
        <v>122.786</v>
      </c>
      <c r="G7" s="3"/>
      <c r="H7" s="3">
        <v>0.45</v>
      </c>
      <c r="M7" s="2"/>
    </row>
    <row r="8" s="1" customFormat="1" spans="1:13">
      <c r="A8" s="4" t="s">
        <v>6</v>
      </c>
      <c r="B8" s="5"/>
      <c r="C8" s="3"/>
      <c r="D8" s="3"/>
      <c r="E8" s="12">
        <v>11.484</v>
      </c>
      <c r="F8" s="3">
        <v>625.464</v>
      </c>
      <c r="G8" s="3"/>
      <c r="H8" s="3">
        <v>0.3</v>
      </c>
      <c r="M8" s="2"/>
    </row>
    <row r="9" s="1" customFormat="1" spans="1:13">
      <c r="A9" s="4" t="s">
        <v>7</v>
      </c>
      <c r="B9" s="5"/>
      <c r="C9" s="3"/>
      <c r="D9" s="3"/>
      <c r="E9" s="12">
        <v>6.58985117514004</v>
      </c>
      <c r="F9" s="3">
        <v>341.64</v>
      </c>
      <c r="G9" s="3"/>
      <c r="H9" s="3">
        <v>0.33</v>
      </c>
      <c r="M9" s="2"/>
    </row>
    <row r="10" s="1" customFormat="1" spans="1:13">
      <c r="A10" s="4" t="s">
        <v>8</v>
      </c>
      <c r="B10" s="5"/>
      <c r="C10" s="3"/>
      <c r="D10" s="3"/>
      <c r="E10" s="12">
        <v>16.9985948192435</v>
      </c>
      <c r="F10" s="3">
        <v>341.64</v>
      </c>
      <c r="G10" s="3"/>
      <c r="H10" s="3">
        <v>0.33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(AV38+AV53+AY85+AY101+BB101+AG69)</f>
        <v>164342712.400343</v>
      </c>
      <c r="J14" s="14" t="s">
        <v>22</v>
      </c>
      <c r="K14" s="14">
        <f>I14/(10000*1000)</f>
        <v>16.4342712400343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86472652.7505901</v>
      </c>
      <c r="J15" s="14" t="s">
        <v>22</v>
      </c>
      <c r="K15" s="14">
        <f>I15/(10000*1000)</f>
        <v>8.64726527505901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1194.134</v>
      </c>
      <c r="C27" s="16" t="s">
        <v>72</v>
      </c>
      <c r="D27" s="17">
        <v>7</v>
      </c>
      <c r="E27" s="16"/>
      <c r="F27" s="16"/>
      <c r="G27" s="13">
        <v>1</v>
      </c>
      <c r="H27" s="18">
        <f t="shared" ref="H27:H38" si="0">E28</f>
        <v>7</v>
      </c>
      <c r="I27" s="18">
        <f t="shared" ref="I27:I38" si="1">H27+273.15</f>
        <v>280.15</v>
      </c>
      <c r="J27" s="18">
        <f t="shared" ref="J27:J38" si="2">EXP(($C$16*(I27-$C$14))/($C$17*I27*$C$14))</f>
        <v>0.0424643715341541</v>
      </c>
      <c r="K27" s="18">
        <f t="shared" ref="K27:K38" si="3">$B$27/12</f>
        <v>99.5111666666667</v>
      </c>
      <c r="L27" s="18">
        <f t="shared" ref="L27:L38" si="4">K27*$B$28/100</f>
        <v>0.995111666666667</v>
      </c>
      <c r="M27" s="13" t="s">
        <v>73</v>
      </c>
      <c r="N27" s="13"/>
      <c r="O27" s="18">
        <f>L27</f>
        <v>0.995111666666667</v>
      </c>
      <c r="P27" s="18">
        <f t="shared" ref="P27:P38" si="5">O27*J27</f>
        <v>0.0422567915313046</v>
      </c>
      <c r="Q27" s="24">
        <f t="shared" ref="Q27:Q38" si="6">P27*$B$29</f>
        <v>0.00577509484261163</v>
      </c>
      <c r="R27" s="18">
        <f t="shared" ref="R27:R38" si="7">L27*$B$29</f>
        <v>0.135998594444444</v>
      </c>
      <c r="S27" s="25">
        <f t="shared" ref="S27:S38" si="8">Q27/R27</f>
        <v>0.0424643715341541</v>
      </c>
      <c r="T27" s="3">
        <v>0.01</v>
      </c>
      <c r="U27" s="26">
        <f t="shared" ref="U27:U38" si="9">S27*T27</f>
        <v>0.000424643715341541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0.0223246437153415</v>
      </c>
      <c r="AR27" s="29">
        <f t="shared" ref="AR27:AR38" si="15">$B$27/12</f>
        <v>99.5111666666667</v>
      </c>
      <c r="AS27" s="1">
        <f t="shared" ref="AS27:AS38" si="16">$B$29</f>
        <v>0.136666666666667</v>
      </c>
      <c r="AT27" s="2">
        <f>$E$2/12</f>
        <v>111.539833333333</v>
      </c>
      <c r="AU27" s="1">
        <f t="shared" ref="AU27:AU38" si="17">AT27*10000*AS27*0.67*AR27*AQ27</f>
        <v>226894.386044815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9.84099310441936</v>
      </c>
      <c r="E28" s="20">
        <f t="shared" ref="E28:E39" si="18">D27</f>
        <v>7</v>
      </c>
      <c r="F28" s="16" t="s">
        <v>73</v>
      </c>
      <c r="G28" s="13">
        <v>2</v>
      </c>
      <c r="H28" s="18">
        <f t="shared" si="0"/>
        <v>9.84099310441936</v>
      </c>
      <c r="I28" s="18">
        <f t="shared" si="1"/>
        <v>282.990993104419</v>
      </c>
      <c r="J28" s="18">
        <f t="shared" si="2"/>
        <v>0.0601946133435243</v>
      </c>
      <c r="K28" s="18">
        <f t="shared" si="3"/>
        <v>99.5111666666667</v>
      </c>
      <c r="L28" s="18">
        <f t="shared" si="4"/>
        <v>0.995111666666667</v>
      </c>
      <c r="M28" s="13" t="s">
        <v>73</v>
      </c>
      <c r="N28" s="13"/>
      <c r="O28" s="18">
        <f t="shared" ref="O28:O38" si="19">L28+O27-P27-N28</f>
        <v>1.94796654180203</v>
      </c>
      <c r="P28" s="18">
        <f t="shared" si="5"/>
        <v>0.117257092789895</v>
      </c>
      <c r="Q28" s="24">
        <f t="shared" si="6"/>
        <v>0.016025136014619</v>
      </c>
      <c r="R28" s="18">
        <f t="shared" si="7"/>
        <v>0.135998594444444</v>
      </c>
      <c r="S28" s="25">
        <f t="shared" si="8"/>
        <v>0.117833100261674</v>
      </c>
      <c r="T28" s="3">
        <v>0.01</v>
      </c>
      <c r="U28" s="26">
        <f t="shared" si="9"/>
        <v>0.00117833100261674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0.0230783310026167</v>
      </c>
      <c r="AR28" s="29">
        <f t="shared" si="15"/>
        <v>99.5111666666667</v>
      </c>
      <c r="AS28" s="1">
        <f t="shared" si="16"/>
        <v>0.136666666666667</v>
      </c>
      <c r="AT28" s="2">
        <f t="shared" ref="AT28:AT38" si="20">$E$2/12</f>
        <v>111.539833333333</v>
      </c>
      <c r="AU28" s="1">
        <f t="shared" si="17"/>
        <v>234554.414867518</v>
      </c>
    </row>
    <row r="29" s="1" customFormat="1" spans="1:47">
      <c r="A29" s="13" t="s">
        <v>38</v>
      </c>
      <c r="B29" s="13">
        <f>I2</f>
        <v>0.136666666666667</v>
      </c>
      <c r="C29" s="16">
        <v>2</v>
      </c>
      <c r="D29" s="19">
        <v>12.094839532</v>
      </c>
      <c r="E29" s="20">
        <f t="shared" si="18"/>
        <v>9.84099310441936</v>
      </c>
      <c r="F29" s="16" t="s">
        <v>73</v>
      </c>
      <c r="G29" s="13">
        <v>3</v>
      </c>
      <c r="H29" s="18">
        <f t="shared" si="0"/>
        <v>12.094839532</v>
      </c>
      <c r="I29" s="18">
        <f t="shared" si="1"/>
        <v>285.244839532</v>
      </c>
      <c r="J29" s="18">
        <f t="shared" si="2"/>
        <v>0.0789998220837542</v>
      </c>
      <c r="K29" s="18">
        <f t="shared" si="3"/>
        <v>99.5111666666667</v>
      </c>
      <c r="L29" s="18">
        <f t="shared" si="4"/>
        <v>0.995111666666667</v>
      </c>
      <c r="M29" s="13" t="s">
        <v>73</v>
      </c>
      <c r="N29" s="13"/>
      <c r="O29" s="18">
        <f t="shared" si="19"/>
        <v>2.8258211156788</v>
      </c>
      <c r="P29" s="18">
        <f t="shared" si="5"/>
        <v>0.223239365379141</v>
      </c>
      <c r="Q29" s="24">
        <f t="shared" si="6"/>
        <v>0.0305093799351493</v>
      </c>
      <c r="R29" s="18">
        <f t="shared" si="7"/>
        <v>0.135998594444444</v>
      </c>
      <c r="S29" s="25">
        <f t="shared" si="8"/>
        <v>0.224335994498917</v>
      </c>
      <c r="T29" s="3">
        <v>0.01</v>
      </c>
      <c r="U29" s="26">
        <f t="shared" si="9"/>
        <v>0.00224335994498916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0.0241433599449892</v>
      </c>
      <c r="AR29" s="29">
        <f t="shared" si="15"/>
        <v>99.5111666666667</v>
      </c>
      <c r="AS29" s="1">
        <f t="shared" si="16"/>
        <v>0.136666666666667</v>
      </c>
      <c r="AT29" s="2">
        <f t="shared" si="20"/>
        <v>111.539833333333</v>
      </c>
      <c r="AU29" s="1">
        <f t="shared" si="17"/>
        <v>245378.734891649</v>
      </c>
    </row>
    <row r="30" s="1" customFormat="1" spans="1:47">
      <c r="A30" s="13"/>
      <c r="B30" s="13"/>
      <c r="C30" s="16">
        <v>3</v>
      </c>
      <c r="D30" s="19">
        <v>14.9933901254839</v>
      </c>
      <c r="E30" s="20">
        <f t="shared" si="18"/>
        <v>12.094839532</v>
      </c>
      <c r="F30" s="16" t="s">
        <v>73</v>
      </c>
      <c r="G30" s="13">
        <v>4</v>
      </c>
      <c r="H30" s="18">
        <f t="shared" si="0"/>
        <v>14.9933901254839</v>
      </c>
      <c r="I30" s="18">
        <f t="shared" si="1"/>
        <v>288.143390125484</v>
      </c>
      <c r="J30" s="18">
        <f t="shared" si="2"/>
        <v>0.111365969648592</v>
      </c>
      <c r="K30" s="18">
        <f t="shared" si="3"/>
        <v>99.5111666666667</v>
      </c>
      <c r="L30" s="18">
        <f t="shared" si="4"/>
        <v>0.995111666666667</v>
      </c>
      <c r="M30" s="13" t="s">
        <v>73</v>
      </c>
      <c r="N30" s="13"/>
      <c r="O30" s="18">
        <f t="shared" si="19"/>
        <v>3.59769341696633</v>
      </c>
      <c r="P30" s="18">
        <f t="shared" si="5"/>
        <v>0.400660615878811</v>
      </c>
      <c r="Q30" s="24">
        <f t="shared" si="6"/>
        <v>0.0547569508367709</v>
      </c>
      <c r="R30" s="18">
        <f t="shared" si="7"/>
        <v>0.135998594444444</v>
      </c>
      <c r="S30" s="25">
        <f t="shared" si="8"/>
        <v>0.402628799661155</v>
      </c>
      <c r="T30" s="3">
        <v>0.01</v>
      </c>
      <c r="U30" s="26">
        <f t="shared" si="9"/>
        <v>0.00402628799661155</v>
      </c>
      <c r="V30" s="25"/>
      <c r="W30" s="3"/>
      <c r="X30" s="26"/>
      <c r="Y30" s="28">
        <v>0.04</v>
      </c>
      <c r="Z30" s="3">
        <v>0.21</v>
      </c>
      <c r="AA30" s="27">
        <f t="shared" si="10"/>
        <v>0.0084</v>
      </c>
      <c r="AB30" s="3">
        <v>0.015</v>
      </c>
      <c r="AC30" s="3">
        <v>0.29</v>
      </c>
      <c r="AD30" s="27">
        <f t="shared" si="11"/>
        <v>0.00435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0.015</v>
      </c>
      <c r="AO30" s="3">
        <v>0.38</v>
      </c>
      <c r="AP30" s="3">
        <f t="shared" si="13"/>
        <v>0.0057</v>
      </c>
      <c r="AQ30" s="1">
        <f t="shared" si="14"/>
        <v>0.0334762879966115</v>
      </c>
      <c r="AR30" s="29">
        <f t="shared" si="15"/>
        <v>99.5111666666667</v>
      </c>
      <c r="AS30" s="1">
        <f t="shared" si="16"/>
        <v>0.136666666666667</v>
      </c>
      <c r="AT30" s="2">
        <f t="shared" si="20"/>
        <v>111.539833333333</v>
      </c>
      <c r="AU30" s="1">
        <f t="shared" si="17"/>
        <v>340233.058538394</v>
      </c>
    </row>
    <row r="31" s="1" customFormat="1" spans="1:47">
      <c r="A31" s="13"/>
      <c r="B31" s="13"/>
      <c r="C31" s="16">
        <v>4</v>
      </c>
      <c r="D31" s="19">
        <v>17.175105685</v>
      </c>
      <c r="E31" s="20">
        <f t="shared" si="18"/>
        <v>14.9933901254839</v>
      </c>
      <c r="F31" s="16" t="s">
        <v>73</v>
      </c>
      <c r="G31" s="13">
        <v>5</v>
      </c>
      <c r="H31" s="18">
        <f t="shared" si="0"/>
        <v>17.175105685</v>
      </c>
      <c r="I31" s="18">
        <f t="shared" si="1"/>
        <v>290.325105685</v>
      </c>
      <c r="J31" s="18">
        <f t="shared" si="2"/>
        <v>0.143560374711683</v>
      </c>
      <c r="K31" s="18">
        <f t="shared" si="3"/>
        <v>99.5111666666667</v>
      </c>
      <c r="L31" s="18">
        <f t="shared" si="4"/>
        <v>0.995111666666667</v>
      </c>
      <c r="M31" s="13" t="s">
        <v>75</v>
      </c>
      <c r="N31" s="18">
        <f>(O30-P30)*C22/100</f>
        <v>3.03718116103314</v>
      </c>
      <c r="O31" s="18">
        <f t="shared" si="19"/>
        <v>1.15496330672104</v>
      </c>
      <c r="P31" s="18">
        <f t="shared" si="5"/>
        <v>0.165806965091117</v>
      </c>
      <c r="Q31" s="24">
        <f t="shared" si="6"/>
        <v>0.0226602852291194</v>
      </c>
      <c r="R31" s="18">
        <f t="shared" si="7"/>
        <v>0.135998594444444</v>
      </c>
      <c r="S31" s="25">
        <f t="shared" si="8"/>
        <v>0.16662146635917</v>
      </c>
      <c r="T31" s="3">
        <v>0.01</v>
      </c>
      <c r="U31" s="26">
        <f t="shared" si="9"/>
        <v>0.0016662146635917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0.0311162146635917</v>
      </c>
      <c r="AR31" s="29">
        <f t="shared" si="15"/>
        <v>99.5111666666667</v>
      </c>
      <c r="AS31" s="1">
        <f t="shared" si="16"/>
        <v>0.136666666666667</v>
      </c>
      <c r="AT31" s="2">
        <f t="shared" si="20"/>
        <v>111.539833333333</v>
      </c>
      <c r="AU31" s="1">
        <f t="shared" si="17"/>
        <v>316246.678431092</v>
      </c>
    </row>
    <row r="32" s="1" customFormat="1" spans="1:47">
      <c r="A32" s="13"/>
      <c r="B32" s="13"/>
      <c r="C32" s="16">
        <v>5</v>
      </c>
      <c r="D32" s="19">
        <v>20.513419333871</v>
      </c>
      <c r="E32" s="20">
        <f t="shared" si="18"/>
        <v>17.175105685</v>
      </c>
      <c r="F32" s="16" t="s">
        <v>75</v>
      </c>
      <c r="G32" s="13">
        <v>6</v>
      </c>
      <c r="H32" s="18">
        <f t="shared" si="0"/>
        <v>20.513419333871</v>
      </c>
      <c r="I32" s="18">
        <f t="shared" si="1"/>
        <v>293.663419333871</v>
      </c>
      <c r="J32" s="18">
        <f t="shared" si="2"/>
        <v>0.210188438141657</v>
      </c>
      <c r="K32" s="18">
        <f t="shared" si="3"/>
        <v>99.5111666666667</v>
      </c>
      <c r="L32" s="18">
        <f t="shared" si="4"/>
        <v>0.995111666666667</v>
      </c>
      <c r="M32" s="13" t="s">
        <v>73</v>
      </c>
      <c r="N32" s="13"/>
      <c r="O32" s="18">
        <f t="shared" si="19"/>
        <v>1.98426800829659</v>
      </c>
      <c r="P32" s="18">
        <f t="shared" si="5"/>
        <v>0.417070193518317</v>
      </c>
      <c r="Q32" s="24">
        <f t="shared" si="6"/>
        <v>0.05699959311417</v>
      </c>
      <c r="R32" s="18">
        <f t="shared" si="7"/>
        <v>0.135998594444444</v>
      </c>
      <c r="S32" s="25">
        <f t="shared" si="8"/>
        <v>0.419118986832282</v>
      </c>
      <c r="T32" s="3">
        <v>0.01</v>
      </c>
      <c r="U32" s="26">
        <f t="shared" si="9"/>
        <v>0.00419118986832282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0.0336411898683228</v>
      </c>
      <c r="AR32" s="29">
        <f t="shared" si="15"/>
        <v>99.5111666666667</v>
      </c>
      <c r="AS32" s="1">
        <f t="shared" si="16"/>
        <v>0.136666666666667</v>
      </c>
      <c r="AT32" s="2">
        <f t="shared" si="20"/>
        <v>111.539833333333</v>
      </c>
      <c r="AU32" s="1">
        <f t="shared" si="17"/>
        <v>341909.022975572</v>
      </c>
    </row>
    <row r="33" s="1" customFormat="1" spans="1:47">
      <c r="A33" s="13"/>
      <c r="B33" s="13"/>
      <c r="C33" s="16">
        <v>6</v>
      </c>
      <c r="D33" s="19">
        <v>20.415487433</v>
      </c>
      <c r="E33" s="20">
        <f t="shared" si="18"/>
        <v>20.513419333871</v>
      </c>
      <c r="F33" s="16" t="s">
        <v>73</v>
      </c>
      <c r="G33" s="13">
        <v>7</v>
      </c>
      <c r="H33" s="18">
        <f t="shared" si="0"/>
        <v>20.415487433</v>
      </c>
      <c r="I33" s="18">
        <f t="shared" si="1"/>
        <v>293.565487433</v>
      </c>
      <c r="J33" s="18">
        <f t="shared" si="2"/>
        <v>0.207876403573487</v>
      </c>
      <c r="K33" s="18">
        <f t="shared" si="3"/>
        <v>99.5111666666667</v>
      </c>
      <c r="L33" s="18">
        <f t="shared" si="4"/>
        <v>0.995111666666667</v>
      </c>
      <c r="M33" s="13" t="s">
        <v>73</v>
      </c>
      <c r="N33" s="13"/>
      <c r="O33" s="18">
        <f t="shared" si="19"/>
        <v>2.56230948144494</v>
      </c>
      <c r="P33" s="18">
        <f t="shared" si="5"/>
        <v>0.532643679845021</v>
      </c>
      <c r="Q33" s="24">
        <f t="shared" si="6"/>
        <v>0.0727946362454862</v>
      </c>
      <c r="R33" s="18">
        <f t="shared" si="7"/>
        <v>0.135998594444444</v>
      </c>
      <c r="S33" s="25">
        <f t="shared" si="8"/>
        <v>0.535260210172414</v>
      </c>
      <c r="T33" s="3">
        <v>0.01</v>
      </c>
      <c r="U33" s="26">
        <f t="shared" si="9"/>
        <v>0.00535260210172414</v>
      </c>
      <c r="V33" s="25"/>
      <c r="W33" s="3"/>
      <c r="X33" s="26"/>
      <c r="Y33" s="28">
        <v>0.04</v>
      </c>
      <c r="Z33" s="3">
        <v>0.21</v>
      </c>
      <c r="AA33" s="27">
        <f t="shared" si="10"/>
        <v>0.0084</v>
      </c>
      <c r="AB33" s="3">
        <v>0.015</v>
      </c>
      <c r="AC33" s="3">
        <v>0.29</v>
      </c>
      <c r="AD33" s="27">
        <f t="shared" si="11"/>
        <v>0.00435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0.0348026021017241</v>
      </c>
      <c r="AR33" s="29">
        <f t="shared" si="15"/>
        <v>99.5111666666667</v>
      </c>
      <c r="AS33" s="1">
        <f t="shared" si="16"/>
        <v>0.136666666666667</v>
      </c>
      <c r="AT33" s="2">
        <f t="shared" si="20"/>
        <v>111.539833333333</v>
      </c>
      <c r="AU33" s="1">
        <f t="shared" si="17"/>
        <v>353712.925380583</v>
      </c>
    </row>
    <row r="34" s="1" customFormat="1" spans="1:47">
      <c r="A34" s="13"/>
      <c r="B34" s="13"/>
      <c r="C34" s="16">
        <v>7</v>
      </c>
      <c r="D34" s="19">
        <v>21.0965937112903</v>
      </c>
      <c r="E34" s="20">
        <f t="shared" si="18"/>
        <v>20.415487433</v>
      </c>
      <c r="F34" s="16" t="s">
        <v>73</v>
      </c>
      <c r="G34" s="13">
        <v>8</v>
      </c>
      <c r="H34" s="18">
        <f t="shared" si="0"/>
        <v>21.0965937112903</v>
      </c>
      <c r="I34" s="18">
        <f t="shared" si="1"/>
        <v>294.24659371129</v>
      </c>
      <c r="J34" s="18">
        <f t="shared" si="2"/>
        <v>0.224464529364397</v>
      </c>
      <c r="K34" s="18">
        <f t="shared" si="3"/>
        <v>99.5111666666667</v>
      </c>
      <c r="L34" s="18">
        <f t="shared" si="4"/>
        <v>0.995111666666667</v>
      </c>
      <c r="M34" s="13" t="s">
        <v>73</v>
      </c>
      <c r="N34" s="13"/>
      <c r="O34" s="18">
        <f t="shared" si="19"/>
        <v>3.02477746826659</v>
      </c>
      <c r="P34" s="18">
        <f t="shared" si="5"/>
        <v>0.678955250846492</v>
      </c>
      <c r="Q34" s="24">
        <f t="shared" si="6"/>
        <v>0.0927905509490206</v>
      </c>
      <c r="R34" s="18">
        <f t="shared" si="7"/>
        <v>0.135998594444444</v>
      </c>
      <c r="S34" s="25">
        <f t="shared" si="8"/>
        <v>0.682290514310613</v>
      </c>
      <c r="T34" s="3">
        <v>0.01</v>
      </c>
      <c r="U34" s="26">
        <f t="shared" si="9"/>
        <v>0.00682290514310613</v>
      </c>
      <c r="V34" s="25"/>
      <c r="W34" s="3"/>
      <c r="X34" s="26"/>
      <c r="Y34" s="28">
        <v>0.04</v>
      </c>
      <c r="Z34" s="3">
        <v>0.21</v>
      </c>
      <c r="AA34" s="27">
        <f t="shared" si="10"/>
        <v>0.0084</v>
      </c>
      <c r="AB34" s="3">
        <v>0.015</v>
      </c>
      <c r="AC34" s="3">
        <v>0.29</v>
      </c>
      <c r="AD34" s="27">
        <f t="shared" si="11"/>
        <v>0.00435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0.0362729051431061</v>
      </c>
      <c r="AR34" s="29">
        <f t="shared" si="15"/>
        <v>99.5111666666667</v>
      </c>
      <c r="AS34" s="1">
        <f t="shared" si="16"/>
        <v>0.136666666666667</v>
      </c>
      <c r="AT34" s="2">
        <f t="shared" si="20"/>
        <v>111.539833333333</v>
      </c>
      <c r="AU34" s="1">
        <f t="shared" si="17"/>
        <v>368656.210036227</v>
      </c>
    </row>
    <row r="35" s="1" customFormat="1" spans="1:47">
      <c r="A35" s="13"/>
      <c r="B35" s="13"/>
      <c r="C35" s="16">
        <v>8</v>
      </c>
      <c r="D35" s="19">
        <v>20.6995082480645</v>
      </c>
      <c r="E35" s="20">
        <f t="shared" si="18"/>
        <v>21.0965937112903</v>
      </c>
      <c r="F35" s="16" t="s">
        <v>73</v>
      </c>
      <c r="G35" s="13">
        <v>9</v>
      </c>
      <c r="H35" s="18">
        <f t="shared" si="0"/>
        <v>20.6995082480645</v>
      </c>
      <c r="I35" s="18">
        <f t="shared" si="1"/>
        <v>293.849508248065</v>
      </c>
      <c r="J35" s="18">
        <f t="shared" si="2"/>
        <v>0.214648467655217</v>
      </c>
      <c r="K35" s="18">
        <f t="shared" si="3"/>
        <v>99.5111666666667</v>
      </c>
      <c r="L35" s="18">
        <f t="shared" si="4"/>
        <v>0.995111666666667</v>
      </c>
      <c r="M35" s="13" t="s">
        <v>73</v>
      </c>
      <c r="N35" s="13"/>
      <c r="O35" s="18">
        <f t="shared" si="19"/>
        <v>3.34093388408676</v>
      </c>
      <c r="P35" s="18">
        <f t="shared" si="5"/>
        <v>0.717126338756616</v>
      </c>
      <c r="Q35" s="24">
        <f t="shared" si="6"/>
        <v>0.0980072662967375</v>
      </c>
      <c r="R35" s="18">
        <f t="shared" si="7"/>
        <v>0.135998594444444</v>
      </c>
      <c r="S35" s="25">
        <f t="shared" si="8"/>
        <v>0.720649111831619</v>
      </c>
      <c r="T35" s="3">
        <v>0.01</v>
      </c>
      <c r="U35" s="26">
        <f t="shared" si="9"/>
        <v>0.00720649111831619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0.0366564911183162</v>
      </c>
      <c r="AR35" s="29">
        <f t="shared" si="15"/>
        <v>99.5111666666667</v>
      </c>
      <c r="AS35" s="1">
        <f t="shared" si="16"/>
        <v>0.136666666666667</v>
      </c>
      <c r="AT35" s="2">
        <f t="shared" si="20"/>
        <v>111.539833333333</v>
      </c>
      <c r="AU35" s="1">
        <f t="shared" si="17"/>
        <v>372554.74949112</v>
      </c>
    </row>
    <row r="36" s="1" customFormat="1" spans="1:47">
      <c r="A36" s="13"/>
      <c r="B36" s="13"/>
      <c r="C36" s="16">
        <v>9</v>
      </c>
      <c r="D36" s="19">
        <v>19.585470477</v>
      </c>
      <c r="E36" s="20">
        <f t="shared" si="18"/>
        <v>20.6995082480645</v>
      </c>
      <c r="F36" s="16" t="s">
        <v>73</v>
      </c>
      <c r="G36" s="13">
        <v>10</v>
      </c>
      <c r="H36" s="18">
        <f t="shared" si="0"/>
        <v>19.585470477</v>
      </c>
      <c r="I36" s="18">
        <f t="shared" si="1"/>
        <v>292.735470477</v>
      </c>
      <c r="J36" s="18">
        <f t="shared" si="2"/>
        <v>0.189218337939017</v>
      </c>
      <c r="K36" s="18">
        <f t="shared" si="3"/>
        <v>99.5111666666667</v>
      </c>
      <c r="L36" s="18">
        <f t="shared" si="4"/>
        <v>0.995111666666667</v>
      </c>
      <c r="M36" s="13" t="s">
        <v>73</v>
      </c>
      <c r="N36" s="13"/>
      <c r="O36" s="18">
        <f t="shared" si="19"/>
        <v>3.61891921199681</v>
      </c>
      <c r="P36" s="18">
        <f t="shared" si="5"/>
        <v>0.684765878429614</v>
      </c>
      <c r="Q36" s="24">
        <f t="shared" si="6"/>
        <v>0.0935846700520473</v>
      </c>
      <c r="R36" s="18">
        <f t="shared" si="7"/>
        <v>0.135998594444444</v>
      </c>
      <c r="S36" s="25">
        <f t="shared" si="8"/>
        <v>0.688129685709926</v>
      </c>
      <c r="T36" s="3">
        <v>0.01</v>
      </c>
      <c r="U36" s="26">
        <f t="shared" si="9"/>
        <v>0.00688129685709926</v>
      </c>
      <c r="V36" s="25"/>
      <c r="W36" s="3"/>
      <c r="X36" s="26"/>
      <c r="Y36" s="28">
        <v>0.04</v>
      </c>
      <c r="Z36" s="3">
        <v>0.21</v>
      </c>
      <c r="AA36" s="27">
        <f t="shared" si="10"/>
        <v>0.0084</v>
      </c>
      <c r="AB36" s="3">
        <v>0.015</v>
      </c>
      <c r="AC36" s="3">
        <v>0.29</v>
      </c>
      <c r="AD36" s="27">
        <f t="shared" si="11"/>
        <v>0.00435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0.015</v>
      </c>
      <c r="AO36" s="3">
        <v>0.38</v>
      </c>
      <c r="AP36" s="3">
        <f t="shared" si="13"/>
        <v>0.0057</v>
      </c>
      <c r="AQ36" s="1">
        <f t="shared" si="14"/>
        <v>0.0363312968570993</v>
      </c>
      <c r="AR36" s="29">
        <f t="shared" si="15"/>
        <v>99.5111666666667</v>
      </c>
      <c r="AS36" s="1">
        <f t="shared" si="16"/>
        <v>0.136666666666667</v>
      </c>
      <c r="AT36" s="2">
        <f t="shared" si="20"/>
        <v>111.539833333333</v>
      </c>
      <c r="AU36" s="1">
        <f t="shared" si="17"/>
        <v>369249.668649296</v>
      </c>
    </row>
    <row r="37" s="1" customFormat="1" spans="1:47">
      <c r="A37" s="13"/>
      <c r="B37" s="13"/>
      <c r="C37" s="16">
        <v>10</v>
      </c>
      <c r="D37" s="19">
        <v>16.0647395629032</v>
      </c>
      <c r="E37" s="20">
        <f t="shared" si="18"/>
        <v>19.585470477</v>
      </c>
      <c r="F37" s="16" t="s">
        <v>73</v>
      </c>
      <c r="G37" s="13">
        <v>11</v>
      </c>
      <c r="H37" s="18">
        <f t="shared" si="0"/>
        <v>16.0647395629032</v>
      </c>
      <c r="I37" s="18">
        <f t="shared" si="1"/>
        <v>289.214739562903</v>
      </c>
      <c r="J37" s="18">
        <f t="shared" si="2"/>
        <v>0.126216270375434</v>
      </c>
      <c r="K37" s="18">
        <f t="shared" si="3"/>
        <v>99.5111666666667</v>
      </c>
      <c r="L37" s="18">
        <f t="shared" si="4"/>
        <v>0.995111666666667</v>
      </c>
      <c r="M37" s="13" t="s">
        <v>75</v>
      </c>
      <c r="N37" s="18">
        <f>(O36-P36)*C22/100</f>
        <v>2.78744566688884</v>
      </c>
      <c r="O37" s="18">
        <f t="shared" si="19"/>
        <v>1.14181933334503</v>
      </c>
      <c r="P37" s="18">
        <f t="shared" si="5"/>
        <v>0.144116177697374</v>
      </c>
      <c r="Q37" s="24">
        <f t="shared" si="6"/>
        <v>0.0196958776186411</v>
      </c>
      <c r="R37" s="18">
        <f t="shared" si="7"/>
        <v>0.135998594444444</v>
      </c>
      <c r="S37" s="25">
        <f t="shared" si="8"/>
        <v>0.144824126301444</v>
      </c>
      <c r="T37" s="3">
        <v>0.01</v>
      </c>
      <c r="U37" s="26">
        <f t="shared" si="9"/>
        <v>0.00144824126301444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0.0233482412630144</v>
      </c>
      <c r="AR37" s="29">
        <f t="shared" si="15"/>
        <v>99.5111666666667</v>
      </c>
      <c r="AS37" s="1">
        <f t="shared" si="16"/>
        <v>0.136666666666667</v>
      </c>
      <c r="AT37" s="2">
        <f t="shared" si="20"/>
        <v>111.539833333333</v>
      </c>
      <c r="AU37" s="1">
        <f t="shared" si="17"/>
        <v>237297.622042558</v>
      </c>
    </row>
    <row r="38" s="1" customFormat="1" spans="1:48">
      <c r="A38" s="13"/>
      <c r="B38" s="13"/>
      <c r="C38" s="16">
        <v>11</v>
      </c>
      <c r="D38" s="19">
        <v>12.3242261313333</v>
      </c>
      <c r="E38" s="20">
        <f t="shared" si="18"/>
        <v>16.0647395629032</v>
      </c>
      <c r="F38" s="16" t="s">
        <v>75</v>
      </c>
      <c r="G38" s="13">
        <v>12</v>
      </c>
      <c r="H38" s="18">
        <f t="shared" si="0"/>
        <v>12.3242261313333</v>
      </c>
      <c r="I38" s="18">
        <f t="shared" si="1"/>
        <v>285.474226131333</v>
      </c>
      <c r="J38" s="18">
        <f t="shared" si="2"/>
        <v>0.0811966438166864</v>
      </c>
      <c r="K38" s="18">
        <f t="shared" si="3"/>
        <v>99.5111666666667</v>
      </c>
      <c r="L38" s="18">
        <f t="shared" si="4"/>
        <v>0.995111666666667</v>
      </c>
      <c r="M38" s="13" t="s">
        <v>73</v>
      </c>
      <c r="N38" s="13"/>
      <c r="O38" s="18">
        <f t="shared" si="19"/>
        <v>1.99281482231432</v>
      </c>
      <c r="P38" s="18">
        <f t="shared" si="5"/>
        <v>0.161809875320069</v>
      </c>
      <c r="Q38" s="24">
        <f t="shared" si="6"/>
        <v>0.0221140162937428</v>
      </c>
      <c r="R38" s="18">
        <f t="shared" si="7"/>
        <v>0.135998594444444</v>
      </c>
      <c r="S38" s="25">
        <f t="shared" si="8"/>
        <v>0.162604741498092</v>
      </c>
      <c r="T38" s="3">
        <v>0.01</v>
      </c>
      <c r="U38" s="26">
        <f t="shared" si="9"/>
        <v>0.00162604741498092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0.0235260474149809</v>
      </c>
      <c r="AR38" s="29">
        <f t="shared" si="15"/>
        <v>99.5111666666667</v>
      </c>
      <c r="AS38" s="1">
        <f t="shared" si="16"/>
        <v>0.136666666666667</v>
      </c>
      <c r="AT38" s="2">
        <f t="shared" si="20"/>
        <v>111.539833333333</v>
      </c>
      <c r="AU38" s="1">
        <f t="shared" si="17"/>
        <v>239104.737900703</v>
      </c>
      <c r="AV38" s="1">
        <f>SUM(AU27:AU38)</f>
        <v>3645792.20924953</v>
      </c>
    </row>
    <row r="39" s="1" customFormat="1" spans="1:46">
      <c r="A39" s="13"/>
      <c r="B39" s="13"/>
      <c r="C39" s="16">
        <v>12</v>
      </c>
      <c r="D39" s="19">
        <v>9.55845165916129</v>
      </c>
      <c r="E39" s="20">
        <f t="shared" si="18"/>
        <v>12.3242261313333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7</v>
      </c>
      <c r="E42" s="16"/>
      <c r="F42" s="16"/>
      <c r="G42" s="13">
        <v>1</v>
      </c>
      <c r="H42" s="18">
        <f t="shared" ref="H42:H53" si="21">E43</f>
        <v>7</v>
      </c>
      <c r="I42" s="18">
        <f t="shared" ref="I42:I53" si="22">H42+273.15</f>
        <v>280.15</v>
      </c>
      <c r="J42" s="18">
        <f t="shared" ref="J42:J53" si="23">EXP(($C$16*(I42-$C$14))/($C$17*I42*$C$14))</f>
        <v>0.0424643715341541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0.00327362263528829</v>
      </c>
      <c r="Q42" s="24">
        <f t="shared" ref="Q42:Q53" si="27">P42*$B$44</f>
        <v>0.000507411508469684</v>
      </c>
      <c r="R42" s="18">
        <f t="shared" ref="R42:R53" si="28">L42*$B$44</f>
        <v>0.0119491114583333</v>
      </c>
      <c r="S42" s="25">
        <f t="shared" ref="S42:S53" si="29">Q42/R42</f>
        <v>0.0424643715341541</v>
      </c>
      <c r="T42" s="3">
        <v>0.01</v>
      </c>
      <c r="U42" s="26">
        <f t="shared" ref="U42:U53" si="30">S42*T42</f>
        <v>0.000424643715341541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0.0152246437153415</v>
      </c>
      <c r="AR42" s="29">
        <f t="shared" ref="AR42:AR53" si="34">$B$42/12</f>
        <v>7.70910416666667</v>
      </c>
      <c r="AS42" s="1">
        <f t="shared" ref="AS42:AS53" si="35">$B$44</f>
        <v>0.155</v>
      </c>
      <c r="AT42" s="2">
        <f t="shared" ref="AT42:AT53" si="36">$E$5/12</f>
        <v>111.660630136987</v>
      </c>
      <c r="AU42" s="1">
        <f t="shared" ref="AU42:AU53" si="37">AT42*10000*AS42*0.67*AR42*AQ42</f>
        <v>13609.9843984737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9.84099310441936</v>
      </c>
      <c r="E43" s="20">
        <f t="shared" ref="E43:E54" si="38">D42</f>
        <v>7</v>
      </c>
      <c r="F43" s="16" t="s">
        <v>73</v>
      </c>
      <c r="G43" s="13">
        <v>2</v>
      </c>
      <c r="H43" s="18">
        <f t="shared" si="21"/>
        <v>9.84099310441936</v>
      </c>
      <c r="I43" s="18">
        <f t="shared" si="22"/>
        <v>282.990993104419</v>
      </c>
      <c r="J43" s="18">
        <f t="shared" si="23"/>
        <v>0.0601946133435243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0.150908460698045</v>
      </c>
      <c r="P43" s="18">
        <f t="shared" si="26"/>
        <v>0.00908387644198525</v>
      </c>
      <c r="Q43" s="24">
        <f t="shared" si="27"/>
        <v>0.00140800084850771</v>
      </c>
      <c r="R43" s="18">
        <f t="shared" si="28"/>
        <v>0.0119491114583333</v>
      </c>
      <c r="S43" s="25">
        <f t="shared" si="29"/>
        <v>0.117833100261674</v>
      </c>
      <c r="T43" s="3">
        <v>0.01</v>
      </c>
      <c r="U43" s="26">
        <f t="shared" si="30"/>
        <v>0.00117833100261674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0.0159783310026167</v>
      </c>
      <c r="AR43" s="29">
        <f t="shared" si="34"/>
        <v>7.70910416666667</v>
      </c>
      <c r="AS43" s="1">
        <f t="shared" si="35"/>
        <v>0.155</v>
      </c>
      <c r="AT43" s="2">
        <f t="shared" si="36"/>
        <v>111.660630136987</v>
      </c>
      <c r="AU43" s="1">
        <f t="shared" si="37"/>
        <v>14283.7388989358</v>
      </c>
    </row>
    <row r="44" s="1" customFormat="1" spans="1:47">
      <c r="A44" s="13" t="s">
        <v>38</v>
      </c>
      <c r="B44" s="13">
        <f>I5</f>
        <v>0.155</v>
      </c>
      <c r="C44" s="16">
        <v>2</v>
      </c>
      <c r="D44" s="19">
        <v>12.094839532</v>
      </c>
      <c r="E44" s="20">
        <f t="shared" si="38"/>
        <v>9.84099310441936</v>
      </c>
      <c r="F44" s="16" t="s">
        <v>73</v>
      </c>
      <c r="G44" s="13">
        <v>3</v>
      </c>
      <c r="H44" s="18">
        <f t="shared" si="21"/>
        <v>12.094839532</v>
      </c>
      <c r="I44" s="18">
        <f t="shared" si="22"/>
        <v>285.244839532</v>
      </c>
      <c r="J44" s="18">
        <f t="shared" si="23"/>
        <v>0.0789998220837542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0.218915625922726</v>
      </c>
      <c r="P44" s="18">
        <f t="shared" si="26"/>
        <v>0.0172942954992491</v>
      </c>
      <c r="Q44" s="24">
        <f t="shared" si="27"/>
        <v>0.00268061580238361</v>
      </c>
      <c r="R44" s="18">
        <f t="shared" si="28"/>
        <v>0.0119491114583333</v>
      </c>
      <c r="S44" s="25">
        <f t="shared" si="29"/>
        <v>0.224335994498917</v>
      </c>
      <c r="T44" s="3">
        <v>0.01</v>
      </c>
      <c r="U44" s="26">
        <f t="shared" si="30"/>
        <v>0.00224335994498917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0.0170433599449892</v>
      </c>
      <c r="AR44" s="29">
        <f t="shared" si="34"/>
        <v>7.70910416666667</v>
      </c>
      <c r="AS44" s="1">
        <f t="shared" si="35"/>
        <v>0.155</v>
      </c>
      <c r="AT44" s="2">
        <f t="shared" si="36"/>
        <v>111.660630136987</v>
      </c>
      <c r="AU44" s="1">
        <f t="shared" si="37"/>
        <v>15235.8155163351</v>
      </c>
    </row>
    <row r="45" s="1" customFormat="1" spans="1:47">
      <c r="A45" s="13"/>
      <c r="B45" s="13"/>
      <c r="C45" s="16">
        <v>3</v>
      </c>
      <c r="D45" s="19">
        <v>14.9933901254839</v>
      </c>
      <c r="E45" s="20">
        <f t="shared" si="38"/>
        <v>12.094839532</v>
      </c>
      <c r="F45" s="16" t="s">
        <v>73</v>
      </c>
      <c r="G45" s="13">
        <v>4</v>
      </c>
      <c r="H45" s="18">
        <f t="shared" si="21"/>
        <v>14.9933901254839</v>
      </c>
      <c r="I45" s="18">
        <f t="shared" si="22"/>
        <v>288.143390125484</v>
      </c>
      <c r="J45" s="18">
        <f t="shared" si="23"/>
        <v>0.111365969648592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0.278712372090144</v>
      </c>
      <c r="P45" s="18">
        <f t="shared" si="26"/>
        <v>0.0310390735708781</v>
      </c>
      <c r="Q45" s="24">
        <f t="shared" si="27"/>
        <v>0.0048110564034861</v>
      </c>
      <c r="R45" s="18">
        <f t="shared" si="28"/>
        <v>0.0119491114583333</v>
      </c>
      <c r="S45" s="25">
        <f t="shared" si="29"/>
        <v>0.402628799661155</v>
      </c>
      <c r="T45" s="3">
        <v>0.01</v>
      </c>
      <c r="U45" s="26">
        <f t="shared" si="30"/>
        <v>0.00402628799661155</v>
      </c>
      <c r="V45" s="25"/>
      <c r="W45" s="3"/>
      <c r="X45" s="26"/>
      <c r="Y45" s="28">
        <v>0.04</v>
      </c>
      <c r="Z45" s="3">
        <v>0.49</v>
      </c>
      <c r="AA45" s="27">
        <f t="shared" si="31"/>
        <v>0.0196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0.015</v>
      </c>
      <c r="AO45" s="3">
        <v>0.5</v>
      </c>
      <c r="AP45" s="3">
        <f t="shared" si="32"/>
        <v>0.0075</v>
      </c>
      <c r="AQ45" s="1">
        <f t="shared" si="33"/>
        <v>0.0311262879966115</v>
      </c>
      <c r="AR45" s="29">
        <f t="shared" si="34"/>
        <v>7.70910416666667</v>
      </c>
      <c r="AS45" s="1">
        <f t="shared" si="35"/>
        <v>0.155</v>
      </c>
      <c r="AT45" s="2">
        <f t="shared" si="36"/>
        <v>111.660630136987</v>
      </c>
      <c r="AU45" s="1">
        <f t="shared" si="37"/>
        <v>27825.1696352934</v>
      </c>
    </row>
    <row r="46" s="1" customFormat="1" spans="1:47">
      <c r="A46" s="13"/>
      <c r="B46" s="13"/>
      <c r="C46" s="16">
        <v>4</v>
      </c>
      <c r="D46" s="19">
        <v>17.175105685</v>
      </c>
      <c r="E46" s="20">
        <f t="shared" si="38"/>
        <v>14.9933901254839</v>
      </c>
      <c r="F46" s="16" t="s">
        <v>73</v>
      </c>
      <c r="G46" s="13">
        <v>5</v>
      </c>
      <c r="H46" s="18">
        <f t="shared" si="21"/>
        <v>17.175105685</v>
      </c>
      <c r="I46" s="18">
        <f t="shared" si="22"/>
        <v>290.325105685</v>
      </c>
      <c r="J46" s="18">
        <f t="shared" si="23"/>
        <v>0.143560374711683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0.235289633593303</v>
      </c>
      <c r="O46" s="18">
        <f t="shared" si="39"/>
        <v>0.08947470659263</v>
      </c>
      <c r="P46" s="18">
        <f t="shared" si="26"/>
        <v>0.0128450224056559</v>
      </c>
      <c r="Q46" s="24">
        <f t="shared" si="27"/>
        <v>0.00199097847287666</v>
      </c>
      <c r="R46" s="18">
        <f t="shared" si="28"/>
        <v>0.0119491114583333</v>
      </c>
      <c r="S46" s="25">
        <f t="shared" si="29"/>
        <v>0.16662146635917</v>
      </c>
      <c r="T46" s="3">
        <v>0.01</v>
      </c>
      <c r="U46" s="26">
        <f t="shared" si="30"/>
        <v>0.0016662146635917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0.0287662146635917</v>
      </c>
      <c r="AR46" s="29">
        <f t="shared" si="34"/>
        <v>7.70910416666667</v>
      </c>
      <c r="AS46" s="1">
        <f t="shared" si="35"/>
        <v>0.155</v>
      </c>
      <c r="AT46" s="2">
        <f t="shared" si="36"/>
        <v>111.660630136987</v>
      </c>
      <c r="AU46" s="1">
        <f t="shared" si="37"/>
        <v>25715.3953875528</v>
      </c>
    </row>
    <row r="47" s="1" customFormat="1" spans="1:47">
      <c r="A47" s="13"/>
      <c r="B47" s="13"/>
      <c r="C47" s="16">
        <v>5</v>
      </c>
      <c r="D47" s="19">
        <v>20.513419333871</v>
      </c>
      <c r="E47" s="20">
        <f t="shared" si="38"/>
        <v>17.175105685</v>
      </c>
      <c r="F47" s="16" t="s">
        <v>75</v>
      </c>
      <c r="G47" s="13">
        <v>6</v>
      </c>
      <c r="H47" s="18">
        <f t="shared" si="21"/>
        <v>20.513419333871</v>
      </c>
      <c r="I47" s="18">
        <f t="shared" si="22"/>
        <v>293.663419333871</v>
      </c>
      <c r="J47" s="18">
        <f t="shared" si="23"/>
        <v>0.210188438141657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0.153720725853641</v>
      </c>
      <c r="P47" s="18">
        <f t="shared" si="26"/>
        <v>0.0323103192771786</v>
      </c>
      <c r="Q47" s="24">
        <f t="shared" si="27"/>
        <v>0.00500809948796268</v>
      </c>
      <c r="R47" s="18">
        <f t="shared" si="28"/>
        <v>0.0119491114583333</v>
      </c>
      <c r="S47" s="25">
        <f t="shared" si="29"/>
        <v>0.419118986832282</v>
      </c>
      <c r="T47" s="3">
        <v>0.01</v>
      </c>
      <c r="U47" s="26">
        <f t="shared" si="30"/>
        <v>0.00419118986832282</v>
      </c>
      <c r="V47" s="25"/>
      <c r="W47" s="3"/>
      <c r="X47" s="26"/>
      <c r="Y47" s="28">
        <v>0.04</v>
      </c>
      <c r="Z47" s="3">
        <v>0.49</v>
      </c>
      <c r="AA47" s="27">
        <f t="shared" si="31"/>
        <v>0.0196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0.5</v>
      </c>
      <c r="AP47" s="3">
        <f t="shared" si="32"/>
        <v>0.0075</v>
      </c>
      <c r="AQ47" s="1">
        <f t="shared" si="33"/>
        <v>0.0312911898683228</v>
      </c>
      <c r="AR47" s="29">
        <f t="shared" si="34"/>
        <v>7.70910416666667</v>
      </c>
      <c r="AS47" s="1">
        <f t="shared" si="35"/>
        <v>0.155</v>
      </c>
      <c r="AT47" s="2">
        <f t="shared" si="36"/>
        <v>111.660630136987</v>
      </c>
      <c r="AU47" s="1">
        <f t="shared" si="37"/>
        <v>27972.5827336379</v>
      </c>
    </row>
    <row r="48" s="1" customFormat="1" spans="1:47">
      <c r="A48" s="13"/>
      <c r="B48" s="13"/>
      <c r="C48" s="16">
        <v>6</v>
      </c>
      <c r="D48" s="19">
        <v>20.415487433</v>
      </c>
      <c r="E48" s="20">
        <f t="shared" si="38"/>
        <v>20.513419333871</v>
      </c>
      <c r="F48" s="16" t="s">
        <v>73</v>
      </c>
      <c r="G48" s="13">
        <v>7</v>
      </c>
      <c r="H48" s="18">
        <f t="shared" si="21"/>
        <v>20.415487433</v>
      </c>
      <c r="I48" s="18">
        <f t="shared" si="22"/>
        <v>293.565487433</v>
      </c>
      <c r="J48" s="18">
        <f t="shared" si="23"/>
        <v>0.207876403573487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0.198501448243129</v>
      </c>
      <c r="P48" s="18">
        <f t="shared" si="26"/>
        <v>0.0412637671649103</v>
      </c>
      <c r="Q48" s="24">
        <f t="shared" si="27"/>
        <v>0.0063958839105611</v>
      </c>
      <c r="R48" s="18">
        <f t="shared" si="28"/>
        <v>0.0119491114583333</v>
      </c>
      <c r="S48" s="25">
        <f t="shared" si="29"/>
        <v>0.535260210172414</v>
      </c>
      <c r="T48" s="3">
        <v>0.01</v>
      </c>
      <c r="U48" s="26">
        <f t="shared" si="30"/>
        <v>0.00535260210172414</v>
      </c>
      <c r="V48" s="25"/>
      <c r="W48" s="3"/>
      <c r="X48" s="26"/>
      <c r="Y48" s="28">
        <v>0.04</v>
      </c>
      <c r="Z48" s="3">
        <v>0.49</v>
      </c>
      <c r="AA48" s="27">
        <f t="shared" si="31"/>
        <v>0.0196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0.015</v>
      </c>
      <c r="AO48" s="3">
        <v>0.5</v>
      </c>
      <c r="AP48" s="3">
        <f t="shared" si="32"/>
        <v>0.0075</v>
      </c>
      <c r="AQ48" s="1">
        <f t="shared" si="33"/>
        <v>0.0324526021017241</v>
      </c>
      <c r="AR48" s="29">
        <f t="shared" si="34"/>
        <v>7.70910416666667</v>
      </c>
      <c r="AS48" s="1">
        <f t="shared" si="35"/>
        <v>0.155</v>
      </c>
      <c r="AT48" s="2">
        <f t="shared" si="36"/>
        <v>111.660630136987</v>
      </c>
      <c r="AU48" s="1">
        <f t="shared" si="37"/>
        <v>29010.8206505529</v>
      </c>
    </row>
    <row r="49" s="1" customFormat="1" spans="1:47">
      <c r="A49" s="13"/>
      <c r="B49" s="13"/>
      <c r="C49" s="16">
        <v>7</v>
      </c>
      <c r="D49" s="19">
        <v>21.0965937112903</v>
      </c>
      <c r="E49" s="20">
        <f t="shared" si="38"/>
        <v>20.415487433</v>
      </c>
      <c r="F49" s="16" t="s">
        <v>73</v>
      </c>
      <c r="G49" s="13">
        <v>8</v>
      </c>
      <c r="H49" s="18">
        <f t="shared" si="21"/>
        <v>21.0965937112903</v>
      </c>
      <c r="I49" s="18">
        <f t="shared" si="22"/>
        <v>294.24659371129</v>
      </c>
      <c r="J49" s="18">
        <f t="shared" si="23"/>
        <v>0.224464529364397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0.234328722744885</v>
      </c>
      <c r="P49" s="18">
        <f t="shared" si="26"/>
        <v>0.0525984864674909</v>
      </c>
      <c r="Q49" s="24">
        <f t="shared" si="27"/>
        <v>0.0081527654024611</v>
      </c>
      <c r="R49" s="18">
        <f t="shared" si="28"/>
        <v>0.0119491114583333</v>
      </c>
      <c r="S49" s="25">
        <f t="shared" si="29"/>
        <v>0.682290514310614</v>
      </c>
      <c r="T49" s="3">
        <v>0.01</v>
      </c>
      <c r="U49" s="26">
        <f t="shared" si="30"/>
        <v>0.00682290514310614</v>
      </c>
      <c r="V49" s="25"/>
      <c r="W49" s="3"/>
      <c r="X49" s="26"/>
      <c r="Y49" s="28">
        <v>0.04</v>
      </c>
      <c r="Z49" s="3">
        <v>0.49</v>
      </c>
      <c r="AA49" s="27">
        <f t="shared" si="31"/>
        <v>0.0196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0.015</v>
      </c>
      <c r="AO49" s="3">
        <v>0.5</v>
      </c>
      <c r="AP49" s="3">
        <f t="shared" si="32"/>
        <v>0.0075</v>
      </c>
      <c r="AQ49" s="1">
        <f t="shared" si="33"/>
        <v>0.0339229051431061</v>
      </c>
      <c r="AR49" s="29">
        <f t="shared" si="34"/>
        <v>7.70910416666667</v>
      </c>
      <c r="AS49" s="1">
        <f t="shared" si="35"/>
        <v>0.155</v>
      </c>
      <c r="AT49" s="2">
        <f t="shared" si="36"/>
        <v>111.660630136987</v>
      </c>
      <c r="AU49" s="1">
        <f t="shared" si="37"/>
        <v>30325.1897634453</v>
      </c>
    </row>
    <row r="50" s="1" customFormat="1" spans="1:47">
      <c r="A50" s="13"/>
      <c r="B50" s="13"/>
      <c r="C50" s="16">
        <v>8</v>
      </c>
      <c r="D50" s="19">
        <v>20.6995082480645</v>
      </c>
      <c r="E50" s="20">
        <f t="shared" si="38"/>
        <v>21.0965937112903</v>
      </c>
      <c r="F50" s="16" t="s">
        <v>73</v>
      </c>
      <c r="G50" s="13">
        <v>9</v>
      </c>
      <c r="H50" s="18">
        <f t="shared" si="21"/>
        <v>20.6995082480645</v>
      </c>
      <c r="I50" s="18">
        <f t="shared" si="22"/>
        <v>293.849508248065</v>
      </c>
      <c r="J50" s="18">
        <f t="shared" si="23"/>
        <v>0.214648467655217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0.258821277944061</v>
      </c>
      <c r="P50" s="18">
        <f t="shared" si="26"/>
        <v>0.0555555907072577</v>
      </c>
      <c r="Q50" s="24">
        <f t="shared" si="27"/>
        <v>0.00861111655962495</v>
      </c>
      <c r="R50" s="18">
        <f t="shared" si="28"/>
        <v>0.0119491114583333</v>
      </c>
      <c r="S50" s="25">
        <f t="shared" si="29"/>
        <v>0.72064911183162</v>
      </c>
      <c r="T50" s="3">
        <v>0.01</v>
      </c>
      <c r="U50" s="26">
        <f t="shared" si="30"/>
        <v>0.0072064911183162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0.0343064911183162</v>
      </c>
      <c r="AR50" s="29">
        <f t="shared" si="34"/>
        <v>7.70910416666667</v>
      </c>
      <c r="AS50" s="1">
        <f t="shared" si="35"/>
        <v>0.155</v>
      </c>
      <c r="AT50" s="2">
        <f t="shared" si="36"/>
        <v>111.660630136987</v>
      </c>
      <c r="AU50" s="1">
        <f t="shared" si="37"/>
        <v>30668.094282966</v>
      </c>
    </row>
    <row r="51" s="1" customFormat="1" spans="1:47">
      <c r="A51" s="13"/>
      <c r="B51" s="13"/>
      <c r="C51" s="16">
        <v>9</v>
      </c>
      <c r="D51" s="19">
        <v>19.585470477</v>
      </c>
      <c r="E51" s="20">
        <f t="shared" si="38"/>
        <v>20.6995082480645</v>
      </c>
      <c r="F51" s="16" t="s">
        <v>73</v>
      </c>
      <c r="G51" s="13">
        <v>10</v>
      </c>
      <c r="H51" s="18">
        <f t="shared" si="21"/>
        <v>19.585470477</v>
      </c>
      <c r="I51" s="18">
        <f t="shared" si="22"/>
        <v>292.735470477</v>
      </c>
      <c r="J51" s="18">
        <f t="shared" si="23"/>
        <v>0.189218337939017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0.28035672890347</v>
      </c>
      <c r="P51" s="18">
        <f t="shared" si="26"/>
        <v>0.0530486342731342</v>
      </c>
      <c r="Q51" s="24">
        <f t="shared" si="27"/>
        <v>0.00822253831233579</v>
      </c>
      <c r="R51" s="18">
        <f t="shared" si="28"/>
        <v>0.0119491114583333</v>
      </c>
      <c r="S51" s="25">
        <f t="shared" si="29"/>
        <v>0.688129685709926</v>
      </c>
      <c r="T51" s="3">
        <v>0.01</v>
      </c>
      <c r="U51" s="26">
        <f t="shared" si="30"/>
        <v>0.00688129685709926</v>
      </c>
      <c r="V51" s="25"/>
      <c r="W51" s="3"/>
      <c r="X51" s="26"/>
      <c r="Y51" s="28">
        <v>0.04</v>
      </c>
      <c r="Z51" s="3">
        <v>0.49</v>
      </c>
      <c r="AA51" s="27">
        <f t="shared" si="31"/>
        <v>0.0196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0.015</v>
      </c>
      <c r="AO51" s="3">
        <v>0.5</v>
      </c>
      <c r="AP51" s="3">
        <f t="shared" si="32"/>
        <v>0.0075</v>
      </c>
      <c r="AQ51" s="1">
        <f t="shared" si="33"/>
        <v>0.0339812968570993</v>
      </c>
      <c r="AR51" s="29">
        <f t="shared" si="34"/>
        <v>7.70910416666667</v>
      </c>
      <c r="AS51" s="1">
        <f t="shared" si="35"/>
        <v>0.155</v>
      </c>
      <c r="AT51" s="2">
        <f t="shared" si="36"/>
        <v>111.660630136987</v>
      </c>
      <c r="AU51" s="1">
        <f t="shared" si="37"/>
        <v>30377.3887069021</v>
      </c>
    </row>
    <row r="52" s="1" customFormat="1" spans="1:47">
      <c r="A52" s="13"/>
      <c r="B52" s="13"/>
      <c r="C52" s="16">
        <v>10</v>
      </c>
      <c r="D52" s="19">
        <v>16.0647395629032</v>
      </c>
      <c r="E52" s="20">
        <f t="shared" si="38"/>
        <v>19.585470477</v>
      </c>
      <c r="F52" s="16" t="s">
        <v>73</v>
      </c>
      <c r="G52" s="13">
        <v>11</v>
      </c>
      <c r="H52" s="18">
        <f t="shared" si="21"/>
        <v>16.0647395629032</v>
      </c>
      <c r="I52" s="18">
        <f t="shared" si="22"/>
        <v>289.214739562903</v>
      </c>
      <c r="J52" s="18">
        <f t="shared" si="23"/>
        <v>0.126216270375434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0.215942689898819</v>
      </c>
      <c r="O52" s="18">
        <f t="shared" si="39"/>
        <v>0.0884564463981835</v>
      </c>
      <c r="P52" s="18">
        <f t="shared" si="26"/>
        <v>0.0111646427550432</v>
      </c>
      <c r="Q52" s="24">
        <f t="shared" si="27"/>
        <v>0.0017305196270317</v>
      </c>
      <c r="R52" s="18">
        <f t="shared" si="28"/>
        <v>0.0119491114583333</v>
      </c>
      <c r="S52" s="25">
        <f t="shared" si="29"/>
        <v>0.144824126301444</v>
      </c>
      <c r="T52" s="3">
        <v>0.01</v>
      </c>
      <c r="U52" s="26">
        <f t="shared" si="30"/>
        <v>0.00144824126301444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0.0162482412630144</v>
      </c>
      <c r="AR52" s="29">
        <f t="shared" si="34"/>
        <v>7.70910416666667</v>
      </c>
      <c r="AS52" s="1">
        <f t="shared" si="35"/>
        <v>0.155</v>
      </c>
      <c r="AT52" s="2">
        <f t="shared" si="36"/>
        <v>111.660630136987</v>
      </c>
      <c r="AU52" s="1">
        <f t="shared" si="37"/>
        <v>14525.0236542105</v>
      </c>
    </row>
    <row r="53" s="1" customFormat="1" spans="1:48">
      <c r="A53" s="13"/>
      <c r="B53" s="13"/>
      <c r="C53" s="16">
        <v>11</v>
      </c>
      <c r="D53" s="19">
        <v>12.3242261313333</v>
      </c>
      <c r="E53" s="20">
        <f t="shared" si="38"/>
        <v>16.0647395629032</v>
      </c>
      <c r="F53" s="16" t="s">
        <v>75</v>
      </c>
      <c r="G53" s="13">
        <v>12</v>
      </c>
      <c r="H53" s="18">
        <f t="shared" si="21"/>
        <v>12.3242261313333</v>
      </c>
      <c r="I53" s="18">
        <f t="shared" si="22"/>
        <v>285.474226131333</v>
      </c>
      <c r="J53" s="18">
        <f t="shared" si="23"/>
        <v>0.0811966438166864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0.154382845309807</v>
      </c>
      <c r="P53" s="18">
        <f t="shared" si="26"/>
        <v>0.012535368902027</v>
      </c>
      <c r="Q53" s="24">
        <f t="shared" si="27"/>
        <v>0.00194298217981418</v>
      </c>
      <c r="R53" s="18">
        <f t="shared" si="28"/>
        <v>0.0119491114583333</v>
      </c>
      <c r="S53" s="25">
        <f t="shared" si="29"/>
        <v>0.162604741498092</v>
      </c>
      <c r="T53" s="3">
        <v>0.01</v>
      </c>
      <c r="U53" s="26">
        <f t="shared" si="30"/>
        <v>0.00162604741498092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0.0164260474149809</v>
      </c>
      <c r="AR53" s="29">
        <f t="shared" si="34"/>
        <v>7.70910416666667</v>
      </c>
      <c r="AS53" s="1">
        <f t="shared" si="35"/>
        <v>0.155</v>
      </c>
      <c r="AT53" s="2">
        <f t="shared" si="36"/>
        <v>111.660630136987</v>
      </c>
      <c r="AU53" s="1">
        <f t="shared" si="37"/>
        <v>14683.9724611227</v>
      </c>
      <c r="AV53" s="1">
        <f>SUM(AU42:AU53)</f>
        <v>274233.176089428</v>
      </c>
    </row>
    <row r="54" s="1" customFormat="1" spans="1:46">
      <c r="A54" s="13"/>
      <c r="B54" s="13"/>
      <c r="C54" s="16">
        <v>12</v>
      </c>
      <c r="D54" s="19">
        <v>9.55845165916129</v>
      </c>
      <c r="E54" s="20">
        <f t="shared" si="38"/>
        <v>12.3242261313333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7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="1" customFormat="1" spans="1:77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8">
      <c r="A58" s="13" t="s">
        <v>71</v>
      </c>
      <c r="B58" s="13">
        <f>F7</f>
        <v>122.786</v>
      </c>
      <c r="C58" s="16" t="s">
        <v>72</v>
      </c>
      <c r="D58" s="17">
        <v>7</v>
      </c>
      <c r="E58" s="16"/>
      <c r="F58" s="16"/>
      <c r="G58" s="13">
        <v>1</v>
      </c>
      <c r="H58" s="18">
        <f t="shared" ref="H58:H69" si="40">E59</f>
        <v>7</v>
      </c>
      <c r="I58" s="18">
        <f t="shared" ref="I58:I69" si="41">H58+273.15</f>
        <v>280.15</v>
      </c>
      <c r="J58" s="18">
        <f t="shared" ref="J58:J69" si="42">EXP(($C$16*(I58-$C$14))/($C$17*I58*$C$14))</f>
        <v>0.0424643715341541</v>
      </c>
      <c r="K58" s="18">
        <f t="shared" ref="K58:K69" si="43">$B$58/12</f>
        <v>10.2321666666667</v>
      </c>
      <c r="L58" s="18">
        <f t="shared" ref="L58:L69" si="44">K58*$B$59/100</f>
        <v>2.762685</v>
      </c>
      <c r="M58" s="13" t="s">
        <v>73</v>
      </c>
      <c r="N58" s="13"/>
      <c r="O58" s="18">
        <f>L58</f>
        <v>2.762685</v>
      </c>
      <c r="P58" s="18">
        <f t="shared" ref="P58:P69" si="45">O58*J58</f>
        <v>0.117315682271834</v>
      </c>
      <c r="Q58" s="24">
        <f t="shared" ref="Q58:Q69" si="46">P58*$B$60</f>
        <v>0.0527920570223255</v>
      </c>
      <c r="R58" s="18">
        <f t="shared" ref="R58:R69" si="47">L58*$B$60</f>
        <v>1.24320825</v>
      </c>
      <c r="S58" s="25">
        <f t="shared" ref="S58:S69" si="48">Q58/R58</f>
        <v>0.0424643715341541</v>
      </c>
      <c r="T58" s="3">
        <v>0.27</v>
      </c>
      <c r="U58" s="26">
        <f t="shared" ref="U58:U69" si="49">S58*T58</f>
        <v>0.0114653803142216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0.229856812164738</v>
      </c>
      <c r="AC58" s="29">
        <f t="shared" ref="AC58:AC69" si="51">$B$58/12</f>
        <v>10.2321666666667</v>
      </c>
      <c r="AD58" s="1">
        <f t="shared" ref="AD58:AD69" si="52">$B$60</f>
        <v>0.45</v>
      </c>
      <c r="AE58" s="30">
        <f t="shared" ref="AE58:AE69" si="53">$E$7/12</f>
        <v>459.823832060028</v>
      </c>
      <c r="AF58" s="1">
        <f t="shared" ref="AF58:AF69" si="54">AE58*10000*AC58*AB58</f>
        <v>10814749.4207879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s="3"/>
    </row>
    <row r="59" s="1" customFormat="1" spans="1:78">
      <c r="A59" s="13" t="s">
        <v>74</v>
      </c>
      <c r="B59" s="13">
        <v>27</v>
      </c>
      <c r="C59" s="16">
        <v>1</v>
      </c>
      <c r="D59" s="19">
        <v>9.84099310441936</v>
      </c>
      <c r="E59" s="20">
        <f t="shared" ref="E59:E70" si="55">D58</f>
        <v>7</v>
      </c>
      <c r="F59" s="16" t="s">
        <v>73</v>
      </c>
      <c r="G59" s="13">
        <v>2</v>
      </c>
      <c r="H59" s="18">
        <f t="shared" si="40"/>
        <v>9.84099310441936</v>
      </c>
      <c r="I59" s="18">
        <f t="shared" si="41"/>
        <v>282.990993104419</v>
      </c>
      <c r="J59" s="18">
        <f t="shared" si="42"/>
        <v>0.0601946133435243</v>
      </c>
      <c r="K59" s="18">
        <f t="shared" si="43"/>
        <v>10.2321666666667</v>
      </c>
      <c r="L59" s="18">
        <f t="shared" si="44"/>
        <v>2.762685</v>
      </c>
      <c r="M59" s="13" t="s">
        <v>73</v>
      </c>
      <c r="N59" s="13"/>
      <c r="O59" s="18">
        <f t="shared" ref="O59:O69" si="56">L59+O58-P58-N59</f>
        <v>5.40805431772817</v>
      </c>
      <c r="P59" s="18">
        <f t="shared" si="45"/>
        <v>0.325535738596424</v>
      </c>
      <c r="Q59" s="24">
        <f t="shared" si="46"/>
        <v>0.146491082368391</v>
      </c>
      <c r="R59" s="18">
        <f t="shared" si="47"/>
        <v>1.24320825</v>
      </c>
      <c r="S59" s="25">
        <f t="shared" si="48"/>
        <v>0.117833100261674</v>
      </c>
      <c r="T59" s="3">
        <v>0.27</v>
      </c>
      <c r="U59" s="26">
        <f t="shared" si="49"/>
        <v>0.0318149370706521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0.235992203526802</v>
      </c>
      <c r="AC59" s="29">
        <f t="shared" si="51"/>
        <v>10.2321666666667</v>
      </c>
      <c r="AD59" s="1">
        <f t="shared" si="52"/>
        <v>0.45</v>
      </c>
      <c r="AE59" s="30">
        <f t="shared" si="53"/>
        <v>459.823832060028</v>
      </c>
      <c r="AF59" s="1">
        <f t="shared" si="54"/>
        <v>11103419.2215839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38</v>
      </c>
      <c r="B60" s="13">
        <f>H7</f>
        <v>0.45</v>
      </c>
      <c r="C60" s="16">
        <v>2</v>
      </c>
      <c r="D60" s="19">
        <v>12.094839532</v>
      </c>
      <c r="E60" s="20">
        <f t="shared" si="55"/>
        <v>9.84099310441936</v>
      </c>
      <c r="F60" s="16" t="s">
        <v>73</v>
      </c>
      <c r="G60" s="13">
        <v>3</v>
      </c>
      <c r="H60" s="18">
        <f t="shared" si="40"/>
        <v>12.094839532</v>
      </c>
      <c r="I60" s="18">
        <f t="shared" si="41"/>
        <v>285.244839532</v>
      </c>
      <c r="J60" s="18">
        <f t="shared" si="42"/>
        <v>0.0789998220837542</v>
      </c>
      <c r="K60" s="18">
        <f t="shared" si="43"/>
        <v>10.2321666666667</v>
      </c>
      <c r="L60" s="18">
        <f t="shared" si="44"/>
        <v>2.762685</v>
      </c>
      <c r="M60" s="13" t="s">
        <v>73</v>
      </c>
      <c r="N60" s="13"/>
      <c r="O60" s="18">
        <f t="shared" si="56"/>
        <v>7.84520357913174</v>
      </c>
      <c r="P60" s="18">
        <f t="shared" si="45"/>
        <v>0.61976968696224</v>
      </c>
      <c r="Q60" s="24">
        <f t="shared" si="46"/>
        <v>0.278896359133008</v>
      </c>
      <c r="R60" s="18">
        <f t="shared" si="47"/>
        <v>1.24320825</v>
      </c>
      <c r="S60" s="25">
        <f t="shared" si="48"/>
        <v>0.224335994498917</v>
      </c>
      <c r="T60" s="3">
        <v>0.27</v>
      </c>
      <c r="U60" s="26">
        <f t="shared" si="49"/>
        <v>0.0605707185147075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0.244662071632184</v>
      </c>
      <c r="AC60" s="29">
        <f t="shared" si="51"/>
        <v>10.2321666666667</v>
      </c>
      <c r="AD60" s="1">
        <f t="shared" si="52"/>
        <v>0.45</v>
      </c>
      <c r="AE60" s="30">
        <f t="shared" si="53"/>
        <v>459.823832060028</v>
      </c>
      <c r="AF60" s="1">
        <f t="shared" si="54"/>
        <v>11511336.0032879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/>
      <c r="B61" s="13"/>
      <c r="C61" s="16">
        <v>3</v>
      </c>
      <c r="D61" s="19">
        <v>14.9933901254839</v>
      </c>
      <c r="E61" s="20">
        <f t="shared" si="55"/>
        <v>12.094839532</v>
      </c>
      <c r="F61" s="16" t="s">
        <v>73</v>
      </c>
      <c r="G61" s="13">
        <v>4</v>
      </c>
      <c r="H61" s="18">
        <f t="shared" si="40"/>
        <v>14.9933901254839</v>
      </c>
      <c r="I61" s="18">
        <f t="shared" si="41"/>
        <v>288.143390125484</v>
      </c>
      <c r="J61" s="18">
        <f t="shared" si="42"/>
        <v>0.111365969648592</v>
      </c>
      <c r="K61" s="18">
        <f t="shared" si="43"/>
        <v>10.2321666666667</v>
      </c>
      <c r="L61" s="18">
        <f t="shared" si="44"/>
        <v>2.762685</v>
      </c>
      <c r="M61" s="13" t="s">
        <v>73</v>
      </c>
      <c r="N61" s="13"/>
      <c r="O61" s="18">
        <f t="shared" si="56"/>
        <v>9.9881188921695</v>
      </c>
      <c r="P61" s="18">
        <f t="shared" si="45"/>
        <v>1.11233654539187</v>
      </c>
      <c r="Q61" s="24">
        <f t="shared" si="46"/>
        <v>0.500551445426344</v>
      </c>
      <c r="R61" s="18">
        <f t="shared" si="47"/>
        <v>1.24320825</v>
      </c>
      <c r="S61" s="25">
        <f t="shared" si="48"/>
        <v>0.402628799661154</v>
      </c>
      <c r="T61" s="3">
        <v>0.27</v>
      </c>
      <c r="U61" s="26">
        <f t="shared" si="49"/>
        <v>0.108709775908512</v>
      </c>
      <c r="V61" s="3">
        <v>220.1</v>
      </c>
      <c r="W61" s="27">
        <v>12.1</v>
      </c>
      <c r="X61" s="27">
        <v>4.5</v>
      </c>
      <c r="Y61" s="27">
        <v>1.5</v>
      </c>
      <c r="Z61" s="27">
        <v>6.8</v>
      </c>
      <c r="AA61" s="3">
        <v>30.2</v>
      </c>
      <c r="AB61" s="2">
        <f t="shared" si="50"/>
        <v>0.307975997436416</v>
      </c>
      <c r="AC61" s="29">
        <f t="shared" si="51"/>
        <v>10.2321666666667</v>
      </c>
      <c r="AD61" s="1">
        <f t="shared" si="52"/>
        <v>0.45</v>
      </c>
      <c r="AE61" s="30">
        <f t="shared" si="53"/>
        <v>459.823832060028</v>
      </c>
      <c r="AF61" s="1">
        <f t="shared" si="54"/>
        <v>14490252.4685888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4</v>
      </c>
      <c r="D62" s="19">
        <v>17.175105685</v>
      </c>
      <c r="E62" s="20">
        <f t="shared" si="55"/>
        <v>14.9933901254839</v>
      </c>
      <c r="F62" s="16" t="s">
        <v>73</v>
      </c>
      <c r="G62" s="13">
        <v>5</v>
      </c>
      <c r="H62" s="18">
        <f t="shared" si="40"/>
        <v>17.175105685</v>
      </c>
      <c r="I62" s="18">
        <f t="shared" si="41"/>
        <v>290.325105685</v>
      </c>
      <c r="J62" s="18">
        <f t="shared" si="42"/>
        <v>0.143560374711683</v>
      </c>
      <c r="K62" s="18">
        <f t="shared" si="43"/>
        <v>10.2321666666667</v>
      </c>
      <c r="L62" s="18">
        <f t="shared" si="44"/>
        <v>2.762685</v>
      </c>
      <c r="M62" s="13" t="s">
        <v>75</v>
      </c>
      <c r="N62" s="18">
        <f>(O61-P61)*$C$22/100</f>
        <v>8.43199322943874</v>
      </c>
      <c r="O62" s="18">
        <f t="shared" si="56"/>
        <v>3.20647411733888</v>
      </c>
      <c r="P62" s="18">
        <f t="shared" si="45"/>
        <v>0.460322625788483</v>
      </c>
      <c r="Q62" s="24">
        <f t="shared" si="46"/>
        <v>0.207145181604817</v>
      </c>
      <c r="R62" s="18">
        <f t="shared" si="47"/>
        <v>1.24320825</v>
      </c>
      <c r="S62" s="25">
        <f t="shared" si="48"/>
        <v>0.16662146635917</v>
      </c>
      <c r="T62" s="3">
        <v>0.27</v>
      </c>
      <c r="U62" s="26">
        <f t="shared" si="49"/>
        <v>0.0449877959169759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0.288763820468968</v>
      </c>
      <c r="AC62" s="29">
        <f t="shared" si="51"/>
        <v>10.2321666666667</v>
      </c>
      <c r="AD62" s="1">
        <f t="shared" si="52"/>
        <v>0.45</v>
      </c>
      <c r="AE62" s="30">
        <f t="shared" si="53"/>
        <v>459.823832060028</v>
      </c>
      <c r="AF62" s="1">
        <f t="shared" si="54"/>
        <v>13586320.6782973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5</v>
      </c>
      <c r="D63" s="19">
        <v>20.513419333871</v>
      </c>
      <c r="E63" s="20">
        <f t="shared" si="55"/>
        <v>17.175105685</v>
      </c>
      <c r="F63" s="16" t="s">
        <v>75</v>
      </c>
      <c r="G63" s="13">
        <v>6</v>
      </c>
      <c r="H63" s="18">
        <f t="shared" si="40"/>
        <v>20.513419333871</v>
      </c>
      <c r="I63" s="18">
        <f t="shared" si="41"/>
        <v>293.663419333871</v>
      </c>
      <c r="J63" s="18">
        <f t="shared" si="42"/>
        <v>0.210188438141657</v>
      </c>
      <c r="K63" s="18">
        <f t="shared" si="43"/>
        <v>10.2321666666667</v>
      </c>
      <c r="L63" s="18">
        <f t="shared" si="44"/>
        <v>2.762685</v>
      </c>
      <c r="M63" s="13" t="s">
        <v>73</v>
      </c>
      <c r="N63" s="13"/>
      <c r="O63" s="18">
        <f t="shared" si="56"/>
        <v>5.5088364915504</v>
      </c>
      <c r="P63" s="18">
        <f t="shared" si="45"/>
        <v>1.15789373813675</v>
      </c>
      <c r="Q63" s="24">
        <f t="shared" si="46"/>
        <v>0.521052182161536</v>
      </c>
      <c r="R63" s="18">
        <f t="shared" si="47"/>
        <v>1.24320825</v>
      </c>
      <c r="S63" s="25">
        <f t="shared" si="48"/>
        <v>0.419118986832283</v>
      </c>
      <c r="T63" s="3">
        <v>0.27</v>
      </c>
      <c r="U63" s="26">
        <f t="shared" si="49"/>
        <v>0.113162126444716</v>
      </c>
      <c r="V63" s="3">
        <v>220.1</v>
      </c>
      <c r="W63" s="27">
        <v>12.1</v>
      </c>
      <c r="X63" s="27">
        <v>4.5</v>
      </c>
      <c r="Y63" s="27">
        <v>1.5</v>
      </c>
      <c r="Z63" s="27">
        <v>6.8</v>
      </c>
      <c r="AA63" s="3">
        <v>30.2</v>
      </c>
      <c r="AB63" s="2">
        <f t="shared" si="50"/>
        <v>0.309318381123082</v>
      </c>
      <c r="AC63" s="29">
        <f t="shared" si="51"/>
        <v>10.2321666666667</v>
      </c>
      <c r="AD63" s="1">
        <f t="shared" si="52"/>
        <v>0.45</v>
      </c>
      <c r="AE63" s="30">
        <f t="shared" si="53"/>
        <v>459.823832060028</v>
      </c>
      <c r="AF63" s="1">
        <f t="shared" si="54"/>
        <v>14553411.5416706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6</v>
      </c>
      <c r="D64" s="19">
        <v>20.415487433</v>
      </c>
      <c r="E64" s="20">
        <f t="shared" si="55"/>
        <v>20.513419333871</v>
      </c>
      <c r="F64" s="16" t="s">
        <v>73</v>
      </c>
      <c r="G64" s="13">
        <v>7</v>
      </c>
      <c r="H64" s="18">
        <f t="shared" si="40"/>
        <v>20.415487433</v>
      </c>
      <c r="I64" s="18">
        <f t="shared" si="41"/>
        <v>293.565487433</v>
      </c>
      <c r="J64" s="18">
        <f t="shared" si="42"/>
        <v>0.207876403573487</v>
      </c>
      <c r="K64" s="18">
        <f t="shared" si="43"/>
        <v>10.2321666666667</v>
      </c>
      <c r="L64" s="18">
        <f t="shared" si="44"/>
        <v>2.762685</v>
      </c>
      <c r="M64" s="13" t="s">
        <v>73</v>
      </c>
      <c r="N64" s="13"/>
      <c r="O64" s="18">
        <f t="shared" si="56"/>
        <v>7.11362775341365</v>
      </c>
      <c r="P64" s="18">
        <f t="shared" si="45"/>
        <v>1.47875535374017</v>
      </c>
      <c r="Q64" s="24">
        <f t="shared" si="46"/>
        <v>0.665439909183078</v>
      </c>
      <c r="R64" s="18">
        <f t="shared" si="47"/>
        <v>1.24320825</v>
      </c>
      <c r="S64" s="25">
        <f t="shared" si="48"/>
        <v>0.535260210172413</v>
      </c>
      <c r="T64" s="3">
        <v>0.27</v>
      </c>
      <c r="U64" s="26">
        <f t="shared" si="49"/>
        <v>0.144520256746551</v>
      </c>
      <c r="V64" s="3">
        <v>220.1</v>
      </c>
      <c r="W64" s="27">
        <v>12.1</v>
      </c>
      <c r="X64" s="27">
        <v>4.5</v>
      </c>
      <c r="Y64" s="27">
        <v>1.5</v>
      </c>
      <c r="Z64" s="27">
        <v>6.8</v>
      </c>
      <c r="AA64" s="3">
        <v>30.2</v>
      </c>
      <c r="AB64" s="2">
        <f t="shared" si="50"/>
        <v>0.318772857409085</v>
      </c>
      <c r="AC64" s="29">
        <f t="shared" si="51"/>
        <v>10.2321666666667</v>
      </c>
      <c r="AD64" s="1">
        <f t="shared" si="52"/>
        <v>0.45</v>
      </c>
      <c r="AE64" s="30">
        <f t="shared" si="53"/>
        <v>459.823832060028</v>
      </c>
      <c r="AF64" s="1">
        <f t="shared" si="54"/>
        <v>14998244.0918785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7</v>
      </c>
      <c r="D65" s="19">
        <v>21.0965937112903</v>
      </c>
      <c r="E65" s="20">
        <f t="shared" si="55"/>
        <v>20.415487433</v>
      </c>
      <c r="F65" s="16" t="s">
        <v>73</v>
      </c>
      <c r="G65" s="13">
        <v>8</v>
      </c>
      <c r="H65" s="18">
        <f t="shared" si="40"/>
        <v>21.0965937112903</v>
      </c>
      <c r="I65" s="18">
        <f t="shared" si="41"/>
        <v>294.24659371129</v>
      </c>
      <c r="J65" s="18">
        <f t="shared" si="42"/>
        <v>0.224464529364397</v>
      </c>
      <c r="K65" s="18">
        <f t="shared" si="43"/>
        <v>10.2321666666667</v>
      </c>
      <c r="L65" s="18">
        <f t="shared" si="44"/>
        <v>2.762685</v>
      </c>
      <c r="M65" s="13" t="s">
        <v>73</v>
      </c>
      <c r="N65" s="13"/>
      <c r="O65" s="18">
        <f t="shared" si="56"/>
        <v>8.39755739967348</v>
      </c>
      <c r="P65" s="18">
        <f t="shared" si="45"/>
        <v>1.88495376952822</v>
      </c>
      <c r="Q65" s="24">
        <f t="shared" si="46"/>
        <v>0.848229196287697</v>
      </c>
      <c r="R65" s="18">
        <f t="shared" si="47"/>
        <v>1.24320825</v>
      </c>
      <c r="S65" s="25">
        <f t="shared" si="48"/>
        <v>0.682290514310613</v>
      </c>
      <c r="T65" s="3">
        <v>0.27</v>
      </c>
      <c r="U65" s="26">
        <f t="shared" si="49"/>
        <v>0.184218438863866</v>
      </c>
      <c r="V65" s="3">
        <v>220.1</v>
      </c>
      <c r="W65" s="27">
        <v>12.1</v>
      </c>
      <c r="X65" s="27">
        <v>4.5</v>
      </c>
      <c r="Y65" s="27">
        <v>1.5</v>
      </c>
      <c r="Z65" s="27">
        <v>6.8</v>
      </c>
      <c r="AA65" s="3">
        <v>30.2</v>
      </c>
      <c r="AB65" s="2">
        <f t="shared" si="50"/>
        <v>0.330741859317455</v>
      </c>
      <c r="AC65" s="29">
        <f t="shared" si="51"/>
        <v>10.2321666666667</v>
      </c>
      <c r="AD65" s="1">
        <f t="shared" si="52"/>
        <v>0.45</v>
      </c>
      <c r="AE65" s="30">
        <f t="shared" si="53"/>
        <v>459.823832060028</v>
      </c>
      <c r="AF65" s="1">
        <f t="shared" si="54"/>
        <v>15561384.9239335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8</v>
      </c>
      <c r="D66" s="19">
        <v>20.6995082480645</v>
      </c>
      <c r="E66" s="20">
        <f t="shared" si="55"/>
        <v>21.0965937112903</v>
      </c>
      <c r="F66" s="16" t="s">
        <v>73</v>
      </c>
      <c r="G66" s="13">
        <v>9</v>
      </c>
      <c r="H66" s="18">
        <f t="shared" si="40"/>
        <v>20.6995082480645</v>
      </c>
      <c r="I66" s="18">
        <f t="shared" si="41"/>
        <v>293.849508248065</v>
      </c>
      <c r="J66" s="18">
        <f t="shared" si="42"/>
        <v>0.214648467655217</v>
      </c>
      <c r="K66" s="18">
        <f t="shared" si="43"/>
        <v>10.2321666666667</v>
      </c>
      <c r="L66" s="18">
        <f t="shared" si="44"/>
        <v>2.762685</v>
      </c>
      <c r="M66" s="13" t="s">
        <v>73</v>
      </c>
      <c r="N66" s="13"/>
      <c r="O66" s="18">
        <f t="shared" si="56"/>
        <v>9.27528863014526</v>
      </c>
      <c r="P66" s="18">
        <f t="shared" si="45"/>
        <v>1.99092649152054</v>
      </c>
      <c r="Q66" s="24">
        <f t="shared" si="46"/>
        <v>0.895916921184243</v>
      </c>
      <c r="R66" s="18">
        <f t="shared" si="47"/>
        <v>1.24320825</v>
      </c>
      <c r="S66" s="25">
        <f t="shared" si="48"/>
        <v>0.72064911183162</v>
      </c>
      <c r="T66" s="3">
        <v>0.27</v>
      </c>
      <c r="U66" s="26">
        <f t="shared" si="49"/>
        <v>0.194575260194537</v>
      </c>
      <c r="V66" s="3">
        <v>220.1</v>
      </c>
      <c r="W66" s="27">
        <v>12.1</v>
      </c>
      <c r="X66" s="27">
        <v>4.5</v>
      </c>
      <c r="Y66" s="27">
        <v>1.5</v>
      </c>
      <c r="Z66" s="27">
        <v>6.8</v>
      </c>
      <c r="AA66" s="3">
        <v>30.2</v>
      </c>
      <c r="AB66" s="2">
        <f t="shared" si="50"/>
        <v>0.333864440948653</v>
      </c>
      <c r="AC66" s="29">
        <f t="shared" si="51"/>
        <v>10.2321666666667</v>
      </c>
      <c r="AD66" s="1">
        <f t="shared" si="52"/>
        <v>0.45</v>
      </c>
      <c r="AE66" s="30">
        <f t="shared" si="53"/>
        <v>459.823832060028</v>
      </c>
      <c r="AF66" s="1">
        <f t="shared" si="54"/>
        <v>15708302.2050413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9</v>
      </c>
      <c r="D67" s="19">
        <v>19.585470477</v>
      </c>
      <c r="E67" s="20">
        <f t="shared" si="55"/>
        <v>20.6995082480645</v>
      </c>
      <c r="F67" s="16" t="s">
        <v>73</v>
      </c>
      <c r="G67" s="13">
        <v>10</v>
      </c>
      <c r="H67" s="18">
        <f t="shared" si="40"/>
        <v>19.585470477</v>
      </c>
      <c r="I67" s="18">
        <f t="shared" si="41"/>
        <v>292.735470477</v>
      </c>
      <c r="J67" s="18">
        <f t="shared" si="42"/>
        <v>0.189218337939017</v>
      </c>
      <c r="K67" s="18">
        <f t="shared" si="43"/>
        <v>10.2321666666667</v>
      </c>
      <c r="L67" s="18">
        <f t="shared" si="44"/>
        <v>2.762685</v>
      </c>
      <c r="M67" s="13" t="s">
        <v>73</v>
      </c>
      <c r="N67" s="13"/>
      <c r="O67" s="18">
        <f t="shared" si="56"/>
        <v>10.0470471386247</v>
      </c>
      <c r="P67" s="18">
        <f t="shared" si="45"/>
        <v>1.90108556076553</v>
      </c>
      <c r="Q67" s="24">
        <f t="shared" si="46"/>
        <v>0.855488502344489</v>
      </c>
      <c r="R67" s="18">
        <f t="shared" si="47"/>
        <v>1.24320825</v>
      </c>
      <c r="S67" s="25">
        <f t="shared" si="48"/>
        <v>0.688129685709928</v>
      </c>
      <c r="T67" s="3">
        <v>0.27</v>
      </c>
      <c r="U67" s="26">
        <f t="shared" si="49"/>
        <v>0.18579501514168</v>
      </c>
      <c r="V67" s="3">
        <v>220.1</v>
      </c>
      <c r="W67" s="27">
        <v>12.1</v>
      </c>
      <c r="X67" s="27">
        <v>4.5</v>
      </c>
      <c r="Y67" s="27">
        <v>1.5</v>
      </c>
      <c r="Z67" s="27">
        <v>6.8</v>
      </c>
      <c r="AA67" s="3">
        <v>30.2</v>
      </c>
      <c r="AB67" s="2">
        <f t="shared" si="50"/>
        <v>0.331217197065217</v>
      </c>
      <c r="AC67" s="29">
        <f t="shared" si="51"/>
        <v>10.2321666666667</v>
      </c>
      <c r="AD67" s="1">
        <f t="shared" si="52"/>
        <v>0.45</v>
      </c>
      <c r="AE67" s="30">
        <f t="shared" si="53"/>
        <v>459.823832060028</v>
      </c>
      <c r="AF67" s="1">
        <f t="shared" si="54"/>
        <v>15583749.5368587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10</v>
      </c>
      <c r="D68" s="19">
        <v>16.0647395629032</v>
      </c>
      <c r="E68" s="20">
        <f t="shared" si="55"/>
        <v>19.585470477</v>
      </c>
      <c r="F68" s="16" t="s">
        <v>73</v>
      </c>
      <c r="G68" s="13">
        <v>11</v>
      </c>
      <c r="H68" s="18">
        <f t="shared" si="40"/>
        <v>16.0647395629032</v>
      </c>
      <c r="I68" s="18">
        <f t="shared" si="41"/>
        <v>289.214739562903</v>
      </c>
      <c r="J68" s="18">
        <f t="shared" si="42"/>
        <v>0.126216270375434</v>
      </c>
      <c r="K68" s="18">
        <f t="shared" si="43"/>
        <v>10.2321666666667</v>
      </c>
      <c r="L68" s="18">
        <f t="shared" si="44"/>
        <v>2.762685</v>
      </c>
      <c r="M68" s="13" t="s">
        <v>75</v>
      </c>
      <c r="N68" s="18">
        <f>(O67-P67)*$C$22/100</f>
        <v>7.73866349896623</v>
      </c>
      <c r="O68" s="18">
        <f t="shared" si="56"/>
        <v>3.16998307889296</v>
      </c>
      <c r="P68" s="18">
        <f t="shared" si="45"/>
        <v>0.400103441371103</v>
      </c>
      <c r="Q68" s="24">
        <f t="shared" si="46"/>
        <v>0.180046548616996</v>
      </c>
      <c r="R68" s="18">
        <f t="shared" si="47"/>
        <v>1.24320825</v>
      </c>
      <c r="S68" s="25">
        <f t="shared" si="48"/>
        <v>0.144824126301443</v>
      </c>
      <c r="T68" s="3">
        <v>0.27</v>
      </c>
      <c r="U68" s="26">
        <f t="shared" si="49"/>
        <v>0.0391025141013897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0.238189408001569</v>
      </c>
      <c r="AC68" s="29">
        <f t="shared" si="51"/>
        <v>10.2321666666667</v>
      </c>
      <c r="AD68" s="1">
        <f t="shared" si="52"/>
        <v>0.45</v>
      </c>
      <c r="AE68" s="30">
        <f t="shared" si="53"/>
        <v>459.823832060028</v>
      </c>
      <c r="AF68" s="1">
        <f t="shared" si="54"/>
        <v>11206797.5621997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11</v>
      </c>
      <c r="D69" s="19">
        <v>12.3242261313333</v>
      </c>
      <c r="E69" s="20">
        <f t="shared" si="55"/>
        <v>16.0647395629032</v>
      </c>
      <c r="F69" s="16" t="s">
        <v>75</v>
      </c>
      <c r="G69" s="13">
        <v>12</v>
      </c>
      <c r="H69" s="18">
        <f t="shared" si="40"/>
        <v>12.3242261313333</v>
      </c>
      <c r="I69" s="18">
        <f t="shared" si="41"/>
        <v>285.474226131333</v>
      </c>
      <c r="J69" s="18">
        <f t="shared" si="42"/>
        <v>0.0811966438166864</v>
      </c>
      <c r="K69" s="18">
        <f t="shared" si="43"/>
        <v>10.2321666666667</v>
      </c>
      <c r="L69" s="18">
        <f t="shared" si="44"/>
        <v>2.762685</v>
      </c>
      <c r="M69" s="13" t="s">
        <v>73</v>
      </c>
      <c r="N69" s="13"/>
      <c r="O69" s="18">
        <f t="shared" si="56"/>
        <v>5.53256463752186</v>
      </c>
      <c r="P69" s="18">
        <f t="shared" si="45"/>
        <v>0.449225680265657</v>
      </c>
      <c r="Q69" s="24">
        <f t="shared" si="46"/>
        <v>0.202151556119546</v>
      </c>
      <c r="R69" s="18">
        <f t="shared" si="47"/>
        <v>1.24320825</v>
      </c>
      <c r="S69" s="25">
        <f t="shared" si="48"/>
        <v>0.162604741498092</v>
      </c>
      <c r="T69" s="3">
        <v>0.27</v>
      </c>
      <c r="U69" s="26">
        <f t="shared" si="49"/>
        <v>0.0439032802044849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0.239636838981652</v>
      </c>
      <c r="AC69" s="29">
        <f t="shared" si="51"/>
        <v>10.2321666666667</v>
      </c>
      <c r="AD69" s="1">
        <f t="shared" si="52"/>
        <v>0.45</v>
      </c>
      <c r="AE69" s="30">
        <f t="shared" si="53"/>
        <v>459.823832060028</v>
      </c>
      <c r="AF69" s="1">
        <f t="shared" si="54"/>
        <v>11274899.1042252</v>
      </c>
      <c r="AG69" s="1">
        <f>SUM(AF58:AF69)</f>
        <v>160392866.758353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77">
      <c r="A70" s="13"/>
      <c r="B70" s="13"/>
      <c r="C70" s="16">
        <v>12</v>
      </c>
      <c r="D70" s="19">
        <v>9.55845165916129</v>
      </c>
      <c r="E70" s="20">
        <f t="shared" si="55"/>
        <v>12.3242261313333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7</v>
      </c>
      <c r="E74" s="16"/>
      <c r="F74" s="16"/>
      <c r="G74" s="13">
        <v>1</v>
      </c>
      <c r="H74" s="18">
        <f t="shared" ref="H74:H85" si="57">E75</f>
        <v>7</v>
      </c>
      <c r="I74" s="18">
        <f t="shared" ref="I74:I85" si="58">H74+273.15</f>
        <v>280.15</v>
      </c>
      <c r="J74" s="18">
        <f t="shared" ref="J74:J85" si="59">EXP(($C$16*(I74-$C$14))/($C$17*I74*$C$14))</f>
        <v>0.0424643715341541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0.0221332797310318</v>
      </c>
      <c r="Q74" s="24">
        <f t="shared" ref="Q74:Q85" si="63">P74*$B$76</f>
        <v>0.00663998391930953</v>
      </c>
      <c r="R74" s="18">
        <f t="shared" ref="R74:R85" si="64">L74*$B$76</f>
        <v>0.156366</v>
      </c>
      <c r="S74" s="25">
        <f t="shared" ref="S74:S85" si="65">Q74/R74</f>
        <v>0.0424643715341541</v>
      </c>
      <c r="T74" s="3">
        <v>0.01</v>
      </c>
      <c r="U74" s="26">
        <f t="shared" ref="U74:U85" si="66">S74*T74</f>
        <v>0.000424643715341541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0.00591464371534154</v>
      </c>
      <c r="AU74" s="29">
        <f t="shared" ref="AU74:AU85" si="70">$B$74/12</f>
        <v>52.122</v>
      </c>
      <c r="AV74" s="1">
        <f t="shared" ref="AV74:AV85" si="71">$B$76</f>
        <v>0.3</v>
      </c>
      <c r="AW74" s="2">
        <f>$E$8/12</f>
        <v>0.957</v>
      </c>
      <c r="AX74" s="1">
        <f t="shared" ref="AX74:AX85" si="72">AW74*10000*AV74*0.67*AU74*AT74</f>
        <v>593.004045206821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9.84099310441936</v>
      </c>
      <c r="E75" s="20">
        <f t="shared" ref="E75:E86" si="73">D74</f>
        <v>7</v>
      </c>
      <c r="F75" s="16" t="s">
        <v>73</v>
      </c>
      <c r="G75" s="13">
        <v>2</v>
      </c>
      <c r="H75" s="18">
        <f t="shared" si="57"/>
        <v>9.84099310441936</v>
      </c>
      <c r="I75" s="18">
        <f t="shared" si="58"/>
        <v>282.990993104419</v>
      </c>
      <c r="J75" s="18">
        <f t="shared" si="59"/>
        <v>0.0601946133435243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4">L75+O74-P74-N75</f>
        <v>1.02030672026897</v>
      </c>
      <c r="P75" s="18">
        <f t="shared" si="62"/>
        <v>0.0614169685183899</v>
      </c>
      <c r="Q75" s="24">
        <f t="shared" si="63"/>
        <v>0.018425090555517</v>
      </c>
      <c r="R75" s="18">
        <f t="shared" si="64"/>
        <v>0.156366</v>
      </c>
      <c r="S75" s="25">
        <f t="shared" si="65"/>
        <v>0.117833100261674</v>
      </c>
      <c r="T75" s="3">
        <v>0.01</v>
      </c>
      <c r="U75" s="26">
        <f t="shared" si="66"/>
        <v>0.00117833100261674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0.00666833100261674</v>
      </c>
      <c r="AU75" s="29">
        <f t="shared" si="70"/>
        <v>52.122</v>
      </c>
      <c r="AV75" s="1">
        <f t="shared" si="71"/>
        <v>0.3</v>
      </c>
      <c r="AW75" s="2">
        <f t="shared" ref="AW75:AW85" si="75">$E$8/12</f>
        <v>0.957</v>
      </c>
      <c r="AX75" s="1">
        <f t="shared" si="72"/>
        <v>668.568970447519</v>
      </c>
    </row>
    <row r="76" s="1" customFormat="1" spans="1:50">
      <c r="A76" s="13" t="s">
        <v>38</v>
      </c>
      <c r="B76" s="13">
        <f>H8</f>
        <v>0.3</v>
      </c>
      <c r="C76" s="16">
        <v>2</v>
      </c>
      <c r="D76" s="19">
        <v>12.094839532</v>
      </c>
      <c r="E76" s="20">
        <f t="shared" si="73"/>
        <v>9.84099310441936</v>
      </c>
      <c r="F76" s="16" t="s">
        <v>73</v>
      </c>
      <c r="G76" s="13">
        <v>3</v>
      </c>
      <c r="H76" s="18">
        <f t="shared" si="57"/>
        <v>12.094839532</v>
      </c>
      <c r="I76" s="18">
        <f t="shared" si="58"/>
        <v>285.244839532</v>
      </c>
      <c r="J76" s="18">
        <f t="shared" si="59"/>
        <v>0.0789998220837542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4"/>
        <v>1.48010975175058</v>
      </c>
      <c r="P76" s="18">
        <f t="shared" si="62"/>
        <v>0.116928407052725</v>
      </c>
      <c r="Q76" s="24">
        <f t="shared" si="63"/>
        <v>0.0350785221158176</v>
      </c>
      <c r="R76" s="18">
        <f t="shared" si="64"/>
        <v>0.156366</v>
      </c>
      <c r="S76" s="25">
        <f t="shared" si="65"/>
        <v>0.224335994498917</v>
      </c>
      <c r="T76" s="3">
        <v>0.01</v>
      </c>
      <c r="U76" s="26">
        <f t="shared" si="66"/>
        <v>0.00224335994498917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0.00773335994498917</v>
      </c>
      <c r="AU76" s="29">
        <f t="shared" si="70"/>
        <v>52.122</v>
      </c>
      <c r="AV76" s="1">
        <f t="shared" si="71"/>
        <v>0.3</v>
      </c>
      <c r="AW76" s="2">
        <f t="shared" si="75"/>
        <v>0.957</v>
      </c>
      <c r="AX76" s="1">
        <f t="shared" si="72"/>
        <v>775.349108269011</v>
      </c>
    </row>
    <row r="77" s="1" customFormat="1" spans="1:50">
      <c r="A77" s="13"/>
      <c r="B77" s="13"/>
      <c r="C77" s="16">
        <v>3</v>
      </c>
      <c r="D77" s="19">
        <v>14.9933901254839</v>
      </c>
      <c r="E77" s="20">
        <f t="shared" si="73"/>
        <v>12.094839532</v>
      </c>
      <c r="F77" s="16" t="s">
        <v>73</v>
      </c>
      <c r="G77" s="13">
        <v>4</v>
      </c>
      <c r="H77" s="18">
        <f t="shared" si="57"/>
        <v>14.9933901254839</v>
      </c>
      <c r="I77" s="18">
        <f t="shared" si="58"/>
        <v>288.143390125484</v>
      </c>
      <c r="J77" s="18">
        <f t="shared" si="59"/>
        <v>0.111365969648592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4"/>
        <v>1.88440134469785</v>
      </c>
      <c r="P77" s="18">
        <f t="shared" si="62"/>
        <v>0.209858182959387</v>
      </c>
      <c r="Q77" s="24">
        <f t="shared" si="63"/>
        <v>0.062957454887816</v>
      </c>
      <c r="R77" s="18">
        <f t="shared" si="64"/>
        <v>0.156366</v>
      </c>
      <c r="S77" s="25">
        <f t="shared" si="65"/>
        <v>0.402628799661154</v>
      </c>
      <c r="T77" s="3">
        <v>0.01</v>
      </c>
      <c r="U77" s="26">
        <f t="shared" si="66"/>
        <v>0.00402628799661154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0.005</v>
      </c>
      <c r="AF77" s="3">
        <v>0.49</v>
      </c>
      <c r="AG77" s="26">
        <f t="shared" si="67"/>
        <v>0.00245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0.015</v>
      </c>
      <c r="AR77" s="3">
        <v>0.5</v>
      </c>
      <c r="AS77" s="3">
        <f t="shared" si="68"/>
        <v>0.0075</v>
      </c>
      <c r="AT77" s="2">
        <f t="shared" si="69"/>
        <v>0.0139762879966115</v>
      </c>
      <c r="AU77" s="29">
        <f t="shared" si="70"/>
        <v>52.122</v>
      </c>
      <c r="AV77" s="1">
        <f t="shared" si="71"/>
        <v>0.3</v>
      </c>
      <c r="AW77" s="2">
        <f t="shared" si="75"/>
        <v>0.957</v>
      </c>
      <c r="AX77" s="1">
        <f t="shared" si="72"/>
        <v>1401.26704461818</v>
      </c>
    </row>
    <row r="78" s="1" customFormat="1" spans="1:50">
      <c r="A78" s="13"/>
      <c r="B78" s="13"/>
      <c r="C78" s="16">
        <v>4</v>
      </c>
      <c r="D78" s="19">
        <v>17.175105685</v>
      </c>
      <c r="E78" s="20">
        <f t="shared" si="73"/>
        <v>14.9933901254839</v>
      </c>
      <c r="F78" s="16" t="s">
        <v>73</v>
      </c>
      <c r="G78" s="13">
        <v>5</v>
      </c>
      <c r="H78" s="18">
        <f t="shared" si="57"/>
        <v>17.175105685</v>
      </c>
      <c r="I78" s="18">
        <f t="shared" si="58"/>
        <v>290.325105685</v>
      </c>
      <c r="J78" s="18">
        <f t="shared" si="59"/>
        <v>0.143560374711683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1.59081600365154</v>
      </c>
      <c r="O78" s="18">
        <f t="shared" si="74"/>
        <v>0.604947158086924</v>
      </c>
      <c r="P78" s="18">
        <f t="shared" si="62"/>
        <v>0.0868464406957266</v>
      </c>
      <c r="Q78" s="24">
        <f t="shared" si="63"/>
        <v>0.026053932208718</v>
      </c>
      <c r="R78" s="18">
        <f t="shared" si="64"/>
        <v>0.156366</v>
      </c>
      <c r="S78" s="25">
        <f t="shared" si="65"/>
        <v>0.16662146635917</v>
      </c>
      <c r="T78" s="3">
        <v>0.01</v>
      </c>
      <c r="U78" s="26">
        <f t="shared" si="66"/>
        <v>0.0016662146635917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7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0.0116162146635917</v>
      </c>
      <c r="AU78" s="29">
        <f t="shared" si="70"/>
        <v>52.122</v>
      </c>
      <c r="AV78" s="1">
        <f t="shared" si="71"/>
        <v>0.3</v>
      </c>
      <c r="AW78" s="2">
        <f t="shared" si="75"/>
        <v>0.957</v>
      </c>
      <c r="AX78" s="1">
        <f t="shared" si="72"/>
        <v>1164.64534755208</v>
      </c>
    </row>
    <row r="79" s="1" customFormat="1" spans="1:50">
      <c r="A79" s="13"/>
      <c r="B79" s="13"/>
      <c r="C79" s="16">
        <v>5</v>
      </c>
      <c r="D79" s="19">
        <v>20.513419333871</v>
      </c>
      <c r="E79" s="20">
        <f t="shared" si="73"/>
        <v>17.175105685</v>
      </c>
      <c r="F79" s="16" t="s">
        <v>75</v>
      </c>
      <c r="G79" s="13">
        <v>6</v>
      </c>
      <c r="H79" s="18">
        <f t="shared" si="57"/>
        <v>20.513419333871</v>
      </c>
      <c r="I79" s="18">
        <f t="shared" si="58"/>
        <v>293.663419333871</v>
      </c>
      <c r="J79" s="18">
        <f t="shared" si="59"/>
        <v>0.210188438141657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4"/>
        <v>1.0393207173912</v>
      </c>
      <c r="P79" s="18">
        <f t="shared" si="62"/>
        <v>0.218453198316723</v>
      </c>
      <c r="Q79" s="24">
        <f t="shared" si="63"/>
        <v>0.0655359594950168</v>
      </c>
      <c r="R79" s="18">
        <f t="shared" si="64"/>
        <v>0.156366</v>
      </c>
      <c r="S79" s="25">
        <f t="shared" si="65"/>
        <v>0.419118986832283</v>
      </c>
      <c r="T79" s="3">
        <v>0.01</v>
      </c>
      <c r="U79" s="26">
        <f t="shared" si="66"/>
        <v>0.00419118986832283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7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8"/>
        <v>0.0075</v>
      </c>
      <c r="AT79" s="2">
        <f t="shared" si="69"/>
        <v>0.0141411898683228</v>
      </c>
      <c r="AU79" s="29">
        <f t="shared" si="70"/>
        <v>52.122</v>
      </c>
      <c r="AV79" s="1">
        <f t="shared" si="71"/>
        <v>0.3</v>
      </c>
      <c r="AW79" s="2">
        <f t="shared" si="75"/>
        <v>0.957</v>
      </c>
      <c r="AX79" s="1">
        <f t="shared" si="72"/>
        <v>1417.80015830909</v>
      </c>
    </row>
    <row r="80" s="1" customFormat="1" spans="1:50">
      <c r="A80" s="13"/>
      <c r="B80" s="13"/>
      <c r="C80" s="16">
        <v>6</v>
      </c>
      <c r="D80" s="19">
        <v>20.415487433</v>
      </c>
      <c r="E80" s="20">
        <f t="shared" si="73"/>
        <v>20.513419333871</v>
      </c>
      <c r="F80" s="16" t="s">
        <v>73</v>
      </c>
      <c r="G80" s="13">
        <v>7</v>
      </c>
      <c r="H80" s="18">
        <f t="shared" si="57"/>
        <v>20.415487433</v>
      </c>
      <c r="I80" s="18">
        <f t="shared" si="58"/>
        <v>293.565487433</v>
      </c>
      <c r="J80" s="18">
        <f t="shared" si="59"/>
        <v>0.207876403573487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4"/>
        <v>1.34208751907447</v>
      </c>
      <c r="P80" s="18">
        <f t="shared" si="62"/>
        <v>0.278988326746065</v>
      </c>
      <c r="Q80" s="24">
        <f t="shared" si="63"/>
        <v>0.0836964980238195</v>
      </c>
      <c r="R80" s="18">
        <f t="shared" si="64"/>
        <v>0.156366</v>
      </c>
      <c r="S80" s="25">
        <f t="shared" si="65"/>
        <v>0.535260210172413</v>
      </c>
      <c r="T80" s="3">
        <v>0.01</v>
      </c>
      <c r="U80" s="26">
        <f t="shared" si="66"/>
        <v>0.00535260210172413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8"/>
        <v>0.0075</v>
      </c>
      <c r="AT80" s="2">
        <f t="shared" si="69"/>
        <v>0.0153026021017241</v>
      </c>
      <c r="AU80" s="29">
        <f t="shared" si="70"/>
        <v>52.122</v>
      </c>
      <c r="AV80" s="1">
        <f t="shared" si="71"/>
        <v>0.3</v>
      </c>
      <c r="AW80" s="2">
        <f t="shared" si="75"/>
        <v>0.957</v>
      </c>
      <c r="AX80" s="1">
        <f t="shared" si="72"/>
        <v>1534.24371530193</v>
      </c>
    </row>
    <row r="81" s="1" customFormat="1" spans="1:50">
      <c r="A81" s="13"/>
      <c r="B81" s="13"/>
      <c r="C81" s="16">
        <v>7</v>
      </c>
      <c r="D81" s="19">
        <v>21.0965937112903</v>
      </c>
      <c r="E81" s="20">
        <f t="shared" si="73"/>
        <v>20.415487433</v>
      </c>
      <c r="F81" s="16" t="s">
        <v>73</v>
      </c>
      <c r="G81" s="13">
        <v>8</v>
      </c>
      <c r="H81" s="18">
        <f t="shared" si="57"/>
        <v>21.0965937112903</v>
      </c>
      <c r="I81" s="18">
        <f t="shared" si="58"/>
        <v>294.24659371129</v>
      </c>
      <c r="J81" s="18">
        <f t="shared" si="59"/>
        <v>0.224464529364397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4"/>
        <v>1.58431919232841</v>
      </c>
      <c r="P81" s="18">
        <f t="shared" si="62"/>
        <v>0.355623461868978</v>
      </c>
      <c r="Q81" s="24">
        <f t="shared" si="63"/>
        <v>0.106687038560693</v>
      </c>
      <c r="R81" s="18">
        <f t="shared" si="64"/>
        <v>0.156366</v>
      </c>
      <c r="S81" s="25">
        <f t="shared" si="65"/>
        <v>0.682290514310613</v>
      </c>
      <c r="T81" s="3">
        <v>0.01</v>
      </c>
      <c r="U81" s="26">
        <f t="shared" si="66"/>
        <v>0.00682290514310613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0.015</v>
      </c>
      <c r="AR81" s="3">
        <v>0.5</v>
      </c>
      <c r="AS81" s="3">
        <f t="shared" si="68"/>
        <v>0.0075</v>
      </c>
      <c r="AT81" s="2">
        <f t="shared" si="69"/>
        <v>0.0167729051431061</v>
      </c>
      <c r="AU81" s="29">
        <f t="shared" si="70"/>
        <v>52.122</v>
      </c>
      <c r="AV81" s="1">
        <f t="shared" si="71"/>
        <v>0.3</v>
      </c>
      <c r="AW81" s="2">
        <f t="shared" si="75"/>
        <v>0.957</v>
      </c>
      <c r="AX81" s="1">
        <f t="shared" si="72"/>
        <v>1681.65676217031</v>
      </c>
    </row>
    <row r="82" s="1" customFormat="1" spans="1:50">
      <c r="A82" s="13"/>
      <c r="B82" s="13"/>
      <c r="C82" s="16">
        <v>8</v>
      </c>
      <c r="D82" s="19">
        <v>20.6995082480645</v>
      </c>
      <c r="E82" s="20">
        <f t="shared" si="73"/>
        <v>21.0965937112903</v>
      </c>
      <c r="F82" s="16" t="s">
        <v>73</v>
      </c>
      <c r="G82" s="13">
        <v>9</v>
      </c>
      <c r="H82" s="18">
        <f t="shared" si="57"/>
        <v>20.6995082480645</v>
      </c>
      <c r="I82" s="18">
        <f t="shared" si="58"/>
        <v>293.849508248065</v>
      </c>
      <c r="J82" s="18">
        <f t="shared" si="59"/>
        <v>0.214648467655217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4"/>
        <v>1.74991573045943</v>
      </c>
      <c r="P82" s="18">
        <f t="shared" si="62"/>
        <v>0.375616730068877</v>
      </c>
      <c r="Q82" s="24">
        <f t="shared" si="63"/>
        <v>0.112685019020663</v>
      </c>
      <c r="R82" s="18">
        <f t="shared" si="64"/>
        <v>0.156366</v>
      </c>
      <c r="S82" s="25">
        <f t="shared" si="65"/>
        <v>0.72064911183162</v>
      </c>
      <c r="T82" s="3">
        <v>0.01</v>
      </c>
      <c r="U82" s="26">
        <f t="shared" si="66"/>
        <v>0.0072064911183162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0.0171564911183162</v>
      </c>
      <c r="AU82" s="29">
        <f t="shared" si="70"/>
        <v>52.122</v>
      </c>
      <c r="AV82" s="1">
        <f t="shared" si="71"/>
        <v>0.3</v>
      </c>
      <c r="AW82" s="2">
        <f t="shared" si="75"/>
        <v>0.957</v>
      </c>
      <c r="AX82" s="1">
        <f t="shared" si="72"/>
        <v>1720.11521308159</v>
      </c>
    </row>
    <row r="83" s="1" customFormat="1" spans="1:50">
      <c r="A83" s="13"/>
      <c r="B83" s="13"/>
      <c r="C83" s="16">
        <v>9</v>
      </c>
      <c r="D83" s="19">
        <v>19.585470477</v>
      </c>
      <c r="E83" s="20">
        <f t="shared" si="73"/>
        <v>20.6995082480645</v>
      </c>
      <c r="F83" s="16" t="s">
        <v>73</v>
      </c>
      <c r="G83" s="13">
        <v>10</v>
      </c>
      <c r="H83" s="18">
        <f t="shared" si="57"/>
        <v>19.585470477</v>
      </c>
      <c r="I83" s="18">
        <f t="shared" si="58"/>
        <v>292.735470477</v>
      </c>
      <c r="J83" s="18">
        <f t="shared" si="59"/>
        <v>0.189218337939017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4"/>
        <v>1.89551900039055</v>
      </c>
      <c r="P83" s="18">
        <f t="shared" si="62"/>
        <v>0.358666954785729</v>
      </c>
      <c r="Q83" s="24">
        <f t="shared" si="63"/>
        <v>0.107600086435719</v>
      </c>
      <c r="R83" s="18">
        <f t="shared" si="64"/>
        <v>0.156366</v>
      </c>
      <c r="S83" s="25">
        <f t="shared" si="65"/>
        <v>0.688129685709928</v>
      </c>
      <c r="T83" s="3">
        <v>0.01</v>
      </c>
      <c r="U83" s="26">
        <f t="shared" si="66"/>
        <v>0.00688129685709928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0.005</v>
      </c>
      <c r="AF83" s="3">
        <v>0.49</v>
      </c>
      <c r="AG83" s="26">
        <f t="shared" si="67"/>
        <v>0.00245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0.015</v>
      </c>
      <c r="AR83" s="3">
        <v>0.5</v>
      </c>
      <c r="AS83" s="3">
        <f t="shared" si="68"/>
        <v>0.0075</v>
      </c>
      <c r="AT83" s="2">
        <f t="shared" si="69"/>
        <v>0.0168312968570993</v>
      </c>
      <c r="AU83" s="29">
        <f t="shared" si="70"/>
        <v>52.122</v>
      </c>
      <c r="AV83" s="1">
        <f t="shared" si="71"/>
        <v>0.3</v>
      </c>
      <c r="AW83" s="2">
        <f t="shared" si="75"/>
        <v>0.957</v>
      </c>
      <c r="AX83" s="1">
        <f t="shared" si="72"/>
        <v>1687.51113384019</v>
      </c>
    </row>
    <row r="84" s="1" customFormat="1" spans="1:50">
      <c r="A84" s="13"/>
      <c r="B84" s="13"/>
      <c r="C84" s="16">
        <v>10</v>
      </c>
      <c r="D84" s="19">
        <v>16.0647395629032</v>
      </c>
      <c r="E84" s="20">
        <f t="shared" si="73"/>
        <v>19.585470477</v>
      </c>
      <c r="F84" s="16" t="s">
        <v>73</v>
      </c>
      <c r="G84" s="13">
        <v>11</v>
      </c>
      <c r="H84" s="18">
        <f t="shared" si="57"/>
        <v>16.0647395629032</v>
      </c>
      <c r="I84" s="18">
        <f t="shared" si="58"/>
        <v>289.214739562903</v>
      </c>
      <c r="J84" s="18">
        <f t="shared" si="59"/>
        <v>0.126216270375434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1.46000944332458</v>
      </c>
      <c r="O84" s="18">
        <f t="shared" si="74"/>
        <v>0.598062602280242</v>
      </c>
      <c r="P84" s="18">
        <f t="shared" si="62"/>
        <v>0.0754852311108384</v>
      </c>
      <c r="Q84" s="24">
        <f t="shared" si="63"/>
        <v>0.0226455693332515</v>
      </c>
      <c r="R84" s="18">
        <f t="shared" si="64"/>
        <v>0.156366</v>
      </c>
      <c r="S84" s="25">
        <f t="shared" si="65"/>
        <v>0.144824126301444</v>
      </c>
      <c r="T84" s="3">
        <v>0.01</v>
      </c>
      <c r="U84" s="26">
        <f t="shared" si="66"/>
        <v>0.00144824126301444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0.00693824126301444</v>
      </c>
      <c r="AU84" s="29">
        <f t="shared" si="70"/>
        <v>52.122</v>
      </c>
      <c r="AV84" s="1">
        <f t="shared" si="71"/>
        <v>0.3</v>
      </c>
      <c r="AW84" s="2">
        <f t="shared" si="75"/>
        <v>0.957</v>
      </c>
      <c r="AX84" s="1">
        <f t="shared" si="72"/>
        <v>695.630258322476</v>
      </c>
    </row>
    <row r="85" s="1" customFormat="1" spans="1:51">
      <c r="A85" s="13"/>
      <c r="B85" s="13"/>
      <c r="C85" s="16">
        <v>11</v>
      </c>
      <c r="D85" s="19">
        <v>12.3242261313333</v>
      </c>
      <c r="E85" s="20">
        <f t="shared" si="73"/>
        <v>16.0647395629032</v>
      </c>
      <c r="F85" s="16" t="s">
        <v>75</v>
      </c>
      <c r="G85" s="13">
        <v>12</v>
      </c>
      <c r="H85" s="18">
        <f t="shared" si="57"/>
        <v>12.3242261313333</v>
      </c>
      <c r="I85" s="18">
        <f t="shared" si="58"/>
        <v>285.474226131333</v>
      </c>
      <c r="J85" s="18">
        <f t="shared" si="59"/>
        <v>0.0811966438166864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4"/>
        <v>1.0437973711694</v>
      </c>
      <c r="P85" s="18">
        <f t="shared" si="62"/>
        <v>0.0847528433636357</v>
      </c>
      <c r="Q85" s="24">
        <f t="shared" si="63"/>
        <v>0.0254258530090907</v>
      </c>
      <c r="R85" s="18">
        <f t="shared" si="64"/>
        <v>0.156366</v>
      </c>
      <c r="S85" s="25">
        <f t="shared" si="65"/>
        <v>0.162604741498092</v>
      </c>
      <c r="T85" s="3">
        <v>0.01</v>
      </c>
      <c r="U85" s="26">
        <f t="shared" si="66"/>
        <v>0.00162604741498092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0.00711604741498092</v>
      </c>
      <c r="AU85" s="29">
        <f t="shared" si="70"/>
        <v>52.122</v>
      </c>
      <c r="AV85" s="1">
        <f t="shared" si="71"/>
        <v>0.3</v>
      </c>
      <c r="AW85" s="2">
        <f t="shared" si="75"/>
        <v>0.957</v>
      </c>
      <c r="AX85" s="1">
        <f t="shared" si="72"/>
        <v>713.457159223588</v>
      </c>
      <c r="AY85" s="1">
        <f>SUM(AX74:AX85)</f>
        <v>14053.2489163428</v>
      </c>
    </row>
    <row r="86" s="1" customFormat="1" spans="1:46">
      <c r="A86" s="13"/>
      <c r="B86" s="13"/>
      <c r="C86" s="16">
        <v>12</v>
      </c>
      <c r="D86" s="19">
        <v>9.55845165916129</v>
      </c>
      <c r="E86" s="20">
        <f t="shared" si="73"/>
        <v>12.3242261313333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7</v>
      </c>
      <c r="E90" s="16"/>
      <c r="F90" s="16"/>
      <c r="G90" s="13">
        <v>1</v>
      </c>
      <c r="H90" s="18">
        <f t="shared" ref="H90:H101" si="76">E91</f>
        <v>7</v>
      </c>
      <c r="I90" s="18">
        <f t="shared" ref="I90:I101" si="77">H90+273.15</f>
        <v>280.15</v>
      </c>
      <c r="J90" s="18">
        <f t="shared" ref="J90:J101" si="78">EXP(($C$16*(I90-$C$14))/($C$17*I90*$C$14))</f>
        <v>0.0424643715341541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0.0120896065757737</v>
      </c>
      <c r="Q90" s="24">
        <f t="shared" ref="Q90:Q101" si="82">P90*$B$76</f>
        <v>0.0036268819727321</v>
      </c>
      <c r="R90" s="18">
        <f t="shared" ref="R90:R101" si="83">L90*$B$76</f>
        <v>0.08541</v>
      </c>
      <c r="S90" s="25">
        <f t="shared" ref="S90:S101" si="84">Q90/R90</f>
        <v>0.0424643715341541</v>
      </c>
      <c r="T90" s="3">
        <v>0.01</v>
      </c>
      <c r="U90" s="26">
        <f t="shared" ref="U90:U101" si="85">S90*T90</f>
        <v>0.000424643715341541</v>
      </c>
      <c r="V90" s="25"/>
      <c r="W90" s="3"/>
      <c r="X90" s="3"/>
      <c r="Y90" s="28"/>
      <c r="Z90" s="3"/>
      <c r="AA90" s="27"/>
      <c r="AB90" s="3"/>
      <c r="AC90" s="3"/>
      <c r="AD90" s="27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0.00591464371534154</v>
      </c>
      <c r="AU90" s="29">
        <f t="shared" ref="AU90:AU101" si="89">$B$90/12</f>
        <v>28.47</v>
      </c>
      <c r="AV90" s="1">
        <f t="shared" ref="AV90:AV101" si="90">$B$76</f>
        <v>0.3</v>
      </c>
      <c r="AW90" s="2">
        <f>$E$9/12</f>
        <v>0.549154264595003</v>
      </c>
      <c r="AX90" s="1">
        <f t="shared" ref="AX90:AX101" si="91">AW90*10000*AV90*0.67*AU90*AT90</f>
        <v>185.868790974789</v>
      </c>
      <c r="AZ90" s="2">
        <f>$E$10/12</f>
        <v>1.41654956827029</v>
      </c>
      <c r="BA90" s="1">
        <f t="shared" ref="BA90:BA101" si="92">AZ90*10000*AV90*0.67*AU90*AT90</f>
        <v>479.450625416584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9.84099310441936</v>
      </c>
      <c r="E91" s="20">
        <f t="shared" ref="E91:E102" si="93">D90</f>
        <v>7</v>
      </c>
      <c r="F91" s="16" t="s">
        <v>73</v>
      </c>
      <c r="G91" s="13">
        <v>2</v>
      </c>
      <c r="H91" s="18">
        <f t="shared" si="76"/>
        <v>9.84099310441936</v>
      </c>
      <c r="I91" s="18">
        <f t="shared" si="77"/>
        <v>282.990993104419</v>
      </c>
      <c r="J91" s="18">
        <f t="shared" si="78"/>
        <v>0.0601946133435243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4">L91+O90-P90-N91</f>
        <v>0.557310393424226</v>
      </c>
      <c r="P91" s="18">
        <f t="shared" si="81"/>
        <v>0.0335470836444987</v>
      </c>
      <c r="Q91" s="24">
        <f t="shared" si="82"/>
        <v>0.0100641250933496</v>
      </c>
      <c r="R91" s="18">
        <f t="shared" si="83"/>
        <v>0.08541</v>
      </c>
      <c r="S91" s="25">
        <f t="shared" si="84"/>
        <v>0.117833100261674</v>
      </c>
      <c r="T91" s="3">
        <v>0.01</v>
      </c>
      <c r="U91" s="26">
        <f t="shared" si="85"/>
        <v>0.00117833100261674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0.00666833100261674</v>
      </c>
      <c r="AU91" s="29">
        <f t="shared" si="89"/>
        <v>28.47</v>
      </c>
      <c r="AV91" s="1">
        <f t="shared" si="90"/>
        <v>0.3</v>
      </c>
      <c r="AW91" s="2">
        <f t="shared" ref="AW91:AW101" si="95">$E$9/12</f>
        <v>0.549154264595003</v>
      </c>
      <c r="AX91" s="1">
        <f t="shared" si="91"/>
        <v>209.553555704666</v>
      </c>
      <c r="AZ91" s="2">
        <f t="shared" ref="AZ91:AZ101" si="96">$E$10/12</f>
        <v>1.41654956827029</v>
      </c>
      <c r="BA91" s="1">
        <f t="shared" si="92"/>
        <v>540.545740971107</v>
      </c>
    </row>
    <row r="92" s="1" customFormat="1" spans="1:53">
      <c r="A92" s="13" t="s">
        <v>38</v>
      </c>
      <c r="B92" s="13">
        <f>H9</f>
        <v>0.33</v>
      </c>
      <c r="C92" s="16">
        <v>2</v>
      </c>
      <c r="D92" s="19">
        <v>12.094839532</v>
      </c>
      <c r="E92" s="20">
        <f t="shared" si="93"/>
        <v>9.84099310441936</v>
      </c>
      <c r="F92" s="16" t="s">
        <v>73</v>
      </c>
      <c r="G92" s="13">
        <v>3</v>
      </c>
      <c r="H92" s="18">
        <f t="shared" si="76"/>
        <v>12.094839532</v>
      </c>
      <c r="I92" s="18">
        <f t="shared" si="77"/>
        <v>285.244839532</v>
      </c>
      <c r="J92" s="18">
        <f t="shared" si="78"/>
        <v>0.0789998220837542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4"/>
        <v>0.808463309779728</v>
      </c>
      <c r="P92" s="18">
        <f t="shared" si="81"/>
        <v>0.0638684576338416</v>
      </c>
      <c r="Q92" s="24">
        <f t="shared" si="82"/>
        <v>0.0191605372901525</v>
      </c>
      <c r="R92" s="18">
        <f t="shared" si="83"/>
        <v>0.08541</v>
      </c>
      <c r="S92" s="25">
        <f t="shared" si="84"/>
        <v>0.224335994498917</v>
      </c>
      <c r="T92" s="3">
        <v>0.01</v>
      </c>
      <c r="U92" s="26">
        <f t="shared" si="85"/>
        <v>0.00224335994498917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0.00773335994498917</v>
      </c>
      <c r="AU92" s="29">
        <f t="shared" si="89"/>
        <v>28.47</v>
      </c>
      <c r="AV92" s="1">
        <f t="shared" si="90"/>
        <v>0.3</v>
      </c>
      <c r="AW92" s="2">
        <f t="shared" si="95"/>
        <v>0.549154264595003</v>
      </c>
      <c r="AX92" s="1">
        <f t="shared" si="91"/>
        <v>243.022290492268</v>
      </c>
      <c r="AZ92" s="2">
        <f t="shared" si="96"/>
        <v>1.41654956827029</v>
      </c>
      <c r="BA92" s="1">
        <f t="shared" si="92"/>
        <v>626.878716731378</v>
      </c>
    </row>
    <row r="93" s="1" customFormat="1" spans="1:53">
      <c r="A93" s="13"/>
      <c r="B93" s="13"/>
      <c r="C93" s="16">
        <v>3</v>
      </c>
      <c r="D93" s="19">
        <v>14.9933901254839</v>
      </c>
      <c r="E93" s="20">
        <f t="shared" si="93"/>
        <v>12.094839532</v>
      </c>
      <c r="F93" s="16" t="s">
        <v>73</v>
      </c>
      <c r="G93" s="13">
        <v>4</v>
      </c>
      <c r="H93" s="18">
        <f t="shared" si="76"/>
        <v>14.9933901254839</v>
      </c>
      <c r="I93" s="18">
        <f t="shared" si="77"/>
        <v>288.143390125484</v>
      </c>
      <c r="J93" s="18">
        <f t="shared" si="78"/>
        <v>0.111365969648593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4"/>
        <v>1.02929485214589</v>
      </c>
      <c r="P93" s="18">
        <f t="shared" si="81"/>
        <v>0.114628419263531</v>
      </c>
      <c r="Q93" s="24">
        <f t="shared" si="82"/>
        <v>0.0343885257790594</v>
      </c>
      <c r="R93" s="18">
        <f t="shared" si="83"/>
        <v>0.08541</v>
      </c>
      <c r="S93" s="25">
        <f t="shared" si="84"/>
        <v>0.402628799661157</v>
      </c>
      <c r="T93" s="3">
        <v>0.01</v>
      </c>
      <c r="U93" s="26">
        <f t="shared" si="85"/>
        <v>0.00402628799661157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0.005</v>
      </c>
      <c r="AF93" s="3">
        <v>0.49</v>
      </c>
      <c r="AG93" s="26">
        <f t="shared" si="86"/>
        <v>0.00245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0.015</v>
      </c>
      <c r="AR93" s="3">
        <v>0.5</v>
      </c>
      <c r="AS93" s="3">
        <f t="shared" si="87"/>
        <v>0.0075</v>
      </c>
      <c r="AT93" s="2">
        <f t="shared" si="88"/>
        <v>0.0139762879966116</v>
      </c>
      <c r="AU93" s="29">
        <f t="shared" si="89"/>
        <v>28.47</v>
      </c>
      <c r="AV93" s="1">
        <f t="shared" si="90"/>
        <v>0.3</v>
      </c>
      <c r="AW93" s="2">
        <f t="shared" si="95"/>
        <v>0.549154264595003</v>
      </c>
      <c r="AX93" s="1">
        <f t="shared" si="91"/>
        <v>439.207478466966</v>
      </c>
      <c r="AZ93" s="2">
        <f t="shared" si="96"/>
        <v>1.41654956827029</v>
      </c>
      <c r="BA93" s="1">
        <f t="shared" si="92"/>
        <v>1132.94060360671</v>
      </c>
    </row>
    <row r="94" s="1" customFormat="1" spans="1:53">
      <c r="A94" s="13"/>
      <c r="B94" s="13"/>
      <c r="C94" s="16">
        <v>4</v>
      </c>
      <c r="D94" s="19">
        <v>17.175105685</v>
      </c>
      <c r="E94" s="20">
        <f t="shared" si="93"/>
        <v>14.9933901254839</v>
      </c>
      <c r="F94" s="16" t="s">
        <v>73</v>
      </c>
      <c r="G94" s="13">
        <v>5</v>
      </c>
      <c r="H94" s="18">
        <f t="shared" si="76"/>
        <v>17.175105685</v>
      </c>
      <c r="I94" s="18">
        <f t="shared" si="77"/>
        <v>290.325105685</v>
      </c>
      <c r="J94" s="18">
        <f t="shared" si="78"/>
        <v>0.143560374711683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0.868933111238237</v>
      </c>
      <c r="O94" s="18">
        <f t="shared" si="94"/>
        <v>0.330433321644118</v>
      </c>
      <c r="P94" s="18">
        <f t="shared" si="81"/>
        <v>0.0474371314724556</v>
      </c>
      <c r="Q94" s="24">
        <f t="shared" si="82"/>
        <v>0.0142311394417367</v>
      </c>
      <c r="R94" s="18">
        <f t="shared" si="83"/>
        <v>0.08541</v>
      </c>
      <c r="S94" s="25">
        <f t="shared" si="84"/>
        <v>0.16662146635917</v>
      </c>
      <c r="T94" s="3">
        <v>0.01</v>
      </c>
      <c r="U94" s="26">
        <f t="shared" si="85"/>
        <v>0.0016662146635917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0.0116162146635917</v>
      </c>
      <c r="AU94" s="29">
        <f t="shared" si="89"/>
        <v>28.47</v>
      </c>
      <c r="AV94" s="1">
        <f t="shared" si="90"/>
        <v>0.3</v>
      </c>
      <c r="AW94" s="2">
        <f t="shared" si="95"/>
        <v>0.549154264595003</v>
      </c>
      <c r="AX94" s="1">
        <f t="shared" si="91"/>
        <v>365.041730176427</v>
      </c>
      <c r="AZ94" s="2">
        <f t="shared" si="96"/>
        <v>1.41654956827029</v>
      </c>
      <c r="BA94" s="1">
        <f t="shared" si="92"/>
        <v>941.629226285649</v>
      </c>
    </row>
    <row r="95" s="1" customFormat="1" spans="1:53">
      <c r="A95" s="13"/>
      <c r="B95" s="13"/>
      <c r="C95" s="16">
        <v>5</v>
      </c>
      <c r="D95" s="19">
        <v>20.513419333871</v>
      </c>
      <c r="E95" s="20">
        <f t="shared" si="93"/>
        <v>17.175105685</v>
      </c>
      <c r="F95" s="16" t="s">
        <v>75</v>
      </c>
      <c r="G95" s="13">
        <v>6</v>
      </c>
      <c r="H95" s="18">
        <f t="shared" si="76"/>
        <v>20.513419333871</v>
      </c>
      <c r="I95" s="18">
        <f t="shared" si="77"/>
        <v>293.663419333871</v>
      </c>
      <c r="J95" s="18">
        <f t="shared" si="78"/>
        <v>0.210188438141659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4"/>
        <v>0.567696190171662</v>
      </c>
      <c r="P95" s="18">
        <f t="shared" si="81"/>
        <v>0.119323175551152</v>
      </c>
      <c r="Q95" s="24">
        <f t="shared" si="82"/>
        <v>0.0357969526653455</v>
      </c>
      <c r="R95" s="18">
        <f t="shared" si="83"/>
        <v>0.08541</v>
      </c>
      <c r="S95" s="25">
        <f t="shared" si="84"/>
        <v>0.419118986832286</v>
      </c>
      <c r="T95" s="3">
        <v>0.01</v>
      </c>
      <c r="U95" s="26">
        <f t="shared" si="85"/>
        <v>0.00419118986832286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0.005</v>
      </c>
      <c r="AF95" s="3">
        <v>0.49</v>
      </c>
      <c r="AG95" s="26">
        <f t="shared" si="86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7"/>
        <v>0.0075</v>
      </c>
      <c r="AT95" s="2">
        <f t="shared" si="88"/>
        <v>0.0141411898683229</v>
      </c>
      <c r="AU95" s="29">
        <f t="shared" si="89"/>
        <v>28.47</v>
      </c>
      <c r="AV95" s="1">
        <f t="shared" si="90"/>
        <v>0.3</v>
      </c>
      <c r="AW95" s="2">
        <f t="shared" si="95"/>
        <v>0.549154264595003</v>
      </c>
      <c r="AX95" s="1">
        <f t="shared" si="91"/>
        <v>444.389550794494</v>
      </c>
      <c r="AZ95" s="2">
        <f t="shared" si="96"/>
        <v>1.41654956827029</v>
      </c>
      <c r="BA95" s="1">
        <f t="shared" si="92"/>
        <v>1146.30781714136</v>
      </c>
    </row>
    <row r="96" s="1" customFormat="1" spans="1:53">
      <c r="A96" s="13"/>
      <c r="B96" s="13"/>
      <c r="C96" s="16">
        <v>6</v>
      </c>
      <c r="D96" s="19">
        <v>20.415487433</v>
      </c>
      <c r="E96" s="20">
        <f t="shared" si="93"/>
        <v>20.513419333871</v>
      </c>
      <c r="F96" s="16" t="s">
        <v>73</v>
      </c>
      <c r="G96" s="13">
        <v>7</v>
      </c>
      <c r="H96" s="18">
        <f t="shared" si="76"/>
        <v>20.415487433</v>
      </c>
      <c r="I96" s="18">
        <f t="shared" si="77"/>
        <v>293.565487433</v>
      </c>
      <c r="J96" s="18">
        <f t="shared" si="78"/>
        <v>0.207876403573487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4"/>
        <v>0.73307301462051</v>
      </c>
      <c r="P96" s="18">
        <f t="shared" si="81"/>
        <v>0.152388581836086</v>
      </c>
      <c r="Q96" s="24">
        <f t="shared" si="82"/>
        <v>0.0457165745508257</v>
      </c>
      <c r="R96" s="18">
        <f t="shared" si="83"/>
        <v>0.08541</v>
      </c>
      <c r="S96" s="25">
        <f t="shared" si="84"/>
        <v>0.535260210172412</v>
      </c>
      <c r="T96" s="3">
        <v>0.01</v>
      </c>
      <c r="U96" s="26">
        <f t="shared" si="85"/>
        <v>0.00535260210172412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0.005</v>
      </c>
      <c r="AF96" s="3">
        <v>0.49</v>
      </c>
      <c r="AG96" s="26">
        <f t="shared" si="86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7"/>
        <v>0.0075</v>
      </c>
      <c r="AT96" s="2">
        <f t="shared" si="88"/>
        <v>0.0153026021017241</v>
      </c>
      <c r="AU96" s="29">
        <f t="shared" si="89"/>
        <v>28.47</v>
      </c>
      <c r="AV96" s="1">
        <f t="shared" si="90"/>
        <v>0.3</v>
      </c>
      <c r="AW96" s="2">
        <f t="shared" si="95"/>
        <v>0.549154264595003</v>
      </c>
      <c r="AX96" s="1">
        <f t="shared" si="91"/>
        <v>480.887148627089</v>
      </c>
      <c r="AZ96" s="2">
        <f t="shared" si="96"/>
        <v>1.41654956827029</v>
      </c>
      <c r="BA96" s="1">
        <f t="shared" si="92"/>
        <v>1240.45377900655</v>
      </c>
    </row>
    <row r="97" s="1" customFormat="1" spans="1:53">
      <c r="A97" s="13"/>
      <c r="B97" s="13"/>
      <c r="C97" s="16">
        <v>7</v>
      </c>
      <c r="D97" s="19">
        <v>21.0965937112903</v>
      </c>
      <c r="E97" s="20">
        <f t="shared" si="93"/>
        <v>20.415487433</v>
      </c>
      <c r="F97" s="16" t="s">
        <v>73</v>
      </c>
      <c r="G97" s="13">
        <v>8</v>
      </c>
      <c r="H97" s="18">
        <f t="shared" si="76"/>
        <v>21.0965937112903</v>
      </c>
      <c r="I97" s="18">
        <f t="shared" si="77"/>
        <v>294.24659371129</v>
      </c>
      <c r="J97" s="18">
        <f t="shared" si="78"/>
        <v>0.224464529364397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4"/>
        <v>0.865384432784424</v>
      </c>
      <c r="P97" s="18">
        <f t="shared" si="81"/>
        <v>0.194248109424231</v>
      </c>
      <c r="Q97" s="24">
        <f t="shared" si="82"/>
        <v>0.0582744328272694</v>
      </c>
      <c r="R97" s="18">
        <f t="shared" si="83"/>
        <v>0.08541</v>
      </c>
      <c r="S97" s="25">
        <f t="shared" si="84"/>
        <v>0.682290514310613</v>
      </c>
      <c r="T97" s="3">
        <v>0.01</v>
      </c>
      <c r="U97" s="26">
        <f t="shared" si="85"/>
        <v>0.00682290514310613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0.005</v>
      </c>
      <c r="AF97" s="3">
        <v>0.49</v>
      </c>
      <c r="AG97" s="26">
        <f t="shared" si="86"/>
        <v>0.00245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0.015</v>
      </c>
      <c r="AR97" s="3">
        <v>0.5</v>
      </c>
      <c r="AS97" s="3">
        <f t="shared" si="87"/>
        <v>0.0075</v>
      </c>
      <c r="AT97" s="2">
        <f t="shared" si="88"/>
        <v>0.0167729051431061</v>
      </c>
      <c r="AU97" s="29">
        <f t="shared" si="89"/>
        <v>28.47</v>
      </c>
      <c r="AV97" s="1">
        <f t="shared" si="90"/>
        <v>0.3</v>
      </c>
      <c r="AW97" s="2">
        <f t="shared" si="95"/>
        <v>0.549154264595003</v>
      </c>
      <c r="AX97" s="1">
        <f t="shared" si="91"/>
        <v>527.091698185904</v>
      </c>
      <c r="AZ97" s="2">
        <f t="shared" si="96"/>
        <v>1.41654956827029</v>
      </c>
      <c r="BA97" s="1">
        <f t="shared" si="92"/>
        <v>1359.63893142985</v>
      </c>
    </row>
    <row r="98" s="1" customFormat="1" spans="1:53">
      <c r="A98" s="13"/>
      <c r="B98" s="13"/>
      <c r="C98" s="16">
        <v>8</v>
      </c>
      <c r="D98" s="19">
        <v>20.6995082480645</v>
      </c>
      <c r="E98" s="20">
        <f t="shared" si="93"/>
        <v>21.0965937112903</v>
      </c>
      <c r="F98" s="16" t="s">
        <v>73</v>
      </c>
      <c r="G98" s="13">
        <v>9</v>
      </c>
      <c r="H98" s="18">
        <f t="shared" si="76"/>
        <v>20.6995082480645</v>
      </c>
      <c r="I98" s="18">
        <f t="shared" si="77"/>
        <v>293.849508248064</v>
      </c>
      <c r="J98" s="18">
        <f t="shared" si="78"/>
        <v>0.214648467655216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4"/>
        <v>0.955836323360193</v>
      </c>
      <c r="P98" s="18">
        <f t="shared" si="81"/>
        <v>0.205168802138461</v>
      </c>
      <c r="Q98" s="24">
        <f t="shared" si="82"/>
        <v>0.0615506406415382</v>
      </c>
      <c r="R98" s="18">
        <f t="shared" si="83"/>
        <v>0.08541</v>
      </c>
      <c r="S98" s="25">
        <f t="shared" si="84"/>
        <v>0.720649111831615</v>
      </c>
      <c r="T98" s="3">
        <v>0.01</v>
      </c>
      <c r="U98" s="26">
        <f t="shared" si="85"/>
        <v>0.00720649111831615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0.0171564911183162</v>
      </c>
      <c r="AU98" s="29">
        <f t="shared" si="89"/>
        <v>28.47</v>
      </c>
      <c r="AV98" s="1">
        <f t="shared" si="90"/>
        <v>0.3</v>
      </c>
      <c r="AW98" s="2">
        <f t="shared" si="95"/>
        <v>0.549154264595003</v>
      </c>
      <c r="AX98" s="1">
        <f t="shared" si="91"/>
        <v>539.145959588369</v>
      </c>
      <c r="AZ98" s="2">
        <f t="shared" si="96"/>
        <v>1.41654956827029</v>
      </c>
      <c r="BA98" s="1">
        <f t="shared" si="92"/>
        <v>1390.73303355446</v>
      </c>
    </row>
    <row r="99" s="1" customFormat="1" spans="1:53">
      <c r="A99" s="13"/>
      <c r="B99" s="13"/>
      <c r="C99" s="16">
        <v>9</v>
      </c>
      <c r="D99" s="19">
        <v>19.585470477</v>
      </c>
      <c r="E99" s="20">
        <f t="shared" si="93"/>
        <v>20.6995082480645</v>
      </c>
      <c r="F99" s="16" t="s">
        <v>73</v>
      </c>
      <c r="G99" s="13">
        <v>10</v>
      </c>
      <c r="H99" s="18">
        <f t="shared" si="76"/>
        <v>19.585470477</v>
      </c>
      <c r="I99" s="18">
        <f t="shared" si="77"/>
        <v>292.735470477</v>
      </c>
      <c r="J99" s="18">
        <f t="shared" si="78"/>
        <v>0.189218337939017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4"/>
        <v>1.03536752122173</v>
      </c>
      <c r="P99" s="18">
        <f t="shared" si="81"/>
        <v>0.195910521521617</v>
      </c>
      <c r="Q99" s="24">
        <f t="shared" si="82"/>
        <v>0.058773156456485</v>
      </c>
      <c r="R99" s="18">
        <f t="shared" si="83"/>
        <v>0.08541</v>
      </c>
      <c r="S99" s="25">
        <f t="shared" si="84"/>
        <v>0.688129685709928</v>
      </c>
      <c r="T99" s="3">
        <v>0.01</v>
      </c>
      <c r="U99" s="26">
        <f t="shared" si="85"/>
        <v>0.00688129685709928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0.005</v>
      </c>
      <c r="AF99" s="3">
        <v>0.49</v>
      </c>
      <c r="AG99" s="26">
        <f t="shared" si="86"/>
        <v>0.00245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0.015</v>
      </c>
      <c r="AR99" s="3">
        <v>0.5</v>
      </c>
      <c r="AS99" s="3">
        <f t="shared" si="87"/>
        <v>0.0075</v>
      </c>
      <c r="AT99" s="2">
        <f t="shared" si="88"/>
        <v>0.0168312968570993</v>
      </c>
      <c r="AU99" s="29">
        <f t="shared" si="89"/>
        <v>28.47</v>
      </c>
      <c r="AV99" s="1">
        <f t="shared" si="90"/>
        <v>0.3</v>
      </c>
      <c r="AW99" s="2">
        <f t="shared" si="95"/>
        <v>0.549154264595003</v>
      </c>
      <c r="AX99" s="1">
        <f t="shared" si="91"/>
        <v>528.926668778419</v>
      </c>
      <c r="AZ99" s="2">
        <f t="shared" si="96"/>
        <v>1.41654956827029</v>
      </c>
      <c r="BA99" s="1">
        <f t="shared" si="92"/>
        <v>1364.37225859892</v>
      </c>
    </row>
    <row r="100" s="1" customFormat="1" spans="1:53">
      <c r="A100" s="13"/>
      <c r="B100" s="13"/>
      <c r="C100" s="16">
        <v>10</v>
      </c>
      <c r="D100" s="19">
        <v>16.0647395629032</v>
      </c>
      <c r="E100" s="20">
        <f t="shared" si="93"/>
        <v>19.585470477</v>
      </c>
      <c r="F100" s="16" t="s">
        <v>73</v>
      </c>
      <c r="G100" s="13">
        <v>11</v>
      </c>
      <c r="H100" s="18">
        <f t="shared" si="76"/>
        <v>16.0647395629032</v>
      </c>
      <c r="I100" s="18">
        <f t="shared" si="77"/>
        <v>289.214739562903</v>
      </c>
      <c r="J100" s="18">
        <f t="shared" si="78"/>
        <v>0.126216270375433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0.79748414971511</v>
      </c>
      <c r="O100" s="18">
        <f t="shared" si="94"/>
        <v>0.326672849985006</v>
      </c>
      <c r="P100" s="18">
        <f t="shared" si="81"/>
        <v>0.0412314287580206</v>
      </c>
      <c r="Q100" s="24">
        <f t="shared" si="82"/>
        <v>0.0123694286274062</v>
      </c>
      <c r="R100" s="18">
        <f t="shared" si="83"/>
        <v>0.08541</v>
      </c>
      <c r="S100" s="25">
        <f t="shared" si="84"/>
        <v>0.144824126301442</v>
      </c>
      <c r="T100" s="3">
        <v>0.01</v>
      </c>
      <c r="U100" s="26">
        <f t="shared" si="85"/>
        <v>0.00144824126301442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0.00693824126301442</v>
      </c>
      <c r="AU100" s="29">
        <f t="shared" si="89"/>
        <v>28.47</v>
      </c>
      <c r="AV100" s="1">
        <f t="shared" si="90"/>
        <v>0.3</v>
      </c>
      <c r="AW100" s="2">
        <f t="shared" si="95"/>
        <v>0.549154264595003</v>
      </c>
      <c r="AX100" s="1">
        <f t="shared" si="91"/>
        <v>218.035536392984</v>
      </c>
      <c r="AZ100" s="2">
        <f t="shared" si="96"/>
        <v>1.41654956827029</v>
      </c>
      <c r="BA100" s="1">
        <f t="shared" si="92"/>
        <v>562.425105034636</v>
      </c>
    </row>
    <row r="101" s="1" customFormat="1" spans="1:54">
      <c r="A101" s="13"/>
      <c r="B101" s="13"/>
      <c r="C101" s="16">
        <v>11</v>
      </c>
      <c r="D101" s="19">
        <v>12.3242261313333</v>
      </c>
      <c r="E101" s="20">
        <f t="shared" si="93"/>
        <v>16.0647395629032</v>
      </c>
      <c r="F101" s="16" t="s">
        <v>75</v>
      </c>
      <c r="G101" s="13">
        <v>12</v>
      </c>
      <c r="H101" s="18">
        <f t="shared" si="76"/>
        <v>12.3242261313333</v>
      </c>
      <c r="I101" s="18">
        <f t="shared" si="77"/>
        <v>285.474226131333</v>
      </c>
      <c r="J101" s="18">
        <f t="shared" si="78"/>
        <v>0.0811966438166864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4"/>
        <v>0.570141421226985</v>
      </c>
      <c r="P101" s="18">
        <f t="shared" si="81"/>
        <v>0.0462935699045069</v>
      </c>
      <c r="Q101" s="24">
        <f t="shared" si="82"/>
        <v>0.0138880709713521</v>
      </c>
      <c r="R101" s="18">
        <f t="shared" si="83"/>
        <v>0.08541</v>
      </c>
      <c r="S101" s="25">
        <f t="shared" si="84"/>
        <v>0.162604741498092</v>
      </c>
      <c r="T101" s="3">
        <v>0.01</v>
      </c>
      <c r="U101" s="26">
        <f t="shared" si="85"/>
        <v>0.00162604741498092</v>
      </c>
      <c r="V101" s="25"/>
      <c r="W101" s="3"/>
      <c r="X101" s="3"/>
      <c r="Y101" s="28"/>
      <c r="Z101" s="3"/>
      <c r="AA101" s="27"/>
      <c r="AB101" s="3"/>
      <c r="AC101" s="3"/>
      <c r="AD101" s="27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0.00711604741498092</v>
      </c>
      <c r="AU101" s="29">
        <f t="shared" si="89"/>
        <v>28.47</v>
      </c>
      <c r="AV101" s="1">
        <f t="shared" si="90"/>
        <v>0.3</v>
      </c>
      <c r="AW101" s="2">
        <f t="shared" si="95"/>
        <v>0.549154264595003</v>
      </c>
      <c r="AX101" s="1">
        <f t="shared" si="91"/>
        <v>223.623128154119</v>
      </c>
      <c r="AY101" s="1">
        <f>SUM(AX90:AX101)</f>
        <v>4404.79353633649</v>
      </c>
      <c r="AZ101" s="2">
        <f t="shared" si="96"/>
        <v>1.41654956827029</v>
      </c>
      <c r="BA101" s="1">
        <f t="shared" si="92"/>
        <v>576.838360484348</v>
      </c>
      <c r="BB101" s="1">
        <f>SUM(BA90:BA101)</f>
        <v>11362.2141982616</v>
      </c>
    </row>
    <row r="102" s="1" customFormat="1" spans="1:46">
      <c r="A102" s="13"/>
      <c r="B102" s="13"/>
      <c r="C102" s="16">
        <v>12</v>
      </c>
      <c r="D102" s="19">
        <v>9.55845165916129</v>
      </c>
      <c r="E102" s="20">
        <f t="shared" si="93"/>
        <v>12.3242261313333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2"/>
  <sheetViews>
    <sheetView workbookViewId="0">
      <pane xSplit="4" topLeftCell="E1" activePane="topRight" state="frozen"/>
      <selection/>
      <selection pane="topRight" activeCell="A1" sqref="A1:I11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10" style="1"/>
    <col min="32" max="32" width="23.1111111111111" style="1" customWidth="1"/>
    <col min="33" max="33" width="14.3333333333333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6">
        <v>935.078465684257</v>
      </c>
      <c r="F2" s="3">
        <v>734.672</v>
      </c>
      <c r="G2" s="7">
        <f>(F2+F3+F4)/3</f>
        <v>1194.134</v>
      </c>
      <c r="H2" s="3">
        <v>0.18</v>
      </c>
      <c r="I2" s="21">
        <f>(H2+H3+H4)/3</f>
        <v>0.136666666666667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2326.2917260274</v>
      </c>
      <c r="F5" s="3">
        <v>91.104</v>
      </c>
      <c r="G5" s="7">
        <f>(F5+F6)/2</f>
        <v>92.50925</v>
      </c>
      <c r="H5" s="3">
        <v>0.18</v>
      </c>
      <c r="I5" s="21">
        <f>(H5+H6)/2</f>
        <v>0.185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0.19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41.1698630136986</v>
      </c>
      <c r="F7" s="3">
        <v>134.758</v>
      </c>
      <c r="G7" s="3"/>
      <c r="H7" s="3">
        <v>0.29</v>
      </c>
      <c r="M7" s="2"/>
    </row>
    <row r="8" s="1" customFormat="1" spans="1:13">
      <c r="A8" s="4" t="s">
        <v>6</v>
      </c>
      <c r="B8" s="5"/>
      <c r="C8" s="3"/>
      <c r="D8" s="3"/>
      <c r="E8" s="12">
        <v>28.5792026357749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3">
        <v>8.54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3">
        <v>1.82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(AV38+AV53+AY85+AY101+BB101+AG69)</f>
        <v>3359055.83322687</v>
      </c>
      <c r="J14" s="14" t="s">
        <v>22</v>
      </c>
      <c r="K14" s="14">
        <f>I14/(10000*1000)</f>
        <v>0.335905583322687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15196514.7023646</v>
      </c>
      <c r="J15" s="14" t="s">
        <v>22</v>
      </c>
      <c r="K15" s="14">
        <f>I15/(10000*1000)</f>
        <v>1.51965147023646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1194.134</v>
      </c>
      <c r="C27" s="16" t="s">
        <v>72</v>
      </c>
      <c r="D27" s="17">
        <v>-12</v>
      </c>
      <c r="E27" s="16"/>
      <c r="F27" s="16"/>
      <c r="G27" s="13">
        <v>1</v>
      </c>
      <c r="H27" s="18">
        <f t="shared" ref="H27:H38" si="0">E28</f>
        <v>-12</v>
      </c>
      <c r="I27" s="18">
        <f t="shared" ref="I27:I38" si="1">H27+273.15</f>
        <v>261.15</v>
      </c>
      <c r="J27" s="18">
        <f t="shared" ref="J27:J38" si="2">EXP(($C$16*(I27-$C$14))/($C$17*I27*$C$14))</f>
        <v>0.00338724017142846</v>
      </c>
      <c r="K27" s="18">
        <f t="shared" ref="K27:K38" si="3">$B$27/12</f>
        <v>99.5111666666667</v>
      </c>
      <c r="L27" s="18">
        <f t="shared" ref="L27:L38" si="4">K27*$B$28/100</f>
        <v>0.995111666666667</v>
      </c>
      <c r="M27" s="13" t="s">
        <v>73</v>
      </c>
      <c r="N27" s="13"/>
      <c r="O27" s="18">
        <f>L27</f>
        <v>0.995111666666667</v>
      </c>
      <c r="P27" s="18">
        <f t="shared" ref="P27:P38" si="5">O27*J27</f>
        <v>0.00337068221239046</v>
      </c>
      <c r="Q27" s="24">
        <f t="shared" ref="Q27:Q38" si="6">P27*$B$29</f>
        <v>0.00046065990236003</v>
      </c>
      <c r="R27" s="18">
        <f t="shared" ref="R27:R38" si="7">L27*$B$29</f>
        <v>0.135998594444444</v>
      </c>
      <c r="S27" s="25">
        <f t="shared" ref="S27:S38" si="8">Q27/R27</f>
        <v>0.00338724017142846</v>
      </c>
      <c r="T27" s="3">
        <v>0.01</v>
      </c>
      <c r="U27" s="26">
        <f t="shared" ref="U27:U38" si="9">S27*T27</f>
        <v>3.38724017142846e-5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0.0219338724017143</v>
      </c>
      <c r="AR27" s="29">
        <f t="shared" ref="AR27:AR38" si="15">$B$27/12</f>
        <v>99.5111666666667</v>
      </c>
      <c r="AS27" s="1">
        <f t="shared" ref="AS27:AS38" si="16">$B$29</f>
        <v>0.136666666666667</v>
      </c>
      <c r="AT27" s="2">
        <f>$E$2/12</f>
        <v>77.9232054736881</v>
      </c>
      <c r="AU27" s="1">
        <f t="shared" ref="AU27:AU38" si="17">AT27*10000*AS27*0.67*AR27*AQ27</f>
        <v>155736.835151095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-13.7746101351613</v>
      </c>
      <c r="E28" s="20">
        <f t="shared" ref="E28:E39" si="18">D27</f>
        <v>-12</v>
      </c>
      <c r="F28" s="16" t="s">
        <v>73</v>
      </c>
      <c r="G28" s="13">
        <v>2</v>
      </c>
      <c r="H28" s="18">
        <f t="shared" si="0"/>
        <v>-13.7746101351613</v>
      </c>
      <c r="I28" s="18">
        <f t="shared" si="1"/>
        <v>259.375389864839</v>
      </c>
      <c r="J28" s="18">
        <f t="shared" si="2"/>
        <v>0.00262458206049793</v>
      </c>
      <c r="K28" s="18">
        <f t="shared" si="3"/>
        <v>99.5111666666667</v>
      </c>
      <c r="L28" s="18">
        <f t="shared" si="4"/>
        <v>0.995111666666667</v>
      </c>
      <c r="M28" s="13" t="s">
        <v>73</v>
      </c>
      <c r="N28" s="13"/>
      <c r="O28" s="18">
        <f t="shared" ref="O28:O38" si="19">L28+O27-P27-N28</f>
        <v>1.98685265112094</v>
      </c>
      <c r="P28" s="18">
        <f t="shared" si="5"/>
        <v>0.00521465782498478</v>
      </c>
      <c r="Q28" s="24">
        <f t="shared" si="6"/>
        <v>0.00071266990274792</v>
      </c>
      <c r="R28" s="18">
        <f t="shared" si="7"/>
        <v>0.135998594444444</v>
      </c>
      <c r="S28" s="25">
        <f t="shared" si="8"/>
        <v>0.00524027403120733</v>
      </c>
      <c r="T28" s="3">
        <v>0.01</v>
      </c>
      <c r="U28" s="26">
        <f t="shared" si="9"/>
        <v>5.24027403120733e-5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0.0219524027403121</v>
      </c>
      <c r="AR28" s="29">
        <f t="shared" si="15"/>
        <v>99.5111666666667</v>
      </c>
      <c r="AS28" s="1">
        <f t="shared" si="16"/>
        <v>0.136666666666667</v>
      </c>
      <c r="AT28" s="2">
        <f t="shared" ref="AT28:AT38" si="20">$E$2/12</f>
        <v>77.9232054736881</v>
      </c>
      <c r="AU28" s="1">
        <f t="shared" si="17"/>
        <v>155868.405912274</v>
      </c>
    </row>
    <row r="29" s="1" customFormat="1" spans="1:47">
      <c r="A29" s="13" t="s">
        <v>38</v>
      </c>
      <c r="B29" s="13">
        <f>I2</f>
        <v>0.136666666666667</v>
      </c>
      <c r="C29" s="16">
        <v>2</v>
      </c>
      <c r="D29" s="19">
        <v>-11.9695939140357</v>
      </c>
      <c r="E29" s="20">
        <f t="shared" si="18"/>
        <v>-13.7746101351613</v>
      </c>
      <c r="F29" s="16" t="s">
        <v>73</v>
      </c>
      <c r="G29" s="13">
        <v>3</v>
      </c>
      <c r="H29" s="18">
        <f t="shared" si="0"/>
        <v>-11.9695939140357</v>
      </c>
      <c r="I29" s="18">
        <f t="shared" si="1"/>
        <v>261.180406085964</v>
      </c>
      <c r="J29" s="18">
        <f t="shared" si="2"/>
        <v>0.00340197464191522</v>
      </c>
      <c r="K29" s="18">
        <f t="shared" si="3"/>
        <v>99.5111666666667</v>
      </c>
      <c r="L29" s="18">
        <f t="shared" si="4"/>
        <v>0.995111666666667</v>
      </c>
      <c r="M29" s="13" t="s">
        <v>73</v>
      </c>
      <c r="N29" s="13"/>
      <c r="O29" s="18">
        <f t="shared" si="19"/>
        <v>2.97674965996262</v>
      </c>
      <c r="P29" s="18">
        <f t="shared" si="5"/>
        <v>0.0101268268585226</v>
      </c>
      <c r="Q29" s="24">
        <f t="shared" si="6"/>
        <v>0.00138399967066476</v>
      </c>
      <c r="R29" s="18">
        <f t="shared" si="7"/>
        <v>0.135998594444444</v>
      </c>
      <c r="S29" s="25">
        <f t="shared" si="8"/>
        <v>0.0101765733412055</v>
      </c>
      <c r="T29" s="3">
        <v>0.01</v>
      </c>
      <c r="U29" s="26">
        <f t="shared" si="9"/>
        <v>0.000101765733412055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0.0220017657334121</v>
      </c>
      <c r="AR29" s="29">
        <f t="shared" si="15"/>
        <v>99.5111666666667</v>
      </c>
      <c r="AS29" s="1">
        <f t="shared" si="16"/>
        <v>0.136666666666667</v>
      </c>
      <c r="AT29" s="2">
        <f t="shared" si="20"/>
        <v>77.9232054736881</v>
      </c>
      <c r="AU29" s="1">
        <f t="shared" si="17"/>
        <v>156218.897434162</v>
      </c>
    </row>
    <row r="30" s="1" customFormat="1" spans="1:47">
      <c r="A30" s="13"/>
      <c r="B30" s="13"/>
      <c r="C30" s="16">
        <v>3</v>
      </c>
      <c r="D30" s="19">
        <v>-6.12167877883871</v>
      </c>
      <c r="E30" s="20">
        <f t="shared" si="18"/>
        <v>-11.9695939140357</v>
      </c>
      <c r="F30" s="16" t="s">
        <v>73</v>
      </c>
      <c r="G30" s="13">
        <v>4</v>
      </c>
      <c r="H30" s="18">
        <f t="shared" si="0"/>
        <v>-6.12167877883871</v>
      </c>
      <c r="I30" s="18">
        <f t="shared" si="1"/>
        <v>267.028321221161</v>
      </c>
      <c r="J30" s="18">
        <f t="shared" si="2"/>
        <v>0.0076966560258819</v>
      </c>
      <c r="K30" s="18">
        <f t="shared" si="3"/>
        <v>99.5111666666667</v>
      </c>
      <c r="L30" s="18">
        <f t="shared" si="4"/>
        <v>0.995111666666667</v>
      </c>
      <c r="M30" s="13" t="s">
        <v>73</v>
      </c>
      <c r="N30" s="13"/>
      <c r="O30" s="18">
        <f t="shared" si="19"/>
        <v>3.96173449977077</v>
      </c>
      <c r="P30" s="18">
        <f t="shared" si="5"/>
        <v>0.0304921077106049</v>
      </c>
      <c r="Q30" s="24">
        <f t="shared" si="6"/>
        <v>0.00416725472044934</v>
      </c>
      <c r="R30" s="18">
        <f t="shared" si="7"/>
        <v>0.135998594444444</v>
      </c>
      <c r="S30" s="25">
        <f t="shared" si="8"/>
        <v>0.0306418955098221</v>
      </c>
      <c r="T30" s="3">
        <v>0.01</v>
      </c>
      <c r="U30" s="26">
        <f t="shared" si="9"/>
        <v>0.000306418955098221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0.0222064189550982</v>
      </c>
      <c r="AR30" s="29">
        <f t="shared" si="15"/>
        <v>99.5111666666667</v>
      </c>
      <c r="AS30" s="1">
        <f t="shared" si="16"/>
        <v>0.136666666666667</v>
      </c>
      <c r="AT30" s="2">
        <f t="shared" si="20"/>
        <v>77.9232054736881</v>
      </c>
      <c r="AU30" s="1">
        <f t="shared" si="17"/>
        <v>157671.994473533</v>
      </c>
    </row>
    <row r="31" s="1" customFormat="1" spans="1:47">
      <c r="A31" s="13"/>
      <c r="B31" s="13"/>
      <c r="C31" s="16">
        <v>4</v>
      </c>
      <c r="D31" s="19">
        <v>-2.2269225647</v>
      </c>
      <c r="E31" s="20">
        <f t="shared" si="18"/>
        <v>-6.12167877883871</v>
      </c>
      <c r="F31" s="16" t="s">
        <v>73</v>
      </c>
      <c r="G31" s="13">
        <v>5</v>
      </c>
      <c r="H31" s="18">
        <f t="shared" si="0"/>
        <v>-2.2269225647</v>
      </c>
      <c r="I31" s="18">
        <f t="shared" si="1"/>
        <v>270.9230774353</v>
      </c>
      <c r="J31" s="18">
        <f t="shared" si="2"/>
        <v>0.0130004082863255</v>
      </c>
      <c r="K31" s="18">
        <f t="shared" si="3"/>
        <v>99.5111666666667</v>
      </c>
      <c r="L31" s="18">
        <f t="shared" si="4"/>
        <v>0.995111666666667</v>
      </c>
      <c r="M31" s="13" t="s">
        <v>75</v>
      </c>
      <c r="N31" s="18">
        <f>(O30-P30)*C22/100</f>
        <v>3.73468027245716</v>
      </c>
      <c r="O31" s="18">
        <f t="shared" si="19"/>
        <v>1.19167378626968</v>
      </c>
      <c r="P31" s="18">
        <f t="shared" si="5"/>
        <v>0.0154922457656172</v>
      </c>
      <c r="Q31" s="24">
        <f t="shared" si="6"/>
        <v>0.00211727358796768</v>
      </c>
      <c r="R31" s="18">
        <f t="shared" si="7"/>
        <v>0.135998594444444</v>
      </c>
      <c r="S31" s="25">
        <f t="shared" si="8"/>
        <v>0.0155683490451998</v>
      </c>
      <c r="T31" s="3">
        <v>0.01</v>
      </c>
      <c r="U31" s="26">
        <f t="shared" si="9"/>
        <v>0.000155683490451998</v>
      </c>
      <c r="V31" s="25"/>
      <c r="W31" s="3"/>
      <c r="X31" s="26"/>
      <c r="Y31" s="28">
        <v>0.02</v>
      </c>
      <c r="Z31" s="3">
        <v>0.21</v>
      </c>
      <c r="AA31" s="27">
        <f t="shared" si="10"/>
        <v>0.0042</v>
      </c>
      <c r="AB31" s="3">
        <v>0.01</v>
      </c>
      <c r="AC31" s="3">
        <v>0.29</v>
      </c>
      <c r="AD31" s="27">
        <f t="shared" si="11"/>
        <v>0.0029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</v>
      </c>
      <c r="AO31" s="3">
        <v>0.38</v>
      </c>
      <c r="AP31" s="3">
        <f t="shared" si="13"/>
        <v>0.0038</v>
      </c>
      <c r="AQ31" s="1">
        <f t="shared" si="14"/>
        <v>0.022055683490452</v>
      </c>
      <c r="AR31" s="29">
        <f t="shared" si="15"/>
        <v>99.5111666666667</v>
      </c>
      <c r="AS31" s="1">
        <f t="shared" si="16"/>
        <v>0.136666666666667</v>
      </c>
      <c r="AT31" s="2">
        <f t="shared" si="20"/>
        <v>77.9232054736881</v>
      </c>
      <c r="AU31" s="1">
        <f t="shared" si="17"/>
        <v>156601.729096809</v>
      </c>
    </row>
    <row r="32" s="1" customFormat="1" spans="1:47">
      <c r="A32" s="13"/>
      <c r="B32" s="13"/>
      <c r="C32" s="16">
        <v>5</v>
      </c>
      <c r="D32" s="19">
        <v>1.51821803590323</v>
      </c>
      <c r="E32" s="20">
        <f t="shared" si="18"/>
        <v>-2.2269225647</v>
      </c>
      <c r="F32" s="16" t="s">
        <v>75</v>
      </c>
      <c r="G32" s="13">
        <v>6</v>
      </c>
      <c r="H32" s="18">
        <f t="shared" si="0"/>
        <v>1.51821803590323</v>
      </c>
      <c r="I32" s="18">
        <f t="shared" si="1"/>
        <v>274.668218035903</v>
      </c>
      <c r="J32" s="18">
        <f t="shared" si="2"/>
        <v>0.021221577070323</v>
      </c>
      <c r="K32" s="18">
        <f t="shared" si="3"/>
        <v>99.5111666666667</v>
      </c>
      <c r="L32" s="18">
        <f t="shared" si="4"/>
        <v>0.995111666666667</v>
      </c>
      <c r="M32" s="13" t="s">
        <v>73</v>
      </c>
      <c r="N32" s="13"/>
      <c r="O32" s="18">
        <f t="shared" si="19"/>
        <v>2.17129320717072</v>
      </c>
      <c r="P32" s="18">
        <f t="shared" si="5"/>
        <v>0.0460782661382423</v>
      </c>
      <c r="Q32" s="24">
        <f t="shared" si="6"/>
        <v>0.00629736303889312</v>
      </c>
      <c r="R32" s="18">
        <f t="shared" si="7"/>
        <v>0.135998594444444</v>
      </c>
      <c r="S32" s="25">
        <f t="shared" si="8"/>
        <v>0.0463046185485806</v>
      </c>
      <c r="T32" s="3">
        <v>0.01</v>
      </c>
      <c r="U32" s="26">
        <f t="shared" si="9"/>
        <v>0.000463046185485806</v>
      </c>
      <c r="V32" s="25"/>
      <c r="W32" s="3"/>
      <c r="X32" s="26"/>
      <c r="Y32" s="28">
        <v>0.02</v>
      </c>
      <c r="Z32" s="3">
        <v>0.21</v>
      </c>
      <c r="AA32" s="27">
        <f t="shared" si="10"/>
        <v>0.0042</v>
      </c>
      <c r="AB32" s="3">
        <v>0.01</v>
      </c>
      <c r="AC32" s="3">
        <v>0.29</v>
      </c>
      <c r="AD32" s="27">
        <f t="shared" si="11"/>
        <v>0.0029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</v>
      </c>
      <c r="AO32" s="3">
        <v>0.38</v>
      </c>
      <c r="AP32" s="3">
        <f t="shared" si="13"/>
        <v>0.0038</v>
      </c>
      <c r="AQ32" s="1">
        <f t="shared" si="14"/>
        <v>0.0223630461854858</v>
      </c>
      <c r="AR32" s="29">
        <f t="shared" si="15"/>
        <v>99.5111666666667</v>
      </c>
      <c r="AS32" s="1">
        <f t="shared" si="16"/>
        <v>0.136666666666667</v>
      </c>
      <c r="AT32" s="2">
        <f t="shared" si="20"/>
        <v>77.9232054736881</v>
      </c>
      <c r="AU32" s="1">
        <f t="shared" si="17"/>
        <v>158784.093090334</v>
      </c>
    </row>
    <row r="33" s="1" customFormat="1" spans="1:47">
      <c r="A33" s="13"/>
      <c r="B33" s="13"/>
      <c r="C33" s="16">
        <v>6</v>
      </c>
      <c r="D33" s="19">
        <v>5.75653605026667</v>
      </c>
      <c r="E33" s="20">
        <f t="shared" si="18"/>
        <v>1.51821803590323</v>
      </c>
      <c r="F33" s="16" t="s">
        <v>73</v>
      </c>
      <c r="G33" s="13">
        <v>7</v>
      </c>
      <c r="H33" s="18">
        <f t="shared" si="0"/>
        <v>5.75653605026667</v>
      </c>
      <c r="I33" s="18">
        <f t="shared" si="1"/>
        <v>278.906536050267</v>
      </c>
      <c r="J33" s="18">
        <f t="shared" si="2"/>
        <v>0.0363688460464183</v>
      </c>
      <c r="K33" s="18">
        <f t="shared" si="3"/>
        <v>99.5111666666667</v>
      </c>
      <c r="L33" s="18">
        <f t="shared" si="4"/>
        <v>0.995111666666667</v>
      </c>
      <c r="M33" s="13" t="s">
        <v>73</v>
      </c>
      <c r="N33" s="13"/>
      <c r="O33" s="18">
        <f t="shared" si="19"/>
        <v>3.12032660769915</v>
      </c>
      <c r="P33" s="18">
        <f t="shared" si="5"/>
        <v>0.113482678009953</v>
      </c>
      <c r="Q33" s="24">
        <f t="shared" si="6"/>
        <v>0.0155092993280269</v>
      </c>
      <c r="R33" s="18">
        <f t="shared" si="7"/>
        <v>0.135998594444444</v>
      </c>
      <c r="S33" s="25">
        <f t="shared" si="8"/>
        <v>0.114040144248421</v>
      </c>
      <c r="T33" s="3">
        <v>0.01</v>
      </c>
      <c r="U33" s="26">
        <f t="shared" si="9"/>
        <v>0.00114040144248421</v>
      </c>
      <c r="V33" s="25"/>
      <c r="W33" s="3"/>
      <c r="X33" s="26"/>
      <c r="Y33" s="28">
        <v>0.02</v>
      </c>
      <c r="Z33" s="3">
        <v>0.21</v>
      </c>
      <c r="AA33" s="27">
        <f t="shared" si="10"/>
        <v>0.0042</v>
      </c>
      <c r="AB33" s="3">
        <v>0.01</v>
      </c>
      <c r="AC33" s="3">
        <v>0.29</v>
      </c>
      <c r="AD33" s="27">
        <f t="shared" si="11"/>
        <v>0.0029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</v>
      </c>
      <c r="AO33" s="3">
        <v>0.38</v>
      </c>
      <c r="AP33" s="3">
        <f t="shared" si="13"/>
        <v>0.0038</v>
      </c>
      <c r="AQ33" s="1">
        <f t="shared" si="14"/>
        <v>0.0230404014424842</v>
      </c>
      <c r="AR33" s="29">
        <f t="shared" si="15"/>
        <v>99.5111666666667</v>
      </c>
      <c r="AS33" s="1">
        <f t="shared" si="16"/>
        <v>0.136666666666667</v>
      </c>
      <c r="AT33" s="2">
        <f t="shared" si="20"/>
        <v>77.9232054736881</v>
      </c>
      <c r="AU33" s="1">
        <f t="shared" si="17"/>
        <v>163593.511238935</v>
      </c>
    </row>
    <row r="34" s="1" customFormat="1" spans="1:47">
      <c r="A34" s="13"/>
      <c r="B34" s="13"/>
      <c r="C34" s="16">
        <v>7</v>
      </c>
      <c r="D34" s="19">
        <v>9.044274744</v>
      </c>
      <c r="E34" s="20">
        <f t="shared" si="18"/>
        <v>5.75653605026667</v>
      </c>
      <c r="F34" s="16" t="s">
        <v>73</v>
      </c>
      <c r="G34" s="13">
        <v>8</v>
      </c>
      <c r="H34" s="18">
        <f t="shared" si="0"/>
        <v>9.044274744</v>
      </c>
      <c r="I34" s="18">
        <f t="shared" si="1"/>
        <v>282.194274744</v>
      </c>
      <c r="J34" s="18">
        <f t="shared" si="2"/>
        <v>0.0546223146962827</v>
      </c>
      <c r="K34" s="18">
        <f t="shared" si="3"/>
        <v>99.5111666666667</v>
      </c>
      <c r="L34" s="18">
        <f t="shared" si="4"/>
        <v>0.995111666666667</v>
      </c>
      <c r="M34" s="13" t="s">
        <v>73</v>
      </c>
      <c r="N34" s="13"/>
      <c r="O34" s="18">
        <f t="shared" si="19"/>
        <v>4.00195559635586</v>
      </c>
      <c r="P34" s="18">
        <f t="shared" si="5"/>
        <v>0.2185960779847</v>
      </c>
      <c r="Q34" s="24">
        <f t="shared" si="6"/>
        <v>0.0298747973245756</v>
      </c>
      <c r="R34" s="18">
        <f t="shared" si="7"/>
        <v>0.135998594444444</v>
      </c>
      <c r="S34" s="25">
        <f t="shared" si="8"/>
        <v>0.219669897667799</v>
      </c>
      <c r="T34" s="3">
        <v>0.01</v>
      </c>
      <c r="U34" s="26">
        <f t="shared" si="9"/>
        <v>0.00219669897667799</v>
      </c>
      <c r="V34" s="25"/>
      <c r="W34" s="3"/>
      <c r="X34" s="26"/>
      <c r="Y34" s="28">
        <v>0.02</v>
      </c>
      <c r="Z34" s="3">
        <v>0.21</v>
      </c>
      <c r="AA34" s="27">
        <f t="shared" si="10"/>
        <v>0.0042</v>
      </c>
      <c r="AB34" s="3">
        <v>0.01</v>
      </c>
      <c r="AC34" s="3">
        <v>0.29</v>
      </c>
      <c r="AD34" s="27">
        <f t="shared" si="11"/>
        <v>0.0029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</v>
      </c>
      <c r="AO34" s="3">
        <v>0.38</v>
      </c>
      <c r="AP34" s="3">
        <f t="shared" si="13"/>
        <v>0.0038</v>
      </c>
      <c r="AQ34" s="1">
        <f t="shared" si="14"/>
        <v>0.024096698976678</v>
      </c>
      <c r="AR34" s="29">
        <f t="shared" si="15"/>
        <v>99.5111666666667</v>
      </c>
      <c r="AS34" s="1">
        <f t="shared" si="16"/>
        <v>0.136666666666667</v>
      </c>
      <c r="AT34" s="2">
        <f t="shared" si="20"/>
        <v>77.9232054736881</v>
      </c>
      <c r="AU34" s="1">
        <f t="shared" si="17"/>
        <v>171093.529108118</v>
      </c>
    </row>
    <row r="35" s="1" customFormat="1" spans="1:47">
      <c r="A35" s="13"/>
      <c r="B35" s="13"/>
      <c r="C35" s="16">
        <v>8</v>
      </c>
      <c r="D35" s="19">
        <v>8.20225561161291</v>
      </c>
      <c r="E35" s="20">
        <f t="shared" si="18"/>
        <v>9.044274744</v>
      </c>
      <c r="F35" s="16" t="s">
        <v>73</v>
      </c>
      <c r="G35" s="13">
        <v>9</v>
      </c>
      <c r="H35" s="18">
        <f t="shared" si="0"/>
        <v>8.20225561161291</v>
      </c>
      <c r="I35" s="18">
        <f t="shared" si="1"/>
        <v>281.352255611613</v>
      </c>
      <c r="J35" s="18">
        <f t="shared" si="2"/>
        <v>0.0492633712408358</v>
      </c>
      <c r="K35" s="18">
        <f t="shared" si="3"/>
        <v>99.5111666666667</v>
      </c>
      <c r="L35" s="18">
        <f t="shared" si="4"/>
        <v>0.995111666666667</v>
      </c>
      <c r="M35" s="13" t="s">
        <v>73</v>
      </c>
      <c r="N35" s="13"/>
      <c r="O35" s="18">
        <f t="shared" si="19"/>
        <v>4.77847118503783</v>
      </c>
      <c r="P35" s="18">
        <f t="shared" si="5"/>
        <v>0.235403599952155</v>
      </c>
      <c r="Q35" s="24">
        <f t="shared" si="6"/>
        <v>0.0321718253267946</v>
      </c>
      <c r="R35" s="18">
        <f t="shared" si="7"/>
        <v>0.135998594444444</v>
      </c>
      <c r="S35" s="25">
        <f t="shared" si="8"/>
        <v>0.236559984007311</v>
      </c>
      <c r="T35" s="3">
        <v>0.01</v>
      </c>
      <c r="U35" s="26">
        <f t="shared" si="9"/>
        <v>0.00236559984007311</v>
      </c>
      <c r="V35" s="25"/>
      <c r="W35" s="3"/>
      <c r="X35" s="26"/>
      <c r="Y35" s="28">
        <v>0.02</v>
      </c>
      <c r="Z35" s="3">
        <v>0.21</v>
      </c>
      <c r="AA35" s="27">
        <f t="shared" si="10"/>
        <v>0.0042</v>
      </c>
      <c r="AB35" s="3">
        <v>0.01</v>
      </c>
      <c r="AC35" s="3">
        <v>0.29</v>
      </c>
      <c r="AD35" s="27">
        <f t="shared" si="11"/>
        <v>0.0029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</v>
      </c>
      <c r="AO35" s="3">
        <v>0.38</v>
      </c>
      <c r="AP35" s="3">
        <f t="shared" si="13"/>
        <v>0.0038</v>
      </c>
      <c r="AQ35" s="1">
        <f t="shared" si="14"/>
        <v>0.0242655998400731</v>
      </c>
      <c r="AR35" s="29">
        <f t="shared" si="15"/>
        <v>99.5111666666667</v>
      </c>
      <c r="AS35" s="1">
        <f t="shared" si="16"/>
        <v>0.136666666666667</v>
      </c>
      <c r="AT35" s="2">
        <f t="shared" si="20"/>
        <v>77.9232054736881</v>
      </c>
      <c r="AU35" s="1">
        <f t="shared" si="17"/>
        <v>172292.774067589</v>
      </c>
    </row>
    <row r="36" s="1" customFormat="1" spans="1:47">
      <c r="A36" s="13"/>
      <c r="B36" s="13"/>
      <c r="C36" s="16">
        <v>9</v>
      </c>
      <c r="D36" s="19">
        <v>4.92029836966667</v>
      </c>
      <c r="E36" s="20">
        <f t="shared" si="18"/>
        <v>8.20225561161291</v>
      </c>
      <c r="F36" s="16" t="s">
        <v>73</v>
      </c>
      <c r="G36" s="13">
        <v>10</v>
      </c>
      <c r="H36" s="18">
        <f t="shared" si="0"/>
        <v>4.92029836966667</v>
      </c>
      <c r="I36" s="18">
        <f t="shared" si="1"/>
        <v>278.070298369667</v>
      </c>
      <c r="J36" s="18">
        <f t="shared" si="2"/>
        <v>0.0327442159316607</v>
      </c>
      <c r="K36" s="18">
        <f t="shared" si="3"/>
        <v>99.5111666666667</v>
      </c>
      <c r="L36" s="18">
        <f t="shared" si="4"/>
        <v>0.995111666666667</v>
      </c>
      <c r="M36" s="13" t="s">
        <v>73</v>
      </c>
      <c r="N36" s="13"/>
      <c r="O36" s="18">
        <f t="shared" si="19"/>
        <v>5.53817925175234</v>
      </c>
      <c r="P36" s="18">
        <f t="shared" si="5"/>
        <v>0.181343337287622</v>
      </c>
      <c r="Q36" s="24">
        <f t="shared" si="6"/>
        <v>0.0247835894293083</v>
      </c>
      <c r="R36" s="18">
        <f t="shared" si="7"/>
        <v>0.135998594444444</v>
      </c>
      <c r="S36" s="25">
        <f t="shared" si="8"/>
        <v>0.182234158599576</v>
      </c>
      <c r="T36" s="3">
        <v>0.01</v>
      </c>
      <c r="U36" s="26">
        <f t="shared" si="9"/>
        <v>0.00182234158599576</v>
      </c>
      <c r="V36" s="25"/>
      <c r="W36" s="3"/>
      <c r="X36" s="26"/>
      <c r="Y36" s="28">
        <v>0.02</v>
      </c>
      <c r="Z36" s="3">
        <v>0.21</v>
      </c>
      <c r="AA36" s="27">
        <f t="shared" si="10"/>
        <v>0.0042</v>
      </c>
      <c r="AB36" s="3">
        <v>0.01</v>
      </c>
      <c r="AC36" s="3">
        <v>0.29</v>
      </c>
      <c r="AD36" s="27">
        <f t="shared" si="11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</v>
      </c>
      <c r="AO36" s="3">
        <v>0.38</v>
      </c>
      <c r="AP36" s="3">
        <f t="shared" si="13"/>
        <v>0.0038</v>
      </c>
      <c r="AQ36" s="1">
        <f t="shared" si="14"/>
        <v>0.0237223415859958</v>
      </c>
      <c r="AR36" s="29">
        <f t="shared" si="15"/>
        <v>99.5111666666667</v>
      </c>
      <c r="AS36" s="1">
        <f t="shared" si="16"/>
        <v>0.136666666666667</v>
      </c>
      <c r="AT36" s="2">
        <f t="shared" si="20"/>
        <v>77.9232054736881</v>
      </c>
      <c r="AU36" s="1">
        <f t="shared" si="17"/>
        <v>168435.483407272</v>
      </c>
    </row>
    <row r="37" s="1" customFormat="1" spans="1:47">
      <c r="A37" s="13"/>
      <c r="B37" s="13"/>
      <c r="C37" s="16">
        <v>10</v>
      </c>
      <c r="D37" s="19">
        <v>-2.34924982545161</v>
      </c>
      <c r="E37" s="20">
        <f t="shared" si="18"/>
        <v>4.92029836966667</v>
      </c>
      <c r="F37" s="16" t="s">
        <v>73</v>
      </c>
      <c r="G37" s="13">
        <v>11</v>
      </c>
      <c r="H37" s="18">
        <f t="shared" si="0"/>
        <v>-2.34924982545161</v>
      </c>
      <c r="I37" s="18">
        <f t="shared" si="1"/>
        <v>270.800750174548</v>
      </c>
      <c r="J37" s="18">
        <f t="shared" si="2"/>
        <v>0.0127910550870759</v>
      </c>
      <c r="K37" s="18">
        <f t="shared" si="3"/>
        <v>99.5111666666667</v>
      </c>
      <c r="L37" s="18">
        <f t="shared" si="4"/>
        <v>0.995111666666667</v>
      </c>
      <c r="M37" s="13" t="s">
        <v>75</v>
      </c>
      <c r="N37" s="18">
        <f>(O36-P36)*C22/100</f>
        <v>5.08899411874148</v>
      </c>
      <c r="O37" s="18">
        <f t="shared" si="19"/>
        <v>1.2629534623899</v>
      </c>
      <c r="P37" s="18">
        <f t="shared" si="5"/>
        <v>0.0161545073098425</v>
      </c>
      <c r="Q37" s="24">
        <f t="shared" si="6"/>
        <v>0.00220778266567847</v>
      </c>
      <c r="R37" s="18">
        <f t="shared" si="7"/>
        <v>0.135998594444444</v>
      </c>
      <c r="S37" s="25">
        <f t="shared" si="8"/>
        <v>0.0162338638476176</v>
      </c>
      <c r="T37" s="3">
        <v>0.01</v>
      </c>
      <c r="U37" s="26">
        <f t="shared" si="9"/>
        <v>0.000162338638476176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0.0220623386384762</v>
      </c>
      <c r="AR37" s="29">
        <f t="shared" si="15"/>
        <v>99.5111666666667</v>
      </c>
      <c r="AS37" s="1">
        <f t="shared" si="16"/>
        <v>0.136666666666667</v>
      </c>
      <c r="AT37" s="2">
        <f t="shared" si="20"/>
        <v>77.9232054736881</v>
      </c>
      <c r="AU37" s="1">
        <f t="shared" si="17"/>
        <v>156648.982571789</v>
      </c>
    </row>
    <row r="38" s="1" customFormat="1" spans="1:48">
      <c r="A38" s="13"/>
      <c r="B38" s="13"/>
      <c r="C38" s="16">
        <v>11</v>
      </c>
      <c r="D38" s="19">
        <v>-8.14233013126667</v>
      </c>
      <c r="E38" s="20">
        <f t="shared" si="18"/>
        <v>-2.34924982545161</v>
      </c>
      <c r="F38" s="16" t="s">
        <v>75</v>
      </c>
      <c r="G38" s="13">
        <v>12</v>
      </c>
      <c r="H38" s="18">
        <f t="shared" si="0"/>
        <v>-8.14233013126667</v>
      </c>
      <c r="I38" s="18">
        <f t="shared" si="1"/>
        <v>265.007669868733</v>
      </c>
      <c r="J38" s="18">
        <f t="shared" si="2"/>
        <v>0.00582847932571641</v>
      </c>
      <c r="K38" s="18">
        <f t="shared" si="3"/>
        <v>99.5111666666667</v>
      </c>
      <c r="L38" s="18">
        <f t="shared" si="4"/>
        <v>0.995111666666667</v>
      </c>
      <c r="M38" s="13" t="s">
        <v>73</v>
      </c>
      <c r="N38" s="13"/>
      <c r="O38" s="18">
        <f t="shared" si="19"/>
        <v>2.24191062174673</v>
      </c>
      <c r="P38" s="18">
        <f t="shared" si="5"/>
        <v>0.0130669297089548</v>
      </c>
      <c r="Q38" s="24">
        <f t="shared" si="6"/>
        <v>0.00178581372689049</v>
      </c>
      <c r="R38" s="18">
        <f t="shared" si="7"/>
        <v>0.135998594444444</v>
      </c>
      <c r="S38" s="25">
        <f t="shared" si="8"/>
        <v>0.0131311189956452</v>
      </c>
      <c r="T38" s="3">
        <v>0.01</v>
      </c>
      <c r="U38" s="26">
        <f t="shared" si="9"/>
        <v>0.000131311189956452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0.0220313111899565</v>
      </c>
      <c r="AR38" s="29">
        <f t="shared" si="15"/>
        <v>99.5111666666667</v>
      </c>
      <c r="AS38" s="1">
        <f t="shared" si="16"/>
        <v>0.136666666666667</v>
      </c>
      <c r="AT38" s="2">
        <f t="shared" si="20"/>
        <v>77.9232054736881</v>
      </c>
      <c r="AU38" s="1">
        <f t="shared" si="17"/>
        <v>156428.67871724</v>
      </c>
      <c r="AV38" s="1">
        <f>SUM(AU27:AU38)</f>
        <v>1929374.91426915</v>
      </c>
    </row>
    <row r="39" s="1" customFormat="1" spans="1:46">
      <c r="A39" s="13"/>
      <c r="B39" s="13"/>
      <c r="C39" s="16">
        <v>12</v>
      </c>
      <c r="D39" s="19">
        <v>-13.2374105025806</v>
      </c>
      <c r="E39" s="20">
        <f t="shared" si="18"/>
        <v>-8.14233013126667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-12</v>
      </c>
      <c r="E42" s="16"/>
      <c r="F42" s="16"/>
      <c r="G42" s="13">
        <v>1</v>
      </c>
      <c r="H42" s="18">
        <f t="shared" ref="H42:H53" si="21">E43</f>
        <v>-12</v>
      </c>
      <c r="I42" s="18">
        <f t="shared" ref="I42:I53" si="22">H42+273.15</f>
        <v>261.15</v>
      </c>
      <c r="J42" s="18">
        <f t="shared" ref="J42:J53" si="23">EXP(($C$16*(I42-$C$14))/($C$17*I42*$C$14))</f>
        <v>0.00338724017142846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0.000261125873190599</v>
      </c>
      <c r="Q42" s="24">
        <f t="shared" ref="Q42:Q53" si="27">P42*$B$44</f>
        <v>4.83082865402607e-5</v>
      </c>
      <c r="R42" s="18">
        <f t="shared" ref="R42:R53" si="28">L42*$B$44</f>
        <v>0.0142618427083333</v>
      </c>
      <c r="S42" s="25">
        <f t="shared" ref="S42:S53" si="29">Q42/R42</f>
        <v>0.00338724017142846</v>
      </c>
      <c r="T42" s="3">
        <v>0.01</v>
      </c>
      <c r="U42" s="26">
        <f t="shared" ref="U42:U53" si="30">S42*T42</f>
        <v>3.38724017142846e-5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0.0148338724017143</v>
      </c>
      <c r="AR42" s="29">
        <f t="shared" ref="AR42:AR53" si="34">$B$42/12</f>
        <v>7.70910416666667</v>
      </c>
      <c r="AS42" s="1">
        <f t="shared" ref="AS42:AS53" si="35">$B$44</f>
        <v>0.185</v>
      </c>
      <c r="AT42" s="2">
        <f t="shared" ref="AT42:AT53" si="36">$E$5/12</f>
        <v>193.857643835617</v>
      </c>
      <c r="AU42" s="1">
        <f t="shared" ref="AU42:AU53" si="37">AT42*10000*AS42*0.67*AR42*AQ42</f>
        <v>27478.1768301477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-13.7746101351613</v>
      </c>
      <c r="E43" s="20">
        <f t="shared" ref="E43:E54" si="38">D42</f>
        <v>-12</v>
      </c>
      <c r="F43" s="16" t="s">
        <v>73</v>
      </c>
      <c r="G43" s="13">
        <v>2</v>
      </c>
      <c r="H43" s="18">
        <f t="shared" si="21"/>
        <v>-13.7746101351613</v>
      </c>
      <c r="I43" s="18">
        <f t="shared" si="22"/>
        <v>259.375389864839</v>
      </c>
      <c r="J43" s="18">
        <f t="shared" si="23"/>
        <v>0.00262458206049793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0.153920957460143</v>
      </c>
      <c r="P43" s="18">
        <f t="shared" si="26"/>
        <v>0.000403978183684556</v>
      </c>
      <c r="Q43" s="24">
        <f t="shared" si="27"/>
        <v>7.47359639816428e-5</v>
      </c>
      <c r="R43" s="18">
        <f t="shared" si="28"/>
        <v>0.0142618427083333</v>
      </c>
      <c r="S43" s="25">
        <f t="shared" si="29"/>
        <v>0.00524027403120733</v>
      </c>
      <c r="T43" s="3">
        <v>0.01</v>
      </c>
      <c r="U43" s="26">
        <f t="shared" si="30"/>
        <v>5.24027403120733e-5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0.0148524027403121</v>
      </c>
      <c r="AR43" s="29">
        <f t="shared" si="34"/>
        <v>7.70910416666667</v>
      </c>
      <c r="AS43" s="1">
        <f t="shared" si="35"/>
        <v>0.185</v>
      </c>
      <c r="AT43" s="2">
        <f t="shared" si="36"/>
        <v>193.857643835617</v>
      </c>
      <c r="AU43" s="1">
        <f t="shared" si="37"/>
        <v>27512.5023189293</v>
      </c>
    </row>
    <row r="44" s="1" customFormat="1" spans="1:47">
      <c r="A44" s="13" t="s">
        <v>38</v>
      </c>
      <c r="B44" s="13">
        <f>I5</f>
        <v>0.185</v>
      </c>
      <c r="C44" s="16">
        <v>2</v>
      </c>
      <c r="D44" s="19">
        <v>-11.9695939140357</v>
      </c>
      <c r="E44" s="20">
        <f t="shared" si="38"/>
        <v>-13.7746101351613</v>
      </c>
      <c r="F44" s="16" t="s">
        <v>73</v>
      </c>
      <c r="G44" s="13">
        <v>3</v>
      </c>
      <c r="H44" s="18">
        <f t="shared" si="21"/>
        <v>-11.9695939140357</v>
      </c>
      <c r="I44" s="18">
        <f t="shared" si="22"/>
        <v>261.180406085964</v>
      </c>
      <c r="J44" s="18">
        <f t="shared" si="23"/>
        <v>0.00340197464191522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0.230608020943125</v>
      </c>
      <c r="P44" s="18">
        <f t="shared" si="26"/>
        <v>0.000784522639470765</v>
      </c>
      <c r="Q44" s="24">
        <f t="shared" si="27"/>
        <v>0.000145136688302091</v>
      </c>
      <c r="R44" s="18">
        <f t="shared" si="28"/>
        <v>0.0142618427083333</v>
      </c>
      <c r="S44" s="25">
        <f t="shared" si="29"/>
        <v>0.0101765733412055</v>
      </c>
      <c r="T44" s="3">
        <v>0.01</v>
      </c>
      <c r="U44" s="26">
        <f t="shared" si="30"/>
        <v>0.000101765733412055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0.0149017657334121</v>
      </c>
      <c r="AR44" s="29">
        <f t="shared" si="34"/>
        <v>7.70910416666667</v>
      </c>
      <c r="AS44" s="1">
        <f t="shared" si="35"/>
        <v>0.185</v>
      </c>
      <c r="AT44" s="2">
        <f t="shared" si="36"/>
        <v>193.857643835617</v>
      </c>
      <c r="AU44" s="1">
        <f t="shared" si="37"/>
        <v>27603.9420331545</v>
      </c>
    </row>
    <row r="45" s="1" customFormat="1" spans="1:47">
      <c r="A45" s="13"/>
      <c r="B45" s="13"/>
      <c r="C45" s="16">
        <v>3</v>
      </c>
      <c r="D45" s="19">
        <v>-6.12167877883871</v>
      </c>
      <c r="E45" s="20">
        <f t="shared" si="38"/>
        <v>-11.9695939140357</v>
      </c>
      <c r="F45" s="16" t="s">
        <v>73</v>
      </c>
      <c r="G45" s="13">
        <v>4</v>
      </c>
      <c r="H45" s="18">
        <f t="shared" si="21"/>
        <v>-6.12167877883871</v>
      </c>
      <c r="I45" s="18">
        <f t="shared" si="22"/>
        <v>267.028321221161</v>
      </c>
      <c r="J45" s="18">
        <f t="shared" si="23"/>
        <v>0.0076966560258819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0.306914539970321</v>
      </c>
      <c r="P45" s="18">
        <f t="shared" si="26"/>
        <v>0.00236221564349334</v>
      </c>
      <c r="Q45" s="24">
        <f t="shared" si="27"/>
        <v>0.000437009894046268</v>
      </c>
      <c r="R45" s="18">
        <f t="shared" si="28"/>
        <v>0.0142618427083333</v>
      </c>
      <c r="S45" s="25">
        <f t="shared" si="29"/>
        <v>0.0306418955098221</v>
      </c>
      <c r="T45" s="3">
        <v>0.01</v>
      </c>
      <c r="U45" s="26">
        <f t="shared" si="30"/>
        <v>0.000306418955098221</v>
      </c>
      <c r="V45" s="25"/>
      <c r="W45" s="3"/>
      <c r="X45" s="26"/>
      <c r="Y45" s="28">
        <v>0.02</v>
      </c>
      <c r="Z45" s="3">
        <v>0.49</v>
      </c>
      <c r="AA45" s="27">
        <f t="shared" si="31"/>
        <v>0.0098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0.0151064189550982</v>
      </c>
      <c r="AR45" s="29">
        <f t="shared" si="34"/>
        <v>7.70910416666667</v>
      </c>
      <c r="AS45" s="1">
        <f t="shared" si="35"/>
        <v>0.185</v>
      </c>
      <c r="AT45" s="2">
        <f t="shared" si="36"/>
        <v>193.857643835617</v>
      </c>
      <c r="AU45" s="1">
        <f t="shared" si="37"/>
        <v>27983.0404413154</v>
      </c>
    </row>
    <row r="46" s="1" customFormat="1" spans="1:47">
      <c r="A46" s="13"/>
      <c r="B46" s="13"/>
      <c r="C46" s="16">
        <v>4</v>
      </c>
      <c r="D46" s="19">
        <v>-2.2269225647</v>
      </c>
      <c r="E46" s="20">
        <f t="shared" si="38"/>
        <v>-6.12167877883871</v>
      </c>
      <c r="F46" s="16" t="s">
        <v>73</v>
      </c>
      <c r="G46" s="13">
        <v>5</v>
      </c>
      <c r="H46" s="18">
        <f t="shared" si="21"/>
        <v>-2.2269225647</v>
      </c>
      <c r="I46" s="18">
        <f t="shared" si="22"/>
        <v>270.9230774353</v>
      </c>
      <c r="J46" s="18">
        <f t="shared" si="23"/>
        <v>0.0130004082863255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0.289324708110486</v>
      </c>
      <c r="O46" s="18">
        <f t="shared" si="39"/>
        <v>0.092318657883008</v>
      </c>
      <c r="P46" s="18">
        <f t="shared" si="26"/>
        <v>0.00120018024492471</v>
      </c>
      <c r="Q46" s="24">
        <f t="shared" si="27"/>
        <v>0.000222033345311071</v>
      </c>
      <c r="R46" s="18">
        <f t="shared" si="28"/>
        <v>0.0142618427083333</v>
      </c>
      <c r="S46" s="25">
        <f t="shared" si="29"/>
        <v>0.0155683490451998</v>
      </c>
      <c r="T46" s="3">
        <v>0.01</v>
      </c>
      <c r="U46" s="26">
        <f t="shared" si="30"/>
        <v>0.000155683490451998</v>
      </c>
      <c r="V46" s="25"/>
      <c r="W46" s="3"/>
      <c r="X46" s="26"/>
      <c r="Y46" s="28">
        <v>0.02</v>
      </c>
      <c r="Z46" s="3">
        <v>0.49</v>
      </c>
      <c r="AA46" s="27">
        <f t="shared" si="31"/>
        <v>0.0098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</v>
      </c>
      <c r="AO46" s="3">
        <v>0.5</v>
      </c>
      <c r="AP46" s="3">
        <f t="shared" si="32"/>
        <v>0.005</v>
      </c>
      <c r="AQ46" s="1">
        <f t="shared" si="33"/>
        <v>0.014955683490452</v>
      </c>
      <c r="AR46" s="29">
        <f t="shared" si="34"/>
        <v>7.70910416666667</v>
      </c>
      <c r="AS46" s="1">
        <f t="shared" si="35"/>
        <v>0.185</v>
      </c>
      <c r="AT46" s="2">
        <f t="shared" si="36"/>
        <v>193.857643835617</v>
      </c>
      <c r="AU46" s="1">
        <f t="shared" si="37"/>
        <v>27703.8189649567</v>
      </c>
    </row>
    <row r="47" s="1" customFormat="1" spans="1:47">
      <c r="A47" s="13"/>
      <c r="B47" s="13"/>
      <c r="C47" s="16">
        <v>5</v>
      </c>
      <c r="D47" s="19">
        <v>1.51821803590323</v>
      </c>
      <c r="E47" s="20">
        <f t="shared" si="38"/>
        <v>-2.2269225647</v>
      </c>
      <c r="F47" s="16" t="s">
        <v>75</v>
      </c>
      <c r="G47" s="13">
        <v>6</v>
      </c>
      <c r="H47" s="18">
        <f t="shared" si="21"/>
        <v>1.51821803590323</v>
      </c>
      <c r="I47" s="18">
        <f t="shared" si="22"/>
        <v>274.668218035903</v>
      </c>
      <c r="J47" s="18">
        <f t="shared" si="23"/>
        <v>0.021221577070323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0.16820951930475</v>
      </c>
      <c r="P47" s="18">
        <f t="shared" si="26"/>
        <v>0.00356967127788774</v>
      </c>
      <c r="Q47" s="24">
        <f t="shared" si="27"/>
        <v>0.000660389186409231</v>
      </c>
      <c r="R47" s="18">
        <f t="shared" si="28"/>
        <v>0.0142618427083333</v>
      </c>
      <c r="S47" s="25">
        <f t="shared" si="29"/>
        <v>0.0463046185485806</v>
      </c>
      <c r="T47" s="3">
        <v>0.01</v>
      </c>
      <c r="U47" s="26">
        <f t="shared" si="30"/>
        <v>0.000463046185485806</v>
      </c>
      <c r="V47" s="25"/>
      <c r="W47" s="3"/>
      <c r="X47" s="26"/>
      <c r="Y47" s="28">
        <v>0.02</v>
      </c>
      <c r="Z47" s="3">
        <v>0.49</v>
      </c>
      <c r="AA47" s="27">
        <f t="shared" si="31"/>
        <v>0.0098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</v>
      </c>
      <c r="AO47" s="3">
        <v>0.5</v>
      </c>
      <c r="AP47" s="3">
        <f t="shared" si="32"/>
        <v>0.005</v>
      </c>
      <c r="AQ47" s="1">
        <f t="shared" si="33"/>
        <v>0.0152630461854858</v>
      </c>
      <c r="AR47" s="29">
        <f t="shared" si="34"/>
        <v>7.70910416666667</v>
      </c>
      <c r="AS47" s="1">
        <f t="shared" si="35"/>
        <v>0.185</v>
      </c>
      <c r="AT47" s="2">
        <f t="shared" si="36"/>
        <v>193.857643835617</v>
      </c>
      <c r="AU47" s="1">
        <f t="shared" si="37"/>
        <v>28273.1757894198</v>
      </c>
    </row>
    <row r="48" s="1" customFormat="1" spans="1:47">
      <c r="A48" s="13"/>
      <c r="B48" s="13"/>
      <c r="C48" s="16">
        <v>6</v>
      </c>
      <c r="D48" s="19">
        <v>5.75653605026667</v>
      </c>
      <c r="E48" s="20">
        <f t="shared" si="38"/>
        <v>1.51821803590323</v>
      </c>
      <c r="F48" s="16" t="s">
        <v>73</v>
      </c>
      <c r="G48" s="13">
        <v>7</v>
      </c>
      <c r="H48" s="18">
        <f t="shared" si="21"/>
        <v>5.75653605026667</v>
      </c>
      <c r="I48" s="18">
        <f t="shared" si="22"/>
        <v>278.906536050267</v>
      </c>
      <c r="J48" s="18">
        <f t="shared" si="23"/>
        <v>0.0363688460464183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0.241730889693529</v>
      </c>
      <c r="P48" s="18">
        <f t="shared" si="26"/>
        <v>0.00879147351192768</v>
      </c>
      <c r="Q48" s="24">
        <f t="shared" si="27"/>
        <v>0.00162642259970662</v>
      </c>
      <c r="R48" s="18">
        <f t="shared" si="28"/>
        <v>0.0142618427083333</v>
      </c>
      <c r="S48" s="25">
        <f t="shared" si="29"/>
        <v>0.114040144248421</v>
      </c>
      <c r="T48" s="3">
        <v>0.01</v>
      </c>
      <c r="U48" s="26">
        <f t="shared" si="30"/>
        <v>0.00114040144248421</v>
      </c>
      <c r="V48" s="25"/>
      <c r="W48" s="3"/>
      <c r="X48" s="26"/>
      <c r="Y48" s="28">
        <v>0.02</v>
      </c>
      <c r="Z48" s="3">
        <v>0.49</v>
      </c>
      <c r="AA48" s="27">
        <f t="shared" si="31"/>
        <v>0.0098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0.01</v>
      </c>
      <c r="AO48" s="3">
        <v>0.5</v>
      </c>
      <c r="AP48" s="3">
        <f t="shared" si="32"/>
        <v>0.005</v>
      </c>
      <c r="AQ48" s="1">
        <f t="shared" si="33"/>
        <v>0.0159404014424842</v>
      </c>
      <c r="AR48" s="29">
        <f t="shared" si="34"/>
        <v>7.70910416666667</v>
      </c>
      <c r="AS48" s="1">
        <f t="shared" si="35"/>
        <v>0.185</v>
      </c>
      <c r="AT48" s="2">
        <f t="shared" si="36"/>
        <v>193.857643835617</v>
      </c>
      <c r="AU48" s="1">
        <f t="shared" si="37"/>
        <v>29527.9046305874</v>
      </c>
    </row>
    <row r="49" s="1" customFormat="1" spans="1:47">
      <c r="A49" s="13"/>
      <c r="B49" s="13"/>
      <c r="C49" s="16">
        <v>7</v>
      </c>
      <c r="D49" s="19">
        <v>9.044274744</v>
      </c>
      <c r="E49" s="20">
        <f t="shared" si="38"/>
        <v>5.75653605026667</v>
      </c>
      <c r="F49" s="16" t="s">
        <v>73</v>
      </c>
      <c r="G49" s="13">
        <v>8</v>
      </c>
      <c r="H49" s="18">
        <f t="shared" si="21"/>
        <v>9.044274744</v>
      </c>
      <c r="I49" s="18">
        <f t="shared" si="22"/>
        <v>282.194274744</v>
      </c>
      <c r="J49" s="18">
        <f t="shared" si="23"/>
        <v>0.0546223146962827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0.310030457848268</v>
      </c>
      <c r="P49" s="18">
        <f t="shared" si="26"/>
        <v>0.0169345812340207</v>
      </c>
      <c r="Q49" s="24">
        <f t="shared" si="27"/>
        <v>0.00313289752829383</v>
      </c>
      <c r="R49" s="18">
        <f t="shared" si="28"/>
        <v>0.0142618427083333</v>
      </c>
      <c r="S49" s="25">
        <f t="shared" si="29"/>
        <v>0.219669897667799</v>
      </c>
      <c r="T49" s="3">
        <v>0.01</v>
      </c>
      <c r="U49" s="26">
        <f t="shared" si="30"/>
        <v>0.00219669897667799</v>
      </c>
      <c r="V49" s="25"/>
      <c r="W49" s="3"/>
      <c r="X49" s="26"/>
      <c r="Y49" s="28">
        <v>0.02</v>
      </c>
      <c r="Z49" s="3">
        <v>0.49</v>
      </c>
      <c r="AA49" s="27">
        <f t="shared" si="31"/>
        <v>0.0098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0.01</v>
      </c>
      <c r="AO49" s="3">
        <v>0.5</v>
      </c>
      <c r="AP49" s="3">
        <f t="shared" si="32"/>
        <v>0.005</v>
      </c>
      <c r="AQ49" s="1">
        <f t="shared" si="33"/>
        <v>0.016996698976678</v>
      </c>
      <c r="AR49" s="29">
        <f t="shared" si="34"/>
        <v>7.70910416666667</v>
      </c>
      <c r="AS49" s="1">
        <f t="shared" si="35"/>
        <v>0.185</v>
      </c>
      <c r="AT49" s="2">
        <f t="shared" si="36"/>
        <v>193.857643835617</v>
      </c>
      <c r="AU49" s="1">
        <f t="shared" si="37"/>
        <v>31484.5838876148</v>
      </c>
    </row>
    <row r="50" s="1" customFormat="1" spans="1:47">
      <c r="A50" s="13"/>
      <c r="B50" s="13"/>
      <c r="C50" s="16">
        <v>8</v>
      </c>
      <c r="D50" s="19">
        <v>8.20225561161291</v>
      </c>
      <c r="E50" s="20">
        <f t="shared" si="38"/>
        <v>9.044274744</v>
      </c>
      <c r="F50" s="16" t="s">
        <v>73</v>
      </c>
      <c r="G50" s="13">
        <v>9</v>
      </c>
      <c r="H50" s="18">
        <f t="shared" si="21"/>
        <v>8.20225561161291</v>
      </c>
      <c r="I50" s="18">
        <f t="shared" si="22"/>
        <v>281.352255611613</v>
      </c>
      <c r="J50" s="18">
        <f t="shared" si="23"/>
        <v>0.0492633712408358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0.370186918280914</v>
      </c>
      <c r="P50" s="18">
        <f t="shared" si="26"/>
        <v>0.0182366555837736</v>
      </c>
      <c r="Q50" s="24">
        <f t="shared" si="27"/>
        <v>0.00337378128299812</v>
      </c>
      <c r="R50" s="18">
        <f t="shared" si="28"/>
        <v>0.0142618427083333</v>
      </c>
      <c r="S50" s="25">
        <f t="shared" si="29"/>
        <v>0.236559984007311</v>
      </c>
      <c r="T50" s="3">
        <v>0.01</v>
      </c>
      <c r="U50" s="26">
        <f t="shared" si="30"/>
        <v>0.00236559984007311</v>
      </c>
      <c r="V50" s="25"/>
      <c r="W50" s="3"/>
      <c r="X50" s="26"/>
      <c r="Y50" s="28">
        <v>0.02</v>
      </c>
      <c r="Z50" s="3">
        <v>0.49</v>
      </c>
      <c r="AA50" s="27">
        <f t="shared" si="31"/>
        <v>0.0098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</v>
      </c>
      <c r="AO50" s="3">
        <v>0.5</v>
      </c>
      <c r="AP50" s="3">
        <f t="shared" si="32"/>
        <v>0.005</v>
      </c>
      <c r="AQ50" s="1">
        <f t="shared" si="33"/>
        <v>0.0171655998400731</v>
      </c>
      <c r="AR50" s="29">
        <f t="shared" si="34"/>
        <v>7.70910416666667</v>
      </c>
      <c r="AS50" s="1">
        <f t="shared" si="35"/>
        <v>0.185</v>
      </c>
      <c r="AT50" s="2">
        <f t="shared" si="36"/>
        <v>193.857643835617</v>
      </c>
      <c r="AU50" s="1">
        <f t="shared" si="37"/>
        <v>31797.454840354</v>
      </c>
    </row>
    <row r="51" s="1" customFormat="1" spans="1:47">
      <c r="A51" s="13"/>
      <c r="B51" s="13"/>
      <c r="C51" s="16">
        <v>9</v>
      </c>
      <c r="D51" s="19">
        <v>4.92029836966667</v>
      </c>
      <c r="E51" s="20">
        <f t="shared" si="38"/>
        <v>8.20225561161291</v>
      </c>
      <c r="F51" s="16" t="s">
        <v>73</v>
      </c>
      <c r="G51" s="13">
        <v>10</v>
      </c>
      <c r="H51" s="18">
        <f t="shared" si="21"/>
        <v>4.92029836966667</v>
      </c>
      <c r="I51" s="18">
        <f t="shared" si="22"/>
        <v>278.070298369667</v>
      </c>
      <c r="J51" s="18">
        <f t="shared" si="23"/>
        <v>0.0327442159316607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0.429041304363807</v>
      </c>
      <c r="P51" s="18">
        <f t="shared" si="26"/>
        <v>0.0140486211136899</v>
      </c>
      <c r="Q51" s="24">
        <f t="shared" si="27"/>
        <v>0.00259899490603262</v>
      </c>
      <c r="R51" s="18">
        <f t="shared" si="28"/>
        <v>0.0142618427083333</v>
      </c>
      <c r="S51" s="25">
        <f t="shared" si="29"/>
        <v>0.182234158599576</v>
      </c>
      <c r="T51" s="3">
        <v>0.01</v>
      </c>
      <c r="U51" s="26">
        <f t="shared" si="30"/>
        <v>0.00182234158599576</v>
      </c>
      <c r="V51" s="25"/>
      <c r="W51" s="3"/>
      <c r="X51" s="26"/>
      <c r="Y51" s="28">
        <v>0.02</v>
      </c>
      <c r="Z51" s="3">
        <v>0.49</v>
      </c>
      <c r="AA51" s="27">
        <f t="shared" si="31"/>
        <v>0.0098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</v>
      </c>
      <c r="AO51" s="3">
        <v>0.5</v>
      </c>
      <c r="AP51" s="3">
        <f t="shared" si="32"/>
        <v>0.005</v>
      </c>
      <c r="AQ51" s="1">
        <f t="shared" si="33"/>
        <v>0.0166223415859958</v>
      </c>
      <c r="AR51" s="29">
        <f t="shared" si="34"/>
        <v>7.70910416666667</v>
      </c>
      <c r="AS51" s="1">
        <f t="shared" si="35"/>
        <v>0.185</v>
      </c>
      <c r="AT51" s="2">
        <f t="shared" si="36"/>
        <v>193.857643835617</v>
      </c>
      <c r="AU51" s="1">
        <f t="shared" si="37"/>
        <v>30791.1264882071</v>
      </c>
    </row>
    <row r="52" s="1" customFormat="1" spans="1:47">
      <c r="A52" s="13"/>
      <c r="B52" s="13"/>
      <c r="C52" s="16">
        <v>10</v>
      </c>
      <c r="D52" s="19">
        <v>-2.34924982545161</v>
      </c>
      <c r="E52" s="20">
        <f t="shared" si="38"/>
        <v>4.92029836966667</v>
      </c>
      <c r="F52" s="16" t="s">
        <v>73</v>
      </c>
      <c r="G52" s="13">
        <v>11</v>
      </c>
      <c r="H52" s="18">
        <f t="shared" si="21"/>
        <v>-2.34924982545161</v>
      </c>
      <c r="I52" s="18">
        <f t="shared" si="22"/>
        <v>270.800750174548</v>
      </c>
      <c r="J52" s="18">
        <f t="shared" si="23"/>
        <v>0.0127910550870759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0.394243049087611</v>
      </c>
      <c r="O52" s="18">
        <f t="shared" si="39"/>
        <v>0.0978406758291726</v>
      </c>
      <c r="P52" s="18">
        <f t="shared" si="26"/>
        <v>0.00125148547428768</v>
      </c>
      <c r="Q52" s="24">
        <f t="shared" si="27"/>
        <v>0.000231524812743221</v>
      </c>
      <c r="R52" s="18">
        <f t="shared" si="28"/>
        <v>0.0142618427083333</v>
      </c>
      <c r="S52" s="25">
        <f t="shared" si="29"/>
        <v>0.0162338638476176</v>
      </c>
      <c r="T52" s="3">
        <v>0.01</v>
      </c>
      <c r="U52" s="26">
        <f t="shared" si="30"/>
        <v>0.000162338638476176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0.0149623386384762</v>
      </c>
      <c r="AR52" s="29">
        <f t="shared" si="34"/>
        <v>7.70910416666667</v>
      </c>
      <c r="AS52" s="1">
        <f t="shared" si="35"/>
        <v>0.185</v>
      </c>
      <c r="AT52" s="2">
        <f t="shared" si="36"/>
        <v>193.857643835617</v>
      </c>
      <c r="AU52" s="1">
        <f t="shared" si="37"/>
        <v>27716.1469214934</v>
      </c>
    </row>
    <row r="53" s="1" customFormat="1" spans="1:48">
      <c r="A53" s="13"/>
      <c r="B53" s="13"/>
      <c r="C53" s="16">
        <v>11</v>
      </c>
      <c r="D53" s="19">
        <v>-8.14233013126667</v>
      </c>
      <c r="E53" s="20">
        <f t="shared" si="38"/>
        <v>-2.34924982545161</v>
      </c>
      <c r="F53" s="16" t="s">
        <v>75</v>
      </c>
      <c r="G53" s="13">
        <v>12</v>
      </c>
      <c r="H53" s="18">
        <f t="shared" si="21"/>
        <v>-8.14233013126667</v>
      </c>
      <c r="I53" s="18">
        <f t="shared" si="22"/>
        <v>265.007669868733</v>
      </c>
      <c r="J53" s="18">
        <f t="shared" si="23"/>
        <v>0.00582847932571641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0.173680232021552</v>
      </c>
      <c r="P53" s="18">
        <f t="shared" si="26"/>
        <v>0.00101229164162324</v>
      </c>
      <c r="Q53" s="24">
        <f t="shared" si="27"/>
        <v>0.0001872739537003</v>
      </c>
      <c r="R53" s="18">
        <f t="shared" si="28"/>
        <v>0.0142618427083333</v>
      </c>
      <c r="S53" s="25">
        <f t="shared" si="29"/>
        <v>0.0131311189956452</v>
      </c>
      <c r="T53" s="3">
        <v>0.01</v>
      </c>
      <c r="U53" s="26">
        <f t="shared" si="30"/>
        <v>0.000131311189956452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0.0149313111899565</v>
      </c>
      <c r="AR53" s="29">
        <f t="shared" si="34"/>
        <v>7.70910416666667</v>
      </c>
      <c r="AS53" s="1">
        <f t="shared" si="35"/>
        <v>0.185</v>
      </c>
      <c r="AT53" s="2">
        <f t="shared" si="36"/>
        <v>193.857643835617</v>
      </c>
      <c r="AU53" s="1">
        <f t="shared" si="37"/>
        <v>27658.6718607726</v>
      </c>
      <c r="AV53" s="1">
        <f>SUM(AU42:AU53)</f>
        <v>345530.545006953</v>
      </c>
    </row>
    <row r="54" s="1" customFormat="1" spans="1:46">
      <c r="A54" s="13"/>
      <c r="B54" s="13"/>
      <c r="C54" s="16">
        <v>12</v>
      </c>
      <c r="D54" s="19">
        <v>-13.2374105025806</v>
      </c>
      <c r="E54" s="20">
        <f t="shared" si="38"/>
        <v>-8.14233013126667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7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="1" customFormat="1" spans="1:77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8">
      <c r="A58" s="13" t="s">
        <v>71</v>
      </c>
      <c r="B58" s="13">
        <f>F7</f>
        <v>134.758</v>
      </c>
      <c r="C58" s="16" t="s">
        <v>72</v>
      </c>
      <c r="D58" s="17">
        <v>-12</v>
      </c>
      <c r="E58" s="16"/>
      <c r="F58" s="16"/>
      <c r="G58" s="13">
        <v>1</v>
      </c>
      <c r="H58" s="18">
        <f t="shared" ref="H58:H69" si="40">E59</f>
        <v>-12</v>
      </c>
      <c r="I58" s="18">
        <f t="shared" ref="I58:I69" si="41">H58+273.15</f>
        <v>261.15</v>
      </c>
      <c r="J58" s="18">
        <f t="shared" ref="J58:J69" si="42">EXP(($C$16*(I58-$C$14))/($C$17*I58*$C$14))</f>
        <v>0.00338724017142846</v>
      </c>
      <c r="K58" s="18">
        <f t="shared" ref="K58:K69" si="43">$B$58/12</f>
        <v>11.2298333333333</v>
      </c>
      <c r="L58" s="18">
        <f t="shared" ref="L58:L69" si="44">K58*$B$59/100</f>
        <v>3.032055</v>
      </c>
      <c r="M58" s="13" t="s">
        <v>73</v>
      </c>
      <c r="N58" s="13"/>
      <c r="O58" s="18">
        <f>L58</f>
        <v>3.032055</v>
      </c>
      <c r="P58" s="18">
        <f t="shared" ref="P58:P69" si="45">O58*J58</f>
        <v>0.0102702984979805</v>
      </c>
      <c r="Q58" s="24">
        <f t="shared" ref="Q58:Q69" si="46">P58*$B$60</f>
        <v>0.00297838656441435</v>
      </c>
      <c r="R58" s="18">
        <f t="shared" ref="R58:R69" si="47">L58*$B$60</f>
        <v>0.87929595</v>
      </c>
      <c r="S58" s="25">
        <f t="shared" ref="S58:S69" si="48">Q58/R58</f>
        <v>0.00338724017142846</v>
      </c>
      <c r="T58" s="3">
        <v>0.27</v>
      </c>
      <c r="U58" s="26">
        <f t="shared" ref="U58:U69" si="49">S58*T58</f>
        <v>0.000914554846285683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0.226577698006633</v>
      </c>
      <c r="AC58" s="29">
        <f t="shared" ref="AC58:AC69" si="51">$B$58/12</f>
        <v>11.2298333333333</v>
      </c>
      <c r="AD58" s="1">
        <f t="shared" ref="AD58:AD69" si="52">$B$60</f>
        <v>0.29</v>
      </c>
      <c r="AE58" s="30">
        <f t="shared" ref="AE58:AE69" si="53">$E$7/12</f>
        <v>3.43082191780822</v>
      </c>
      <c r="AF58" s="1">
        <f t="shared" ref="AF58:AF69" si="54">AE58*10000*AC58*AB58</f>
        <v>87294.854769829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s="3"/>
    </row>
    <row r="59" s="1" customFormat="1" spans="1:78">
      <c r="A59" s="13" t="s">
        <v>74</v>
      </c>
      <c r="B59" s="13">
        <v>27</v>
      </c>
      <c r="C59" s="16">
        <v>1</v>
      </c>
      <c r="D59" s="19">
        <v>-13.7746101351613</v>
      </c>
      <c r="E59" s="20">
        <f t="shared" ref="E59:E70" si="55">D58</f>
        <v>-12</v>
      </c>
      <c r="F59" s="16" t="s">
        <v>73</v>
      </c>
      <c r="G59" s="13">
        <v>2</v>
      </c>
      <c r="H59" s="18">
        <f t="shared" si="40"/>
        <v>-13.7746101351613</v>
      </c>
      <c r="I59" s="18">
        <f t="shared" si="41"/>
        <v>259.375389864839</v>
      </c>
      <c r="J59" s="18">
        <f t="shared" si="42"/>
        <v>0.00262458206049793</v>
      </c>
      <c r="K59" s="18">
        <f t="shared" si="43"/>
        <v>11.2298333333333</v>
      </c>
      <c r="L59" s="18">
        <f t="shared" si="44"/>
        <v>3.032055</v>
      </c>
      <c r="M59" s="13" t="s">
        <v>73</v>
      </c>
      <c r="N59" s="13"/>
      <c r="O59" s="18">
        <f t="shared" ref="O59:O69" si="56">L59+O58-P58-N59</f>
        <v>6.05383970150202</v>
      </c>
      <c r="P59" s="18">
        <f t="shared" si="45"/>
        <v>0.0158887990776923</v>
      </c>
      <c r="Q59" s="24">
        <f t="shared" si="46"/>
        <v>0.00460775173253077</v>
      </c>
      <c r="R59" s="18">
        <f t="shared" si="47"/>
        <v>0.87929595</v>
      </c>
      <c r="S59" s="25">
        <f t="shared" si="48"/>
        <v>0.00524027403120732</v>
      </c>
      <c r="T59" s="3">
        <v>0.27</v>
      </c>
      <c r="U59" s="26">
        <f t="shared" si="49"/>
        <v>0.00141487398842598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0.226674910015951</v>
      </c>
      <c r="AC59" s="29">
        <f t="shared" si="51"/>
        <v>11.2298333333333</v>
      </c>
      <c r="AD59" s="1">
        <f t="shared" si="52"/>
        <v>0.29</v>
      </c>
      <c r="AE59" s="30">
        <f t="shared" si="53"/>
        <v>3.43082191780822</v>
      </c>
      <c r="AF59" s="1">
        <f t="shared" si="54"/>
        <v>87332.308183426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38</v>
      </c>
      <c r="B60" s="13">
        <f>H7</f>
        <v>0.29</v>
      </c>
      <c r="C60" s="16">
        <v>2</v>
      </c>
      <c r="D60" s="19">
        <v>-11.9695939140357</v>
      </c>
      <c r="E60" s="20">
        <f t="shared" si="55"/>
        <v>-13.7746101351613</v>
      </c>
      <c r="F60" s="16" t="s">
        <v>73</v>
      </c>
      <c r="G60" s="13">
        <v>3</v>
      </c>
      <c r="H60" s="18">
        <f t="shared" si="40"/>
        <v>-11.9695939140357</v>
      </c>
      <c r="I60" s="18">
        <f t="shared" si="41"/>
        <v>261.180406085964</v>
      </c>
      <c r="J60" s="18">
        <f t="shared" si="42"/>
        <v>0.00340197464191522</v>
      </c>
      <c r="K60" s="18">
        <f t="shared" si="43"/>
        <v>11.2298333333333</v>
      </c>
      <c r="L60" s="18">
        <f t="shared" si="44"/>
        <v>3.032055</v>
      </c>
      <c r="M60" s="13" t="s">
        <v>73</v>
      </c>
      <c r="N60" s="13"/>
      <c r="O60" s="18">
        <f t="shared" si="56"/>
        <v>9.07000590242433</v>
      </c>
      <c r="P60" s="18">
        <f t="shared" si="45"/>
        <v>0.030855930082069</v>
      </c>
      <c r="Q60" s="24">
        <f t="shared" si="46"/>
        <v>0.0089482197238</v>
      </c>
      <c r="R60" s="18">
        <f t="shared" si="47"/>
        <v>0.87929595</v>
      </c>
      <c r="S60" s="25">
        <f t="shared" si="48"/>
        <v>0.0101765733412055</v>
      </c>
      <c r="T60" s="3">
        <v>0.27</v>
      </c>
      <c r="U60" s="26">
        <f t="shared" si="49"/>
        <v>0.0027476748021255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0.226933873214053</v>
      </c>
      <c r="AC60" s="29">
        <f t="shared" si="51"/>
        <v>11.2298333333333</v>
      </c>
      <c r="AD60" s="1">
        <f t="shared" si="52"/>
        <v>0.29</v>
      </c>
      <c r="AE60" s="30">
        <f t="shared" si="53"/>
        <v>3.43082191780822</v>
      </c>
      <c r="AF60" s="1">
        <f t="shared" si="54"/>
        <v>87432.0803806367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/>
      <c r="B61" s="13"/>
      <c r="C61" s="16">
        <v>3</v>
      </c>
      <c r="D61" s="19">
        <v>-6.12167877883871</v>
      </c>
      <c r="E61" s="20">
        <f t="shared" si="55"/>
        <v>-11.9695939140357</v>
      </c>
      <c r="F61" s="16" t="s">
        <v>73</v>
      </c>
      <c r="G61" s="13">
        <v>4</v>
      </c>
      <c r="H61" s="18">
        <f t="shared" si="40"/>
        <v>-6.12167877883871</v>
      </c>
      <c r="I61" s="18">
        <f t="shared" si="41"/>
        <v>267.028321221161</v>
      </c>
      <c r="J61" s="18">
        <f t="shared" si="42"/>
        <v>0.0076966560258819</v>
      </c>
      <c r="K61" s="18">
        <f t="shared" si="43"/>
        <v>11.2298333333333</v>
      </c>
      <c r="L61" s="18">
        <f t="shared" si="44"/>
        <v>3.032055</v>
      </c>
      <c r="M61" s="13" t="s">
        <v>73</v>
      </c>
      <c r="N61" s="13"/>
      <c r="O61" s="18">
        <f t="shared" si="56"/>
        <v>12.0712049723423</v>
      </c>
      <c r="P61" s="18">
        <f t="shared" si="45"/>
        <v>0.0929079124900336</v>
      </c>
      <c r="Q61" s="24">
        <f t="shared" si="46"/>
        <v>0.0269432946221098</v>
      </c>
      <c r="R61" s="18">
        <f t="shared" si="47"/>
        <v>0.87929595</v>
      </c>
      <c r="S61" s="25">
        <f t="shared" si="48"/>
        <v>0.0306418955098221</v>
      </c>
      <c r="T61" s="3">
        <v>0.27</v>
      </c>
      <c r="U61" s="26">
        <f t="shared" si="49"/>
        <v>0.00827331178765197</v>
      </c>
      <c r="V61" s="3">
        <v>180.9</v>
      </c>
      <c r="W61" s="27">
        <v>6</v>
      </c>
      <c r="X61" s="27">
        <v>3</v>
      </c>
      <c r="Y61" s="27">
        <v>0.3</v>
      </c>
      <c r="Z61" s="27">
        <v>6</v>
      </c>
      <c r="AA61" s="3">
        <v>30.2</v>
      </c>
      <c r="AB61" s="2">
        <f t="shared" si="50"/>
        <v>0.228007504480341</v>
      </c>
      <c r="AC61" s="29">
        <f t="shared" si="51"/>
        <v>11.2298333333333</v>
      </c>
      <c r="AD61" s="1">
        <f t="shared" si="52"/>
        <v>0.29</v>
      </c>
      <c r="AE61" s="30">
        <f t="shared" si="53"/>
        <v>3.43082191780822</v>
      </c>
      <c r="AF61" s="1">
        <f t="shared" si="54"/>
        <v>87845.7242930407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4</v>
      </c>
      <c r="D62" s="19">
        <v>-2.2269225647</v>
      </c>
      <c r="E62" s="20">
        <f t="shared" si="55"/>
        <v>-6.12167877883871</v>
      </c>
      <c r="F62" s="16" t="s">
        <v>73</v>
      </c>
      <c r="G62" s="13">
        <v>5</v>
      </c>
      <c r="H62" s="18">
        <f t="shared" si="40"/>
        <v>-2.2269225647</v>
      </c>
      <c r="I62" s="18">
        <f t="shared" si="41"/>
        <v>270.9230774353</v>
      </c>
      <c r="J62" s="18">
        <f t="shared" si="42"/>
        <v>0.0130004082863255</v>
      </c>
      <c r="K62" s="18">
        <f t="shared" si="43"/>
        <v>11.2298333333333</v>
      </c>
      <c r="L62" s="18">
        <f t="shared" si="44"/>
        <v>3.032055</v>
      </c>
      <c r="M62" s="13" t="s">
        <v>75</v>
      </c>
      <c r="N62" s="18">
        <f>(O61-P61)*$C$22/100</f>
        <v>11.3793822068596</v>
      </c>
      <c r="O62" s="18">
        <f t="shared" si="56"/>
        <v>3.63096985299261</v>
      </c>
      <c r="P62" s="18">
        <f t="shared" si="45"/>
        <v>0.0472040905642433</v>
      </c>
      <c r="Q62" s="24">
        <f t="shared" si="46"/>
        <v>0.0136891862636306</v>
      </c>
      <c r="R62" s="18">
        <f t="shared" si="47"/>
        <v>0.87929595</v>
      </c>
      <c r="S62" s="25">
        <f t="shared" si="48"/>
        <v>0.0155683490451998</v>
      </c>
      <c r="T62" s="3">
        <v>0.27</v>
      </c>
      <c r="U62" s="26">
        <f t="shared" si="49"/>
        <v>0.00420345424220395</v>
      </c>
      <c r="V62" s="3">
        <v>180.9</v>
      </c>
      <c r="W62" s="27">
        <v>6</v>
      </c>
      <c r="X62" s="27">
        <v>3</v>
      </c>
      <c r="Y62" s="27">
        <v>0.3</v>
      </c>
      <c r="Z62" s="27">
        <v>6</v>
      </c>
      <c r="AA62" s="3">
        <v>30.2</v>
      </c>
      <c r="AB62" s="2">
        <f t="shared" si="50"/>
        <v>0.22721673115926</v>
      </c>
      <c r="AC62" s="29">
        <f t="shared" si="51"/>
        <v>11.2298333333333</v>
      </c>
      <c r="AD62" s="1">
        <f t="shared" si="52"/>
        <v>0.29</v>
      </c>
      <c r="AE62" s="30">
        <f t="shared" si="53"/>
        <v>3.43082191780822</v>
      </c>
      <c r="AF62" s="1">
        <f t="shared" si="54"/>
        <v>87541.0586404768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5</v>
      </c>
      <c r="D63" s="19">
        <v>1.51821803590323</v>
      </c>
      <c r="E63" s="20">
        <f t="shared" si="55"/>
        <v>-2.2269225647</v>
      </c>
      <c r="F63" s="16" t="s">
        <v>75</v>
      </c>
      <c r="G63" s="13">
        <v>6</v>
      </c>
      <c r="H63" s="18">
        <f t="shared" si="40"/>
        <v>1.51821803590323</v>
      </c>
      <c r="I63" s="18">
        <f t="shared" si="41"/>
        <v>274.668218035903</v>
      </c>
      <c r="J63" s="18">
        <f t="shared" si="42"/>
        <v>0.021221577070323</v>
      </c>
      <c r="K63" s="18">
        <f t="shared" si="43"/>
        <v>11.2298333333333</v>
      </c>
      <c r="L63" s="18">
        <f t="shared" si="44"/>
        <v>3.032055</v>
      </c>
      <c r="M63" s="13" t="s">
        <v>73</v>
      </c>
      <c r="N63" s="13"/>
      <c r="O63" s="18">
        <f t="shared" si="56"/>
        <v>6.61582076242837</v>
      </c>
      <c r="P63" s="18">
        <f t="shared" si="45"/>
        <v>0.140398150193317</v>
      </c>
      <c r="Q63" s="24">
        <f t="shared" si="46"/>
        <v>0.0407154635560618</v>
      </c>
      <c r="R63" s="18">
        <f t="shared" si="47"/>
        <v>0.87929595</v>
      </c>
      <c r="S63" s="25">
        <f t="shared" si="48"/>
        <v>0.0463046185485806</v>
      </c>
      <c r="T63" s="3">
        <v>0.27</v>
      </c>
      <c r="U63" s="26">
        <f t="shared" si="49"/>
        <v>0.0125022470081168</v>
      </c>
      <c r="V63" s="3">
        <v>180.9</v>
      </c>
      <c r="W63" s="27">
        <v>6</v>
      </c>
      <c r="X63" s="27">
        <v>3</v>
      </c>
      <c r="Y63" s="27">
        <v>0.3</v>
      </c>
      <c r="Z63" s="27">
        <v>6</v>
      </c>
      <c r="AA63" s="3">
        <v>30.2</v>
      </c>
      <c r="AB63" s="2">
        <f t="shared" si="50"/>
        <v>0.228829186593677</v>
      </c>
      <c r="AC63" s="29">
        <f t="shared" si="51"/>
        <v>11.2298333333333</v>
      </c>
      <c r="AD63" s="1">
        <f t="shared" si="52"/>
        <v>0.29</v>
      </c>
      <c r="AE63" s="30">
        <f t="shared" si="53"/>
        <v>3.43082191780822</v>
      </c>
      <c r="AF63" s="1">
        <f t="shared" si="54"/>
        <v>88162.2983485708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6</v>
      </c>
      <c r="D64" s="19">
        <v>5.75653605026667</v>
      </c>
      <c r="E64" s="20">
        <f t="shared" si="55"/>
        <v>1.51821803590323</v>
      </c>
      <c r="F64" s="16" t="s">
        <v>73</v>
      </c>
      <c r="G64" s="13">
        <v>7</v>
      </c>
      <c r="H64" s="18">
        <f t="shared" si="40"/>
        <v>5.75653605026667</v>
      </c>
      <c r="I64" s="18">
        <f t="shared" si="41"/>
        <v>278.906536050267</v>
      </c>
      <c r="J64" s="18">
        <f t="shared" si="42"/>
        <v>0.0363688460464183</v>
      </c>
      <c r="K64" s="18">
        <f t="shared" si="43"/>
        <v>11.2298333333333</v>
      </c>
      <c r="L64" s="18">
        <f t="shared" si="44"/>
        <v>3.032055</v>
      </c>
      <c r="M64" s="13" t="s">
        <v>73</v>
      </c>
      <c r="N64" s="13"/>
      <c r="O64" s="18">
        <f t="shared" si="56"/>
        <v>9.50747761223505</v>
      </c>
      <c r="P64" s="18">
        <f t="shared" si="45"/>
        <v>0.345775989569145</v>
      </c>
      <c r="Q64" s="24">
        <f t="shared" si="46"/>
        <v>0.100275036975052</v>
      </c>
      <c r="R64" s="18">
        <f t="shared" si="47"/>
        <v>0.87929595</v>
      </c>
      <c r="S64" s="25">
        <f t="shared" si="48"/>
        <v>0.114040144248421</v>
      </c>
      <c r="T64" s="3">
        <v>0.27</v>
      </c>
      <c r="U64" s="26">
        <f t="shared" si="49"/>
        <v>0.0307908389470736</v>
      </c>
      <c r="V64" s="3">
        <v>180.9</v>
      </c>
      <c r="W64" s="27">
        <v>6</v>
      </c>
      <c r="X64" s="27">
        <v>3</v>
      </c>
      <c r="Y64" s="27">
        <v>0.3</v>
      </c>
      <c r="Z64" s="27">
        <v>6</v>
      </c>
      <c r="AA64" s="3">
        <v>30.2</v>
      </c>
      <c r="AB64" s="2">
        <f t="shared" si="50"/>
        <v>0.232382660007416</v>
      </c>
      <c r="AC64" s="29">
        <f t="shared" si="51"/>
        <v>11.2298333333333</v>
      </c>
      <c r="AD64" s="1">
        <f t="shared" si="52"/>
        <v>0.29</v>
      </c>
      <c r="AE64" s="30">
        <f t="shared" si="53"/>
        <v>3.43082191780822</v>
      </c>
      <c r="AF64" s="1">
        <f t="shared" si="54"/>
        <v>89531.3648909085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7</v>
      </c>
      <c r="D65" s="19">
        <v>9.044274744</v>
      </c>
      <c r="E65" s="20">
        <f t="shared" si="55"/>
        <v>5.75653605026667</v>
      </c>
      <c r="F65" s="16" t="s">
        <v>73</v>
      </c>
      <c r="G65" s="13">
        <v>8</v>
      </c>
      <c r="H65" s="18">
        <f t="shared" si="40"/>
        <v>9.044274744</v>
      </c>
      <c r="I65" s="18">
        <f t="shared" si="41"/>
        <v>282.194274744</v>
      </c>
      <c r="J65" s="18">
        <f t="shared" si="42"/>
        <v>0.0546223146962827</v>
      </c>
      <c r="K65" s="18">
        <f t="shared" si="43"/>
        <v>11.2298333333333</v>
      </c>
      <c r="L65" s="18">
        <f t="shared" si="44"/>
        <v>3.032055</v>
      </c>
      <c r="M65" s="13" t="s">
        <v>73</v>
      </c>
      <c r="N65" s="13"/>
      <c r="O65" s="18">
        <f t="shared" si="56"/>
        <v>12.1937566226659</v>
      </c>
      <c r="P65" s="18">
        <f t="shared" si="45"/>
        <v>0.666051211573138</v>
      </c>
      <c r="Q65" s="24">
        <f t="shared" si="46"/>
        <v>0.19315485135621</v>
      </c>
      <c r="R65" s="18">
        <f t="shared" si="47"/>
        <v>0.87929595</v>
      </c>
      <c r="S65" s="25">
        <f t="shared" si="48"/>
        <v>0.219669897667799</v>
      </c>
      <c r="T65" s="3">
        <v>0.27</v>
      </c>
      <c r="U65" s="26">
        <f t="shared" si="49"/>
        <v>0.0593108723703057</v>
      </c>
      <c r="V65" s="3">
        <v>180.9</v>
      </c>
      <c r="W65" s="27">
        <v>6</v>
      </c>
      <c r="X65" s="27">
        <v>3</v>
      </c>
      <c r="Y65" s="27">
        <v>0.3</v>
      </c>
      <c r="Z65" s="27">
        <v>6</v>
      </c>
      <c r="AA65" s="3">
        <v>30.2</v>
      </c>
      <c r="AB65" s="2">
        <f t="shared" si="50"/>
        <v>0.23792410250155</v>
      </c>
      <c r="AC65" s="29">
        <f t="shared" si="51"/>
        <v>11.2298333333333</v>
      </c>
      <c r="AD65" s="1">
        <f t="shared" si="52"/>
        <v>0.29</v>
      </c>
      <c r="AE65" s="30">
        <f t="shared" si="53"/>
        <v>3.43082191780822</v>
      </c>
      <c r="AF65" s="1">
        <f t="shared" si="54"/>
        <v>91666.3473803441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8</v>
      </c>
      <c r="D66" s="19">
        <v>8.20225561161291</v>
      </c>
      <c r="E66" s="20">
        <f t="shared" si="55"/>
        <v>9.044274744</v>
      </c>
      <c r="F66" s="16" t="s">
        <v>73</v>
      </c>
      <c r="G66" s="13">
        <v>9</v>
      </c>
      <c r="H66" s="18">
        <f t="shared" si="40"/>
        <v>8.20225561161291</v>
      </c>
      <c r="I66" s="18">
        <f t="shared" si="41"/>
        <v>281.352255611613</v>
      </c>
      <c r="J66" s="18">
        <f t="shared" si="42"/>
        <v>0.0492633712408358</v>
      </c>
      <c r="K66" s="18">
        <f t="shared" si="43"/>
        <v>11.2298333333333</v>
      </c>
      <c r="L66" s="18">
        <f t="shared" si="44"/>
        <v>3.032055</v>
      </c>
      <c r="M66" s="13" t="s">
        <v>73</v>
      </c>
      <c r="N66" s="13"/>
      <c r="O66" s="18">
        <f t="shared" si="56"/>
        <v>14.5597604110928</v>
      </c>
      <c r="P66" s="18">
        <f t="shared" si="45"/>
        <v>0.717262882309287</v>
      </c>
      <c r="Q66" s="24">
        <f t="shared" si="46"/>
        <v>0.208006235869693</v>
      </c>
      <c r="R66" s="18">
        <f t="shared" si="47"/>
        <v>0.87929595</v>
      </c>
      <c r="S66" s="25">
        <f t="shared" si="48"/>
        <v>0.236559984007311</v>
      </c>
      <c r="T66" s="3">
        <v>0.27</v>
      </c>
      <c r="U66" s="26">
        <f t="shared" si="49"/>
        <v>0.0638711956819739</v>
      </c>
      <c r="V66" s="3">
        <v>180.9</v>
      </c>
      <c r="W66" s="27">
        <v>6</v>
      </c>
      <c r="X66" s="27">
        <v>3</v>
      </c>
      <c r="Y66" s="27">
        <v>0.3</v>
      </c>
      <c r="Z66" s="27">
        <v>6</v>
      </c>
      <c r="AA66" s="3">
        <v>30.2</v>
      </c>
      <c r="AB66" s="2">
        <f t="shared" si="50"/>
        <v>0.238810173321008</v>
      </c>
      <c r="AC66" s="29">
        <f t="shared" si="51"/>
        <v>11.2298333333333</v>
      </c>
      <c r="AD66" s="1">
        <f t="shared" si="52"/>
        <v>0.29</v>
      </c>
      <c r="AE66" s="30">
        <f t="shared" si="53"/>
        <v>3.43082191780822</v>
      </c>
      <c r="AF66" s="1">
        <f t="shared" si="54"/>
        <v>92007.7288321855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9</v>
      </c>
      <c r="D67" s="19">
        <v>4.92029836966667</v>
      </c>
      <c r="E67" s="20">
        <f t="shared" si="55"/>
        <v>8.20225561161291</v>
      </c>
      <c r="F67" s="16" t="s">
        <v>73</v>
      </c>
      <c r="G67" s="13">
        <v>10</v>
      </c>
      <c r="H67" s="18">
        <f t="shared" si="40"/>
        <v>4.92029836966667</v>
      </c>
      <c r="I67" s="18">
        <f t="shared" si="41"/>
        <v>278.070298369667</v>
      </c>
      <c r="J67" s="18">
        <f t="shared" si="42"/>
        <v>0.0327442159316607</v>
      </c>
      <c r="K67" s="18">
        <f t="shared" si="43"/>
        <v>11.2298333333333</v>
      </c>
      <c r="L67" s="18">
        <f t="shared" si="44"/>
        <v>3.032055</v>
      </c>
      <c r="M67" s="13" t="s">
        <v>73</v>
      </c>
      <c r="N67" s="13"/>
      <c r="O67" s="18">
        <f t="shared" si="56"/>
        <v>16.8745525287835</v>
      </c>
      <c r="P67" s="18">
        <f t="shared" si="45"/>
        <v>0.552543991752638</v>
      </c>
      <c r="Q67" s="24">
        <f t="shared" si="46"/>
        <v>0.160237757608265</v>
      </c>
      <c r="R67" s="18">
        <f t="shared" si="47"/>
        <v>0.87929595</v>
      </c>
      <c r="S67" s="25">
        <f t="shared" si="48"/>
        <v>0.182234158599576</v>
      </c>
      <c r="T67" s="3">
        <v>0.27</v>
      </c>
      <c r="U67" s="26">
        <f t="shared" si="49"/>
        <v>0.0492032228218856</v>
      </c>
      <c r="V67" s="3">
        <v>180.9</v>
      </c>
      <c r="W67" s="27">
        <v>6</v>
      </c>
      <c r="X67" s="27">
        <v>3</v>
      </c>
      <c r="Y67" s="27">
        <v>0.3</v>
      </c>
      <c r="Z67" s="27">
        <v>6</v>
      </c>
      <c r="AA67" s="3">
        <v>30.2</v>
      </c>
      <c r="AB67" s="2">
        <f t="shared" si="50"/>
        <v>0.235960186194292</v>
      </c>
      <c r="AC67" s="29">
        <f t="shared" si="51"/>
        <v>11.2298333333333</v>
      </c>
      <c r="AD67" s="1">
        <f t="shared" si="52"/>
        <v>0.29</v>
      </c>
      <c r="AE67" s="30">
        <f t="shared" si="53"/>
        <v>3.43082191780822</v>
      </c>
      <c r="AF67" s="1">
        <f t="shared" si="54"/>
        <v>90909.6983794475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10</v>
      </c>
      <c r="D68" s="19">
        <v>-2.34924982545161</v>
      </c>
      <c r="E68" s="20">
        <f t="shared" si="55"/>
        <v>4.92029836966667</v>
      </c>
      <c r="F68" s="16" t="s">
        <v>73</v>
      </c>
      <c r="G68" s="13">
        <v>11</v>
      </c>
      <c r="H68" s="18">
        <f t="shared" si="40"/>
        <v>-2.34924982545161</v>
      </c>
      <c r="I68" s="18">
        <f t="shared" si="41"/>
        <v>270.800750174548</v>
      </c>
      <c r="J68" s="18">
        <f t="shared" si="42"/>
        <v>0.0127910550870759</v>
      </c>
      <c r="K68" s="18">
        <f t="shared" si="43"/>
        <v>11.2298333333333</v>
      </c>
      <c r="L68" s="18">
        <f t="shared" si="44"/>
        <v>3.032055</v>
      </c>
      <c r="M68" s="13" t="s">
        <v>75</v>
      </c>
      <c r="N68" s="18">
        <f>(O67-P67)*$C$22/100</f>
        <v>15.5059081101793</v>
      </c>
      <c r="O68" s="18">
        <f t="shared" si="56"/>
        <v>3.84815542685154</v>
      </c>
      <c r="P68" s="18">
        <f t="shared" si="45"/>
        <v>0.0492219680484882</v>
      </c>
      <c r="Q68" s="24">
        <f t="shared" si="46"/>
        <v>0.0142743707340616</v>
      </c>
      <c r="R68" s="18">
        <f t="shared" si="47"/>
        <v>0.87929595</v>
      </c>
      <c r="S68" s="25">
        <f t="shared" si="48"/>
        <v>0.0162338638476176</v>
      </c>
      <c r="T68" s="3">
        <v>0.27</v>
      </c>
      <c r="U68" s="26">
        <f t="shared" si="49"/>
        <v>0.00438314323885676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0.22725164473131</v>
      </c>
      <c r="AC68" s="29">
        <f t="shared" si="51"/>
        <v>11.2298333333333</v>
      </c>
      <c r="AD68" s="1">
        <f t="shared" si="52"/>
        <v>0.29</v>
      </c>
      <c r="AE68" s="30">
        <f t="shared" si="53"/>
        <v>3.43082191780822</v>
      </c>
      <c r="AF68" s="1">
        <f t="shared" si="54"/>
        <v>87554.5099873146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11</v>
      </c>
      <c r="D69" s="19">
        <v>-8.14233013126667</v>
      </c>
      <c r="E69" s="20">
        <f t="shared" si="55"/>
        <v>-2.34924982545161</v>
      </c>
      <c r="F69" s="16" t="s">
        <v>75</v>
      </c>
      <c r="G69" s="13">
        <v>12</v>
      </c>
      <c r="H69" s="18">
        <f t="shared" si="40"/>
        <v>-8.14233013126667</v>
      </c>
      <c r="I69" s="18">
        <f t="shared" si="41"/>
        <v>265.007669868733</v>
      </c>
      <c r="J69" s="18">
        <f t="shared" si="42"/>
        <v>0.00582847932571641</v>
      </c>
      <c r="K69" s="18">
        <f t="shared" si="43"/>
        <v>11.2298333333333</v>
      </c>
      <c r="L69" s="18">
        <f t="shared" si="44"/>
        <v>3.032055</v>
      </c>
      <c r="M69" s="13" t="s">
        <v>73</v>
      </c>
      <c r="N69" s="13"/>
      <c r="O69" s="18">
        <f t="shared" si="56"/>
        <v>6.83098845880305</v>
      </c>
      <c r="P69" s="18">
        <f t="shared" si="45"/>
        <v>0.039814275006341</v>
      </c>
      <c r="Q69" s="24">
        <f t="shared" si="46"/>
        <v>0.0115461397518389</v>
      </c>
      <c r="R69" s="18">
        <f t="shared" si="47"/>
        <v>0.87929595</v>
      </c>
      <c r="S69" s="25">
        <f t="shared" si="48"/>
        <v>0.0131311189956452</v>
      </c>
      <c r="T69" s="3">
        <v>0.27</v>
      </c>
      <c r="U69" s="26">
        <f t="shared" si="49"/>
        <v>0.0035454021288242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0.227088871633631</v>
      </c>
      <c r="AC69" s="29">
        <f t="shared" si="51"/>
        <v>11.2298333333333</v>
      </c>
      <c r="AD69" s="1">
        <f t="shared" si="52"/>
        <v>0.29</v>
      </c>
      <c r="AE69" s="30">
        <f t="shared" si="53"/>
        <v>3.43082191780822</v>
      </c>
      <c r="AF69" s="1">
        <f t="shared" si="54"/>
        <v>87491.7974871553</v>
      </c>
      <c r="AG69" s="1">
        <f>SUM(AF58:AF69)</f>
        <v>1064769.77157334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77">
      <c r="A70" s="13"/>
      <c r="B70" s="13"/>
      <c r="C70" s="16">
        <v>12</v>
      </c>
      <c r="D70" s="19">
        <v>-13.2374105025806</v>
      </c>
      <c r="E70" s="20">
        <f t="shared" si="55"/>
        <v>-8.14233013126667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-12</v>
      </c>
      <c r="E74" s="16"/>
      <c r="F74" s="16"/>
      <c r="G74" s="13">
        <v>1</v>
      </c>
      <c r="H74" s="18">
        <f t="shared" ref="H74:H85" si="57">E75</f>
        <v>-12</v>
      </c>
      <c r="I74" s="18">
        <f t="shared" ref="I74:I85" si="58">H74+273.15</f>
        <v>261.15</v>
      </c>
      <c r="J74" s="18">
        <f t="shared" ref="J74:J85" si="59">EXP(($C$16*(I74-$C$14))/($C$17*I74*$C$14))</f>
        <v>0.00338724017142846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0.00176549732215194</v>
      </c>
      <c r="Q74" s="24">
        <f t="shared" ref="Q74:Q85" si="63">P74*$B$76</f>
        <v>0.000459029303759505</v>
      </c>
      <c r="R74" s="18">
        <f t="shared" ref="R74:R85" si="64">L74*$B$76</f>
        <v>0.1355172</v>
      </c>
      <c r="S74" s="25">
        <f t="shared" ref="S74:S85" si="65">Q74/R74</f>
        <v>0.00338724017142846</v>
      </c>
      <c r="T74" s="3">
        <v>0.01</v>
      </c>
      <c r="U74" s="26">
        <f t="shared" ref="U74:U85" si="66">S74*T74</f>
        <v>3.38724017142846e-5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0.00552387240171429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>$E$8/12</f>
        <v>2.38160021964791</v>
      </c>
      <c r="AX74" s="1">
        <f t="shared" ref="AX74:AX85" si="72">AW74*10000*AV74*0.67*AU74*AT74</f>
        <v>1194.48781079156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-13.7746101351613</v>
      </c>
      <c r="E75" s="20">
        <f t="shared" ref="E75:E86" si="73">D74</f>
        <v>-12</v>
      </c>
      <c r="F75" s="16" t="s">
        <v>73</v>
      </c>
      <c r="G75" s="13">
        <v>2</v>
      </c>
      <c r="H75" s="18">
        <f t="shared" si="57"/>
        <v>-13.7746101351613</v>
      </c>
      <c r="I75" s="18">
        <f t="shared" si="58"/>
        <v>259.375389864839</v>
      </c>
      <c r="J75" s="18">
        <f t="shared" si="59"/>
        <v>0.00262458206049793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4">L75+O74-P74-N75</f>
        <v>1.04067450267785</v>
      </c>
      <c r="P75" s="18">
        <f t="shared" si="62"/>
        <v>0.00273133563054588</v>
      </c>
      <c r="Q75" s="24">
        <f t="shared" si="63"/>
        <v>0.000710147263941929</v>
      </c>
      <c r="R75" s="18">
        <f t="shared" si="64"/>
        <v>0.1355172</v>
      </c>
      <c r="S75" s="25">
        <f t="shared" si="65"/>
        <v>0.00524027403120732</v>
      </c>
      <c r="T75" s="3">
        <v>0.01</v>
      </c>
      <c r="U75" s="26">
        <f t="shared" si="66"/>
        <v>5.24027403120732e-5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0.00554240274031207</v>
      </c>
      <c r="AU75" s="29">
        <f t="shared" si="70"/>
        <v>52.122</v>
      </c>
      <c r="AV75" s="1">
        <f t="shared" si="71"/>
        <v>0.26</v>
      </c>
      <c r="AW75" s="2">
        <f t="shared" ref="AW75:AW85" si="75">$E$8/12</f>
        <v>2.38160021964791</v>
      </c>
      <c r="AX75" s="1">
        <f t="shared" si="72"/>
        <v>1198.49483013872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-11.9695939140357</v>
      </c>
      <c r="E76" s="20">
        <f t="shared" si="73"/>
        <v>-13.7746101351613</v>
      </c>
      <c r="F76" s="16" t="s">
        <v>73</v>
      </c>
      <c r="G76" s="13">
        <v>3</v>
      </c>
      <c r="H76" s="18">
        <f t="shared" si="57"/>
        <v>-11.9695939140357</v>
      </c>
      <c r="I76" s="18">
        <f t="shared" si="58"/>
        <v>261.180406085964</v>
      </c>
      <c r="J76" s="18">
        <f t="shared" si="59"/>
        <v>0.00340197464191522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4"/>
        <v>1.5591631670473</v>
      </c>
      <c r="P76" s="18">
        <f t="shared" si="62"/>
        <v>0.00530423355690315</v>
      </c>
      <c r="Q76" s="24">
        <f t="shared" si="63"/>
        <v>0.00137910072479482</v>
      </c>
      <c r="R76" s="18">
        <f t="shared" si="64"/>
        <v>0.1355172</v>
      </c>
      <c r="S76" s="25">
        <f t="shared" si="65"/>
        <v>0.0101765733412055</v>
      </c>
      <c r="T76" s="3">
        <v>0.01</v>
      </c>
      <c r="U76" s="26">
        <f t="shared" si="66"/>
        <v>0.000101765733412055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0.00559176573341206</v>
      </c>
      <c r="AU76" s="29">
        <f t="shared" si="70"/>
        <v>52.122</v>
      </c>
      <c r="AV76" s="1">
        <f t="shared" si="71"/>
        <v>0.26</v>
      </c>
      <c r="AW76" s="2">
        <f t="shared" si="75"/>
        <v>2.38160021964791</v>
      </c>
      <c r="AX76" s="1">
        <f t="shared" si="72"/>
        <v>1209.16913419104</v>
      </c>
    </row>
    <row r="77" s="1" customFormat="1" spans="1:50">
      <c r="A77" s="13"/>
      <c r="B77" s="13"/>
      <c r="C77" s="16">
        <v>3</v>
      </c>
      <c r="D77" s="19">
        <v>-6.12167877883871</v>
      </c>
      <c r="E77" s="20">
        <f t="shared" si="73"/>
        <v>-11.9695939140357</v>
      </c>
      <c r="F77" s="16" t="s">
        <v>73</v>
      </c>
      <c r="G77" s="13">
        <v>4</v>
      </c>
      <c r="H77" s="18">
        <f t="shared" si="57"/>
        <v>-6.12167877883871</v>
      </c>
      <c r="I77" s="18">
        <f t="shared" si="58"/>
        <v>267.028321221161</v>
      </c>
      <c r="J77" s="18">
        <f t="shared" si="59"/>
        <v>0.0076966560258819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4"/>
        <v>2.0750789334904</v>
      </c>
      <c r="P77" s="18">
        <f t="shared" si="62"/>
        <v>0.0159711687776295</v>
      </c>
      <c r="Q77" s="24">
        <f t="shared" si="63"/>
        <v>0.00415250388218366</v>
      </c>
      <c r="R77" s="18">
        <f t="shared" si="64"/>
        <v>0.1355172</v>
      </c>
      <c r="S77" s="25">
        <f t="shared" si="65"/>
        <v>0.0306418955098221</v>
      </c>
      <c r="T77" s="3">
        <v>0.01</v>
      </c>
      <c r="U77" s="26">
        <f t="shared" si="66"/>
        <v>0.000306418955098221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0.00579641895509822</v>
      </c>
      <c r="AU77" s="29">
        <f t="shared" si="70"/>
        <v>52.122</v>
      </c>
      <c r="AV77" s="1">
        <f t="shared" si="71"/>
        <v>0.26</v>
      </c>
      <c r="AW77" s="2">
        <f t="shared" si="75"/>
        <v>2.38160021964791</v>
      </c>
      <c r="AX77" s="1">
        <f t="shared" si="72"/>
        <v>1253.42355590206</v>
      </c>
    </row>
    <row r="78" s="1" customFormat="1" spans="1:50">
      <c r="A78" s="13"/>
      <c r="B78" s="13"/>
      <c r="C78" s="16">
        <v>4</v>
      </c>
      <c r="D78" s="19">
        <v>-2.2269225647</v>
      </c>
      <c r="E78" s="20">
        <f t="shared" si="73"/>
        <v>-6.12167877883871</v>
      </c>
      <c r="F78" s="16" t="s">
        <v>73</v>
      </c>
      <c r="G78" s="13">
        <v>5</v>
      </c>
      <c r="H78" s="18">
        <f t="shared" si="57"/>
        <v>-2.2269225647</v>
      </c>
      <c r="I78" s="18">
        <f t="shared" si="58"/>
        <v>270.9230774353</v>
      </c>
      <c r="J78" s="18">
        <f t="shared" si="59"/>
        <v>0.0130004082863255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1.95615237647713</v>
      </c>
      <c r="O78" s="18">
        <f t="shared" si="74"/>
        <v>0.624175388235638</v>
      </c>
      <c r="P78" s="18">
        <f t="shared" si="62"/>
        <v>0.00811453488933904</v>
      </c>
      <c r="Q78" s="24">
        <f t="shared" si="63"/>
        <v>0.00210977907122815</v>
      </c>
      <c r="R78" s="18">
        <f t="shared" si="64"/>
        <v>0.1355172</v>
      </c>
      <c r="S78" s="25">
        <f t="shared" si="65"/>
        <v>0.0155683490451998</v>
      </c>
      <c r="T78" s="3">
        <v>0.01</v>
      </c>
      <c r="U78" s="26">
        <f t="shared" si="66"/>
        <v>0.000155683490451998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0.001</v>
      </c>
      <c r="AF78" s="3">
        <v>0.49</v>
      </c>
      <c r="AG78" s="26">
        <f t="shared" si="67"/>
        <v>0.00049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</v>
      </c>
      <c r="AR78" s="3">
        <v>0.5</v>
      </c>
      <c r="AS78" s="3">
        <f t="shared" si="68"/>
        <v>0.005</v>
      </c>
      <c r="AT78" s="2">
        <f t="shared" si="69"/>
        <v>0.005645683490452</v>
      </c>
      <c r="AU78" s="29">
        <f t="shared" si="70"/>
        <v>52.122</v>
      </c>
      <c r="AV78" s="1">
        <f t="shared" si="71"/>
        <v>0.26</v>
      </c>
      <c r="AW78" s="2">
        <f t="shared" si="75"/>
        <v>2.38160021964791</v>
      </c>
      <c r="AX78" s="1">
        <f t="shared" si="72"/>
        <v>1220.82836505043</v>
      </c>
    </row>
    <row r="79" s="1" customFormat="1" spans="1:50">
      <c r="A79" s="13"/>
      <c r="B79" s="13"/>
      <c r="C79" s="16">
        <v>5</v>
      </c>
      <c r="D79" s="19">
        <v>1.51821803590323</v>
      </c>
      <c r="E79" s="20">
        <f t="shared" si="73"/>
        <v>-2.2269225647</v>
      </c>
      <c r="F79" s="16" t="s">
        <v>75</v>
      </c>
      <c r="G79" s="13">
        <v>6</v>
      </c>
      <c r="H79" s="18">
        <f t="shared" si="57"/>
        <v>1.51821803590323</v>
      </c>
      <c r="I79" s="18">
        <f t="shared" si="58"/>
        <v>274.668218035903</v>
      </c>
      <c r="J79" s="18">
        <f t="shared" si="59"/>
        <v>0.021221577070323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4"/>
        <v>1.1372808533463</v>
      </c>
      <c r="P79" s="18">
        <f t="shared" si="62"/>
        <v>0.0241348932798912</v>
      </c>
      <c r="Q79" s="24">
        <f t="shared" si="63"/>
        <v>0.0062750722527717</v>
      </c>
      <c r="R79" s="18">
        <f t="shared" si="64"/>
        <v>0.1355172</v>
      </c>
      <c r="S79" s="25">
        <f t="shared" si="65"/>
        <v>0.0463046185485806</v>
      </c>
      <c r="T79" s="3">
        <v>0.01</v>
      </c>
      <c r="U79" s="26">
        <f t="shared" si="66"/>
        <v>0.000463046185485806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0.001</v>
      </c>
      <c r="AF79" s="3">
        <v>0.49</v>
      </c>
      <c r="AG79" s="26">
        <f t="shared" si="67"/>
        <v>0.00049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</v>
      </c>
      <c r="AR79" s="3">
        <v>0.5</v>
      </c>
      <c r="AS79" s="3">
        <f t="shared" si="68"/>
        <v>0.005</v>
      </c>
      <c r="AT79" s="2">
        <f t="shared" si="69"/>
        <v>0.00595304618548581</v>
      </c>
      <c r="AU79" s="29">
        <f t="shared" si="70"/>
        <v>52.122</v>
      </c>
      <c r="AV79" s="1">
        <f t="shared" si="71"/>
        <v>0.26</v>
      </c>
      <c r="AW79" s="2">
        <f t="shared" si="75"/>
        <v>2.38160021964791</v>
      </c>
      <c r="AX79" s="1">
        <f t="shared" si="72"/>
        <v>1287.29278819605</v>
      </c>
    </row>
    <row r="80" s="1" customFormat="1" spans="1:50">
      <c r="A80" s="13"/>
      <c r="B80" s="13"/>
      <c r="C80" s="16">
        <v>6</v>
      </c>
      <c r="D80" s="19">
        <v>5.75653605026667</v>
      </c>
      <c r="E80" s="20">
        <f t="shared" si="73"/>
        <v>1.51821803590323</v>
      </c>
      <c r="F80" s="16" t="s">
        <v>73</v>
      </c>
      <c r="G80" s="13">
        <v>7</v>
      </c>
      <c r="H80" s="18">
        <f t="shared" si="57"/>
        <v>5.75653605026667</v>
      </c>
      <c r="I80" s="18">
        <f t="shared" si="58"/>
        <v>278.906536050267</v>
      </c>
      <c r="J80" s="18">
        <f t="shared" si="59"/>
        <v>0.0363688460464183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4"/>
        <v>1.63436596006641</v>
      </c>
      <c r="P80" s="18">
        <f t="shared" si="62"/>
        <v>0.0594400039851618</v>
      </c>
      <c r="Q80" s="24">
        <f t="shared" si="63"/>
        <v>0.0154544010361421</v>
      </c>
      <c r="R80" s="18">
        <f t="shared" si="64"/>
        <v>0.1355172</v>
      </c>
      <c r="S80" s="25">
        <f t="shared" si="65"/>
        <v>0.114040144248421</v>
      </c>
      <c r="T80" s="3">
        <v>0.01</v>
      </c>
      <c r="U80" s="26">
        <f t="shared" si="66"/>
        <v>0.00114040144248421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0.001</v>
      </c>
      <c r="AF80" s="3">
        <v>0.49</v>
      </c>
      <c r="AG80" s="26">
        <f t="shared" si="67"/>
        <v>0.00049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</v>
      </c>
      <c r="AR80" s="3">
        <v>0.5</v>
      </c>
      <c r="AS80" s="3">
        <f t="shared" si="68"/>
        <v>0.005</v>
      </c>
      <c r="AT80" s="2">
        <f t="shared" si="69"/>
        <v>0.00663040144248421</v>
      </c>
      <c r="AU80" s="29">
        <f t="shared" si="70"/>
        <v>52.122</v>
      </c>
      <c r="AV80" s="1">
        <f t="shared" si="71"/>
        <v>0.26</v>
      </c>
      <c r="AW80" s="2">
        <f t="shared" si="75"/>
        <v>2.38160021964791</v>
      </c>
      <c r="AX80" s="1">
        <f t="shared" si="72"/>
        <v>1433.76478088891</v>
      </c>
    </row>
    <row r="81" s="1" customFormat="1" spans="1:50">
      <c r="A81" s="13"/>
      <c r="B81" s="13"/>
      <c r="C81" s="16">
        <v>7</v>
      </c>
      <c r="D81" s="19">
        <v>9.044274744</v>
      </c>
      <c r="E81" s="20">
        <f t="shared" si="73"/>
        <v>5.75653605026667</v>
      </c>
      <c r="F81" s="16" t="s">
        <v>73</v>
      </c>
      <c r="G81" s="13">
        <v>8</v>
      </c>
      <c r="H81" s="18">
        <f t="shared" si="57"/>
        <v>9.044274744</v>
      </c>
      <c r="I81" s="18">
        <f t="shared" si="58"/>
        <v>282.194274744</v>
      </c>
      <c r="J81" s="18">
        <f t="shared" si="59"/>
        <v>0.0546223146962827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4"/>
        <v>2.09614595608125</v>
      </c>
      <c r="P81" s="18">
        <f t="shared" si="62"/>
        <v>0.11449634406241</v>
      </c>
      <c r="Q81" s="24">
        <f t="shared" si="63"/>
        <v>0.0297690494562266</v>
      </c>
      <c r="R81" s="18">
        <f t="shared" si="64"/>
        <v>0.1355172</v>
      </c>
      <c r="S81" s="25">
        <f t="shared" si="65"/>
        <v>0.219669897667799</v>
      </c>
      <c r="T81" s="3">
        <v>0.01</v>
      </c>
      <c r="U81" s="26">
        <f t="shared" si="66"/>
        <v>0.00219669897667799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0.001</v>
      </c>
      <c r="AF81" s="3">
        <v>0.49</v>
      </c>
      <c r="AG81" s="26">
        <f t="shared" si="67"/>
        <v>0.00049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</v>
      </c>
      <c r="AR81" s="3">
        <v>0.5</v>
      </c>
      <c r="AS81" s="3">
        <f t="shared" si="68"/>
        <v>0.005</v>
      </c>
      <c r="AT81" s="2">
        <f t="shared" si="69"/>
        <v>0.00768669897667799</v>
      </c>
      <c r="AU81" s="29">
        <f t="shared" si="70"/>
        <v>52.122</v>
      </c>
      <c r="AV81" s="1">
        <f t="shared" si="71"/>
        <v>0.26</v>
      </c>
      <c r="AW81" s="2">
        <f t="shared" si="75"/>
        <v>2.38160021964791</v>
      </c>
      <c r="AX81" s="1">
        <f t="shared" si="72"/>
        <v>1662.17963869266</v>
      </c>
    </row>
    <row r="82" s="1" customFormat="1" spans="1:50">
      <c r="A82" s="13"/>
      <c r="B82" s="13"/>
      <c r="C82" s="16">
        <v>8</v>
      </c>
      <c r="D82" s="19">
        <v>8.20225561161291</v>
      </c>
      <c r="E82" s="20">
        <f t="shared" si="73"/>
        <v>9.044274744</v>
      </c>
      <c r="F82" s="16" t="s">
        <v>73</v>
      </c>
      <c r="G82" s="13">
        <v>9</v>
      </c>
      <c r="H82" s="18">
        <f t="shared" si="57"/>
        <v>8.20225561161291</v>
      </c>
      <c r="I82" s="18">
        <f t="shared" si="58"/>
        <v>281.352255611613</v>
      </c>
      <c r="J82" s="18">
        <f t="shared" si="59"/>
        <v>0.0492633712408358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4"/>
        <v>2.50286961201884</v>
      </c>
      <c r="P82" s="18">
        <f t="shared" si="62"/>
        <v>0.123299794864291</v>
      </c>
      <c r="Q82" s="24">
        <f t="shared" si="63"/>
        <v>0.0320579466647155</v>
      </c>
      <c r="R82" s="18">
        <f t="shared" si="64"/>
        <v>0.1355172</v>
      </c>
      <c r="S82" s="25">
        <f t="shared" si="65"/>
        <v>0.236559984007311</v>
      </c>
      <c r="T82" s="3">
        <v>0.01</v>
      </c>
      <c r="U82" s="26">
        <f t="shared" si="66"/>
        <v>0.00236559984007311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0.001</v>
      </c>
      <c r="AF82" s="3">
        <v>0.49</v>
      </c>
      <c r="AG82" s="26">
        <f t="shared" si="67"/>
        <v>0.00049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</v>
      </c>
      <c r="AR82" s="3">
        <v>0.5</v>
      </c>
      <c r="AS82" s="3">
        <f t="shared" si="68"/>
        <v>0.005</v>
      </c>
      <c r="AT82" s="2">
        <f t="shared" si="69"/>
        <v>0.00785559984007311</v>
      </c>
      <c r="AU82" s="29">
        <f t="shared" si="70"/>
        <v>52.122</v>
      </c>
      <c r="AV82" s="1">
        <f t="shared" si="71"/>
        <v>0.26</v>
      </c>
      <c r="AW82" s="2">
        <f t="shared" si="75"/>
        <v>2.38160021964791</v>
      </c>
      <c r="AX82" s="1">
        <f t="shared" si="72"/>
        <v>1698.70293392574</v>
      </c>
    </row>
    <row r="83" s="1" customFormat="1" spans="1:50">
      <c r="A83" s="13"/>
      <c r="B83" s="13"/>
      <c r="C83" s="16">
        <v>9</v>
      </c>
      <c r="D83" s="19">
        <v>4.92029836966667</v>
      </c>
      <c r="E83" s="20">
        <f t="shared" si="73"/>
        <v>8.20225561161291</v>
      </c>
      <c r="F83" s="16" t="s">
        <v>73</v>
      </c>
      <c r="G83" s="13">
        <v>10</v>
      </c>
      <c r="H83" s="18">
        <f t="shared" si="57"/>
        <v>4.92029836966667</v>
      </c>
      <c r="I83" s="18">
        <f t="shared" si="58"/>
        <v>278.070298369667</v>
      </c>
      <c r="J83" s="18">
        <f t="shared" si="59"/>
        <v>0.0327442159316607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4"/>
        <v>2.90078981715455</v>
      </c>
      <c r="P83" s="18">
        <f t="shared" si="62"/>
        <v>0.0949840881452711</v>
      </c>
      <c r="Q83" s="24">
        <f t="shared" si="63"/>
        <v>0.0246958629177705</v>
      </c>
      <c r="R83" s="18">
        <f t="shared" si="64"/>
        <v>0.1355172</v>
      </c>
      <c r="S83" s="25">
        <f t="shared" si="65"/>
        <v>0.182234158599576</v>
      </c>
      <c r="T83" s="3">
        <v>0.01</v>
      </c>
      <c r="U83" s="26">
        <f t="shared" si="66"/>
        <v>0.00182234158599576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0.001</v>
      </c>
      <c r="AF83" s="3">
        <v>0.49</v>
      </c>
      <c r="AG83" s="26">
        <f t="shared" si="67"/>
        <v>0.00049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</v>
      </c>
      <c r="AR83" s="3">
        <v>0.5</v>
      </c>
      <c r="AS83" s="3">
        <f t="shared" si="68"/>
        <v>0.005</v>
      </c>
      <c r="AT83" s="2">
        <f t="shared" si="69"/>
        <v>0.00731234158599576</v>
      </c>
      <c r="AU83" s="29">
        <f t="shared" si="70"/>
        <v>52.122</v>
      </c>
      <c r="AV83" s="1">
        <f t="shared" si="71"/>
        <v>0.26</v>
      </c>
      <c r="AW83" s="2">
        <f t="shared" si="75"/>
        <v>2.38160021964791</v>
      </c>
      <c r="AX83" s="1">
        <f t="shared" si="72"/>
        <v>1581.22821412484</v>
      </c>
    </row>
    <row r="84" s="1" customFormat="1" spans="1:50">
      <c r="A84" s="13"/>
      <c r="B84" s="13"/>
      <c r="C84" s="16">
        <v>10</v>
      </c>
      <c r="D84" s="19">
        <v>-2.34924982545161</v>
      </c>
      <c r="E84" s="20">
        <f t="shared" si="73"/>
        <v>4.92029836966667</v>
      </c>
      <c r="F84" s="16" t="s">
        <v>73</v>
      </c>
      <c r="G84" s="13">
        <v>11</v>
      </c>
      <c r="H84" s="18">
        <f t="shared" si="57"/>
        <v>-2.34924982545161</v>
      </c>
      <c r="I84" s="18">
        <f t="shared" si="58"/>
        <v>270.800750174548</v>
      </c>
      <c r="J84" s="18">
        <f t="shared" si="59"/>
        <v>0.0127910550870759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2.66551544255881</v>
      </c>
      <c r="O84" s="18">
        <f t="shared" si="74"/>
        <v>0.661510286450464</v>
      </c>
      <c r="P84" s="18">
        <f t="shared" si="62"/>
        <v>0.00846141451465526</v>
      </c>
      <c r="Q84" s="24">
        <f t="shared" si="63"/>
        <v>0.00219996777381037</v>
      </c>
      <c r="R84" s="18">
        <f t="shared" si="64"/>
        <v>0.1355172</v>
      </c>
      <c r="S84" s="25">
        <f t="shared" si="65"/>
        <v>0.0162338638476176</v>
      </c>
      <c r="T84" s="3">
        <v>0.01</v>
      </c>
      <c r="U84" s="26">
        <f t="shared" si="66"/>
        <v>0.000162338638476176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0.00565233863847618</v>
      </c>
      <c r="AU84" s="29">
        <f t="shared" si="70"/>
        <v>52.122</v>
      </c>
      <c r="AV84" s="1">
        <f t="shared" si="71"/>
        <v>0.26</v>
      </c>
      <c r="AW84" s="2">
        <f t="shared" si="75"/>
        <v>2.38160021964791</v>
      </c>
      <c r="AX84" s="1">
        <f t="shared" si="72"/>
        <v>1222.26748105743</v>
      </c>
    </row>
    <row r="85" s="1" customFormat="1" spans="1:51">
      <c r="A85" s="13"/>
      <c r="B85" s="13"/>
      <c r="C85" s="16">
        <v>11</v>
      </c>
      <c r="D85" s="19">
        <v>-8.14233013126667</v>
      </c>
      <c r="E85" s="20">
        <f t="shared" si="73"/>
        <v>-2.34924982545161</v>
      </c>
      <c r="F85" s="16" t="s">
        <v>75</v>
      </c>
      <c r="G85" s="13">
        <v>12</v>
      </c>
      <c r="H85" s="18">
        <f t="shared" si="57"/>
        <v>-8.14233013126667</v>
      </c>
      <c r="I85" s="18">
        <f t="shared" si="58"/>
        <v>265.007669868733</v>
      </c>
      <c r="J85" s="18">
        <f t="shared" si="59"/>
        <v>0.00582847932571641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4"/>
        <v>1.17426887193581</v>
      </c>
      <c r="P85" s="18">
        <f t="shared" si="62"/>
        <v>0.00684420184291019</v>
      </c>
      <c r="Q85" s="24">
        <f t="shared" si="63"/>
        <v>0.00177949247915665</v>
      </c>
      <c r="R85" s="18">
        <f t="shared" si="64"/>
        <v>0.1355172</v>
      </c>
      <c r="S85" s="25">
        <f t="shared" si="65"/>
        <v>0.0131311189956452</v>
      </c>
      <c r="T85" s="3">
        <v>0.01</v>
      </c>
      <c r="U85" s="26">
        <f t="shared" si="66"/>
        <v>0.000131311189956452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0.00562131118995645</v>
      </c>
      <c r="AU85" s="29">
        <f t="shared" si="70"/>
        <v>52.122</v>
      </c>
      <c r="AV85" s="1">
        <f t="shared" si="71"/>
        <v>0.26</v>
      </c>
      <c r="AW85" s="2">
        <f t="shared" si="75"/>
        <v>2.38160021964791</v>
      </c>
      <c r="AX85" s="1">
        <f t="shared" si="72"/>
        <v>1215.55807389493</v>
      </c>
      <c r="AY85" s="1">
        <f>SUM(AX74:AX85)</f>
        <v>16177.3976068544</v>
      </c>
    </row>
    <row r="86" s="1" customFormat="1" spans="1:46">
      <c r="A86" s="13"/>
      <c r="B86" s="13"/>
      <c r="C86" s="16">
        <v>12</v>
      </c>
      <c r="D86" s="19">
        <v>-13.2374105025806</v>
      </c>
      <c r="E86" s="20">
        <f t="shared" si="73"/>
        <v>-8.14233013126667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-12</v>
      </c>
      <c r="E90" s="16"/>
      <c r="F90" s="16"/>
      <c r="G90" s="13">
        <v>1</v>
      </c>
      <c r="H90" s="18">
        <f t="shared" ref="H90:H101" si="76">E91</f>
        <v>-12</v>
      </c>
      <c r="I90" s="18">
        <f t="shared" ref="I90:I101" si="77">H90+273.15</f>
        <v>261.15</v>
      </c>
      <c r="J90" s="18">
        <f t="shared" ref="J90:J101" si="78">EXP(($C$16*(I90-$C$14))/($C$17*I90*$C$14))</f>
        <v>0.00338724017142846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0.000964347276805682</v>
      </c>
      <c r="Q90" s="24">
        <f t="shared" ref="Q90:Q101" si="82">P90*$B$76</f>
        <v>0.000250730291969477</v>
      </c>
      <c r="R90" s="18">
        <f t="shared" ref="R90:R101" si="83">L90*$B$76</f>
        <v>0.074022</v>
      </c>
      <c r="S90" s="25">
        <f t="shared" ref="S90:S101" si="84">Q90/R90</f>
        <v>0.00338724017142846</v>
      </c>
      <c r="T90" s="3">
        <v>0.01</v>
      </c>
      <c r="U90" s="26">
        <f t="shared" ref="U90:U101" si="85">S90*T90</f>
        <v>3.38724017142846e-5</v>
      </c>
      <c r="V90" s="25"/>
      <c r="W90" s="3"/>
      <c r="X90" s="3"/>
      <c r="Y90" s="28"/>
      <c r="Z90" s="3"/>
      <c r="AA90" s="27"/>
      <c r="AB90" s="3"/>
      <c r="AC90" s="3"/>
      <c r="AD90" s="27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0.00552387240171429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>$E$9/12</f>
        <v>0.711666666666667</v>
      </c>
      <c r="AX90" s="1">
        <f t="shared" ref="AX90:AX101" si="91">AW90*10000*AV90*0.67*AU90*AT90</f>
        <v>194.964652737493</v>
      </c>
      <c r="AZ90" s="2">
        <f>$E$10/12</f>
        <v>0.151666666666667</v>
      </c>
      <c r="BA90" s="1">
        <f t="shared" ref="BA90:BA101" si="92">AZ90*10000*AV90*0.67*AU90*AT90</f>
        <v>41.549844026023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-13.7746101351613</v>
      </c>
      <c r="E91" s="20">
        <f t="shared" ref="E91:E102" si="93">D90</f>
        <v>-12</v>
      </c>
      <c r="F91" s="16" t="s">
        <v>73</v>
      </c>
      <c r="G91" s="13">
        <v>2</v>
      </c>
      <c r="H91" s="18">
        <f t="shared" si="76"/>
        <v>-13.7746101351613</v>
      </c>
      <c r="I91" s="18">
        <f t="shared" si="77"/>
        <v>259.375389864839</v>
      </c>
      <c r="J91" s="18">
        <f t="shared" si="78"/>
        <v>0.00262458206049793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4">L91+O90-P90-N91</f>
        <v>0.568435652723194</v>
      </c>
      <c r="P91" s="18">
        <f t="shared" si="81"/>
        <v>0.00149190601668472</v>
      </c>
      <c r="Q91" s="24">
        <f t="shared" si="82"/>
        <v>0.000387895564338028</v>
      </c>
      <c r="R91" s="18">
        <f t="shared" si="83"/>
        <v>0.074022</v>
      </c>
      <c r="S91" s="25">
        <f t="shared" si="84"/>
        <v>0.00524027403120732</v>
      </c>
      <c r="T91" s="3">
        <v>0.01</v>
      </c>
      <c r="U91" s="26">
        <f t="shared" si="85"/>
        <v>5.24027403120732e-5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0.00554240274031207</v>
      </c>
      <c r="AU91" s="29">
        <f t="shared" si="89"/>
        <v>28.47</v>
      </c>
      <c r="AV91" s="1">
        <f t="shared" si="90"/>
        <v>0.26</v>
      </c>
      <c r="AW91" s="2">
        <f t="shared" ref="AW91:AW101" si="95">$E$9/12</f>
        <v>0.711666666666667</v>
      </c>
      <c r="AX91" s="1">
        <f t="shared" si="91"/>
        <v>195.618679617024</v>
      </c>
      <c r="AZ91" s="2">
        <f t="shared" ref="AZ91:AZ101" si="96">$E$10/12</f>
        <v>0.151666666666667</v>
      </c>
      <c r="BA91" s="1">
        <f t="shared" si="92"/>
        <v>41.6892268036281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-11.9695939140357</v>
      </c>
      <c r="E92" s="20">
        <f t="shared" si="93"/>
        <v>-13.7746101351613</v>
      </c>
      <c r="F92" s="16" t="s">
        <v>73</v>
      </c>
      <c r="G92" s="13">
        <v>3</v>
      </c>
      <c r="H92" s="18">
        <f t="shared" si="76"/>
        <v>-11.9695939140357</v>
      </c>
      <c r="I92" s="18">
        <f t="shared" si="77"/>
        <v>261.180406085964</v>
      </c>
      <c r="J92" s="18">
        <f t="shared" si="78"/>
        <v>0.00340197464191522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4"/>
        <v>0.85164374670651</v>
      </c>
      <c r="P92" s="18">
        <f t="shared" si="81"/>
        <v>0.00289727043024122</v>
      </c>
      <c r="Q92" s="24">
        <f t="shared" si="82"/>
        <v>0.000753290311862717</v>
      </c>
      <c r="R92" s="18">
        <f t="shared" si="83"/>
        <v>0.074022</v>
      </c>
      <c r="S92" s="25">
        <f t="shared" si="84"/>
        <v>0.0101765733412055</v>
      </c>
      <c r="T92" s="3">
        <v>0.01</v>
      </c>
      <c r="U92" s="26">
        <f t="shared" si="85"/>
        <v>0.000101765733412055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0.00559176573341206</v>
      </c>
      <c r="AU92" s="29">
        <f t="shared" si="89"/>
        <v>28.47</v>
      </c>
      <c r="AV92" s="1">
        <f t="shared" si="90"/>
        <v>0.26</v>
      </c>
      <c r="AW92" s="2">
        <f t="shared" si="95"/>
        <v>0.711666666666667</v>
      </c>
      <c r="AX92" s="1">
        <f t="shared" si="91"/>
        <v>197.360942672347</v>
      </c>
      <c r="AZ92" s="2">
        <f t="shared" si="96"/>
        <v>0.151666666666667</v>
      </c>
      <c r="BA92" s="1">
        <f t="shared" si="92"/>
        <v>42.0605287662379</v>
      </c>
    </row>
    <row r="93" s="1" customFormat="1" spans="1:53">
      <c r="A93" s="13"/>
      <c r="B93" s="13"/>
      <c r="C93" s="16">
        <v>3</v>
      </c>
      <c r="D93" s="19">
        <v>-6.12167877883871</v>
      </c>
      <c r="E93" s="20">
        <f t="shared" si="93"/>
        <v>-11.9695939140357</v>
      </c>
      <c r="F93" s="16" t="s">
        <v>73</v>
      </c>
      <c r="G93" s="13">
        <v>4</v>
      </c>
      <c r="H93" s="18">
        <f t="shared" si="76"/>
        <v>-6.12167877883871</v>
      </c>
      <c r="I93" s="18">
        <f t="shared" si="77"/>
        <v>267.028321221161</v>
      </c>
      <c r="J93" s="18">
        <f t="shared" si="78"/>
        <v>0.0076966560258819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4"/>
        <v>1.13344647627627</v>
      </c>
      <c r="P93" s="18">
        <f t="shared" si="81"/>
        <v>0.00872374765164635</v>
      </c>
      <c r="Q93" s="24">
        <f t="shared" si="82"/>
        <v>0.00226817438942805</v>
      </c>
      <c r="R93" s="18">
        <f t="shared" si="83"/>
        <v>0.074022</v>
      </c>
      <c r="S93" s="25">
        <f t="shared" si="84"/>
        <v>0.0306418955098221</v>
      </c>
      <c r="T93" s="3">
        <v>0.01</v>
      </c>
      <c r="U93" s="26">
        <f t="shared" si="85"/>
        <v>0.000306418955098221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0.00579641895509822</v>
      </c>
      <c r="AU93" s="29">
        <f t="shared" si="89"/>
        <v>28.47</v>
      </c>
      <c r="AV93" s="1">
        <f t="shared" si="90"/>
        <v>0.26</v>
      </c>
      <c r="AW93" s="2">
        <f t="shared" si="95"/>
        <v>0.711666666666667</v>
      </c>
      <c r="AX93" s="1">
        <f t="shared" si="91"/>
        <v>204.584162434858</v>
      </c>
      <c r="AZ93" s="2">
        <f t="shared" si="96"/>
        <v>0.151666666666667</v>
      </c>
      <c r="BA93" s="1">
        <f t="shared" si="92"/>
        <v>43.5999034697238</v>
      </c>
    </row>
    <row r="94" s="1" customFormat="1" spans="1:53">
      <c r="A94" s="13"/>
      <c r="B94" s="13"/>
      <c r="C94" s="16">
        <v>4</v>
      </c>
      <c r="D94" s="19">
        <v>-2.2269225647</v>
      </c>
      <c r="E94" s="20">
        <f t="shared" si="93"/>
        <v>-6.12167877883871</v>
      </c>
      <c r="F94" s="16" t="s">
        <v>73</v>
      </c>
      <c r="G94" s="13">
        <v>5</v>
      </c>
      <c r="H94" s="18">
        <f t="shared" si="76"/>
        <v>-2.2269225647</v>
      </c>
      <c r="I94" s="18">
        <f t="shared" si="77"/>
        <v>270.9230774353</v>
      </c>
      <c r="J94" s="18">
        <f t="shared" si="78"/>
        <v>0.0130004082863255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1.06848659219339</v>
      </c>
      <c r="O94" s="18">
        <f t="shared" si="94"/>
        <v>0.340936136431231</v>
      </c>
      <c r="P94" s="18">
        <f t="shared" si="81"/>
        <v>0.00443230897316838</v>
      </c>
      <c r="Q94" s="24">
        <f t="shared" si="82"/>
        <v>0.00115240033302378</v>
      </c>
      <c r="R94" s="18">
        <f t="shared" si="83"/>
        <v>0.074022</v>
      </c>
      <c r="S94" s="25">
        <f t="shared" si="84"/>
        <v>0.0155683490451998</v>
      </c>
      <c r="T94" s="3">
        <v>0.01</v>
      </c>
      <c r="U94" s="26">
        <f t="shared" si="85"/>
        <v>0.000155683490451998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0.001</v>
      </c>
      <c r="AF94" s="3">
        <v>0.49</v>
      </c>
      <c r="AG94" s="26">
        <f t="shared" si="86"/>
        <v>0.00049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</v>
      </c>
      <c r="AR94" s="3">
        <v>0.5</v>
      </c>
      <c r="AS94" s="3">
        <f t="shared" si="87"/>
        <v>0.005</v>
      </c>
      <c r="AT94" s="2">
        <f t="shared" si="88"/>
        <v>0.005645683490452</v>
      </c>
      <c r="AU94" s="29">
        <f t="shared" si="89"/>
        <v>28.47</v>
      </c>
      <c r="AV94" s="1">
        <f t="shared" si="90"/>
        <v>0.26</v>
      </c>
      <c r="AW94" s="2">
        <f t="shared" si="95"/>
        <v>0.711666666666667</v>
      </c>
      <c r="AX94" s="1">
        <f t="shared" si="91"/>
        <v>199.26396577158</v>
      </c>
      <c r="AZ94" s="2">
        <f t="shared" si="96"/>
        <v>0.151666666666667</v>
      </c>
      <c r="BA94" s="1">
        <f t="shared" si="92"/>
        <v>42.4660910660743</v>
      </c>
    </row>
    <row r="95" s="1" customFormat="1" spans="1:53">
      <c r="A95" s="13"/>
      <c r="B95" s="13"/>
      <c r="C95" s="16">
        <v>5</v>
      </c>
      <c r="D95" s="19">
        <v>1.51821803590323</v>
      </c>
      <c r="E95" s="20">
        <f t="shared" si="93"/>
        <v>-2.2269225647</v>
      </c>
      <c r="F95" s="16" t="s">
        <v>75</v>
      </c>
      <c r="G95" s="13">
        <v>6</v>
      </c>
      <c r="H95" s="18">
        <f t="shared" si="76"/>
        <v>1.51821803590323</v>
      </c>
      <c r="I95" s="18">
        <f t="shared" si="77"/>
        <v>274.668218035903</v>
      </c>
      <c r="J95" s="18">
        <f t="shared" si="78"/>
        <v>0.021221577070323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4"/>
        <v>0.621203827458063</v>
      </c>
      <c r="P95" s="18">
        <f t="shared" si="81"/>
        <v>0.0131829249007809</v>
      </c>
      <c r="Q95" s="24">
        <f t="shared" si="82"/>
        <v>0.00342756047420303</v>
      </c>
      <c r="R95" s="18">
        <f t="shared" si="83"/>
        <v>0.074022</v>
      </c>
      <c r="S95" s="25">
        <f t="shared" si="84"/>
        <v>0.0463046185485806</v>
      </c>
      <c r="T95" s="3">
        <v>0.01</v>
      </c>
      <c r="U95" s="26">
        <f t="shared" si="85"/>
        <v>0.000463046185485806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0.001</v>
      </c>
      <c r="AF95" s="3">
        <v>0.49</v>
      </c>
      <c r="AG95" s="26">
        <f t="shared" si="86"/>
        <v>0.00049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</v>
      </c>
      <c r="AR95" s="3">
        <v>0.5</v>
      </c>
      <c r="AS95" s="3">
        <f t="shared" si="87"/>
        <v>0.005</v>
      </c>
      <c r="AT95" s="2">
        <f t="shared" si="88"/>
        <v>0.00595304618548581</v>
      </c>
      <c r="AU95" s="29">
        <f t="shared" si="89"/>
        <v>28.47</v>
      </c>
      <c r="AV95" s="1">
        <f t="shared" si="90"/>
        <v>0.26</v>
      </c>
      <c r="AW95" s="2">
        <f t="shared" si="95"/>
        <v>0.711666666666667</v>
      </c>
      <c r="AX95" s="1">
        <f t="shared" si="91"/>
        <v>210.112308518079</v>
      </c>
      <c r="AZ95" s="2">
        <f t="shared" si="96"/>
        <v>0.151666666666667</v>
      </c>
      <c r="BA95" s="1">
        <f t="shared" si="92"/>
        <v>44.7780329628694</v>
      </c>
    </row>
    <row r="96" s="1" customFormat="1" spans="1:53">
      <c r="A96" s="13"/>
      <c r="B96" s="13"/>
      <c r="C96" s="16">
        <v>6</v>
      </c>
      <c r="D96" s="19">
        <v>5.75653605026667</v>
      </c>
      <c r="E96" s="20">
        <f t="shared" si="93"/>
        <v>1.51821803590323</v>
      </c>
      <c r="F96" s="16" t="s">
        <v>73</v>
      </c>
      <c r="G96" s="13">
        <v>7</v>
      </c>
      <c r="H96" s="18">
        <f t="shared" si="76"/>
        <v>5.75653605026667</v>
      </c>
      <c r="I96" s="18">
        <f t="shared" si="77"/>
        <v>278.906536050267</v>
      </c>
      <c r="J96" s="18">
        <f t="shared" si="78"/>
        <v>0.0363688460464183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4"/>
        <v>0.892720902557282</v>
      </c>
      <c r="P96" s="18">
        <f t="shared" si="81"/>
        <v>0.0324672290675254</v>
      </c>
      <c r="Q96" s="24">
        <f t="shared" si="82"/>
        <v>0.0084414795575566</v>
      </c>
      <c r="R96" s="18">
        <f t="shared" si="83"/>
        <v>0.074022</v>
      </c>
      <c r="S96" s="25">
        <f t="shared" si="84"/>
        <v>0.114040144248421</v>
      </c>
      <c r="T96" s="3">
        <v>0.01</v>
      </c>
      <c r="U96" s="26">
        <f t="shared" si="85"/>
        <v>0.00114040144248421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0.001</v>
      </c>
      <c r="AF96" s="3">
        <v>0.49</v>
      </c>
      <c r="AG96" s="26">
        <f t="shared" si="86"/>
        <v>0.00049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</v>
      </c>
      <c r="AR96" s="3">
        <v>0.5</v>
      </c>
      <c r="AS96" s="3">
        <f t="shared" si="87"/>
        <v>0.005</v>
      </c>
      <c r="AT96" s="2">
        <f t="shared" si="88"/>
        <v>0.00663040144248421</v>
      </c>
      <c r="AU96" s="29">
        <f t="shared" si="89"/>
        <v>28.47</v>
      </c>
      <c r="AV96" s="1">
        <f t="shared" si="90"/>
        <v>0.26</v>
      </c>
      <c r="AW96" s="2">
        <f t="shared" si="95"/>
        <v>0.711666666666667</v>
      </c>
      <c r="AX96" s="1">
        <f t="shared" si="91"/>
        <v>234.01951036069</v>
      </c>
      <c r="AZ96" s="2">
        <f t="shared" si="96"/>
        <v>0.151666666666667</v>
      </c>
      <c r="BA96" s="1">
        <f t="shared" si="92"/>
        <v>49.8730104047371</v>
      </c>
    </row>
    <row r="97" s="1" customFormat="1" spans="1:53">
      <c r="A97" s="13"/>
      <c r="B97" s="13"/>
      <c r="C97" s="16">
        <v>7</v>
      </c>
      <c r="D97" s="19">
        <v>9.044274744</v>
      </c>
      <c r="E97" s="20">
        <f t="shared" si="93"/>
        <v>5.75653605026667</v>
      </c>
      <c r="F97" s="16" t="s">
        <v>73</v>
      </c>
      <c r="G97" s="13">
        <v>8</v>
      </c>
      <c r="H97" s="18">
        <f t="shared" si="76"/>
        <v>9.044274744</v>
      </c>
      <c r="I97" s="18">
        <f t="shared" si="77"/>
        <v>282.194274744</v>
      </c>
      <c r="J97" s="18">
        <f t="shared" si="78"/>
        <v>0.0546223146962827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4"/>
        <v>1.14495367348976</v>
      </c>
      <c r="P97" s="18">
        <f t="shared" si="81"/>
        <v>0.0625400198660223</v>
      </c>
      <c r="Q97" s="24">
        <f t="shared" si="82"/>
        <v>0.0162604051651658</v>
      </c>
      <c r="R97" s="18">
        <f t="shared" si="83"/>
        <v>0.074022</v>
      </c>
      <c r="S97" s="25">
        <f t="shared" si="84"/>
        <v>0.219669897667799</v>
      </c>
      <c r="T97" s="3">
        <v>0.01</v>
      </c>
      <c r="U97" s="26">
        <f t="shared" si="85"/>
        <v>0.00219669897667799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0.001</v>
      </c>
      <c r="AF97" s="3">
        <v>0.49</v>
      </c>
      <c r="AG97" s="26">
        <f t="shared" si="86"/>
        <v>0.00049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</v>
      </c>
      <c r="AR97" s="3">
        <v>0.5</v>
      </c>
      <c r="AS97" s="3">
        <f t="shared" si="87"/>
        <v>0.005</v>
      </c>
      <c r="AT97" s="2">
        <f t="shared" si="88"/>
        <v>0.00768669897667799</v>
      </c>
      <c r="AU97" s="29">
        <f t="shared" si="89"/>
        <v>28.47</v>
      </c>
      <c r="AV97" s="1">
        <f t="shared" si="90"/>
        <v>0.26</v>
      </c>
      <c r="AW97" s="2">
        <f t="shared" si="95"/>
        <v>0.711666666666667</v>
      </c>
      <c r="AX97" s="1">
        <f t="shared" si="91"/>
        <v>271.301450812038</v>
      </c>
      <c r="AZ97" s="2">
        <f t="shared" si="96"/>
        <v>0.151666666666667</v>
      </c>
      <c r="BA97" s="1">
        <f t="shared" si="92"/>
        <v>57.818341976336</v>
      </c>
    </row>
    <row r="98" s="1" customFormat="1" spans="1:53">
      <c r="A98" s="13"/>
      <c r="B98" s="13"/>
      <c r="C98" s="16">
        <v>8</v>
      </c>
      <c r="D98" s="19">
        <v>8.20225561161291</v>
      </c>
      <c r="E98" s="20">
        <f t="shared" si="93"/>
        <v>9.044274744</v>
      </c>
      <c r="F98" s="16" t="s">
        <v>73</v>
      </c>
      <c r="G98" s="13">
        <v>9</v>
      </c>
      <c r="H98" s="18">
        <f t="shared" si="76"/>
        <v>8.20225561161291</v>
      </c>
      <c r="I98" s="18">
        <f t="shared" si="77"/>
        <v>281.352255611613</v>
      </c>
      <c r="J98" s="18">
        <f t="shared" si="78"/>
        <v>0.0492633712408358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4"/>
        <v>1.36711365362373</v>
      </c>
      <c r="P98" s="18">
        <f t="shared" si="81"/>
        <v>0.0673486274468814</v>
      </c>
      <c r="Q98" s="24">
        <f t="shared" si="82"/>
        <v>0.0175106431361892</v>
      </c>
      <c r="R98" s="18">
        <f t="shared" si="83"/>
        <v>0.074022</v>
      </c>
      <c r="S98" s="25">
        <f t="shared" si="84"/>
        <v>0.236559984007311</v>
      </c>
      <c r="T98" s="3">
        <v>0.01</v>
      </c>
      <c r="U98" s="26">
        <f t="shared" si="85"/>
        <v>0.00236559984007311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0.001</v>
      </c>
      <c r="AF98" s="3">
        <v>0.49</v>
      </c>
      <c r="AG98" s="26">
        <f t="shared" si="86"/>
        <v>0.00049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</v>
      </c>
      <c r="AR98" s="3">
        <v>0.5</v>
      </c>
      <c r="AS98" s="3">
        <f t="shared" si="87"/>
        <v>0.005</v>
      </c>
      <c r="AT98" s="2">
        <f t="shared" si="88"/>
        <v>0.00785559984007311</v>
      </c>
      <c r="AU98" s="29">
        <f t="shared" si="89"/>
        <v>28.47</v>
      </c>
      <c r="AV98" s="1">
        <f t="shared" si="90"/>
        <v>0.26</v>
      </c>
      <c r="AW98" s="2">
        <f t="shared" si="95"/>
        <v>0.711666666666667</v>
      </c>
      <c r="AX98" s="1">
        <f t="shared" si="91"/>
        <v>277.262793830873</v>
      </c>
      <c r="AZ98" s="2">
        <f t="shared" si="96"/>
        <v>0.151666666666667</v>
      </c>
      <c r="BA98" s="1">
        <f t="shared" si="92"/>
        <v>59.0887921278909</v>
      </c>
    </row>
    <row r="99" s="1" customFormat="1" spans="1:53">
      <c r="A99" s="13"/>
      <c r="B99" s="13"/>
      <c r="C99" s="16">
        <v>9</v>
      </c>
      <c r="D99" s="19">
        <v>4.92029836966667</v>
      </c>
      <c r="E99" s="20">
        <f t="shared" si="93"/>
        <v>8.20225561161291</v>
      </c>
      <c r="F99" s="16" t="s">
        <v>73</v>
      </c>
      <c r="G99" s="13">
        <v>10</v>
      </c>
      <c r="H99" s="18">
        <f t="shared" si="76"/>
        <v>4.92029836966667</v>
      </c>
      <c r="I99" s="18">
        <f t="shared" si="77"/>
        <v>278.070298369667</v>
      </c>
      <c r="J99" s="18">
        <f t="shared" si="78"/>
        <v>0.0327442159316607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4"/>
        <v>1.58446502617685</v>
      </c>
      <c r="P99" s="18">
        <f t="shared" si="81"/>
        <v>0.0518820649532993</v>
      </c>
      <c r="Q99" s="24">
        <f t="shared" si="82"/>
        <v>0.0134893368878578</v>
      </c>
      <c r="R99" s="18">
        <f t="shared" si="83"/>
        <v>0.074022</v>
      </c>
      <c r="S99" s="25">
        <f t="shared" si="84"/>
        <v>0.182234158599576</v>
      </c>
      <c r="T99" s="3">
        <v>0.01</v>
      </c>
      <c r="U99" s="26">
        <f t="shared" si="85"/>
        <v>0.00182234158599576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0.001</v>
      </c>
      <c r="AF99" s="3">
        <v>0.49</v>
      </c>
      <c r="AG99" s="26">
        <f t="shared" si="86"/>
        <v>0.00049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</v>
      </c>
      <c r="AR99" s="3">
        <v>0.5</v>
      </c>
      <c r="AS99" s="3">
        <f t="shared" si="87"/>
        <v>0.005</v>
      </c>
      <c r="AT99" s="2">
        <f t="shared" si="88"/>
        <v>0.00731234158599576</v>
      </c>
      <c r="AU99" s="29">
        <f t="shared" si="89"/>
        <v>28.47</v>
      </c>
      <c r="AV99" s="1">
        <f t="shared" si="90"/>
        <v>0.26</v>
      </c>
      <c r="AW99" s="2">
        <f t="shared" si="95"/>
        <v>0.711666666666667</v>
      </c>
      <c r="AX99" s="1">
        <f t="shared" si="91"/>
        <v>258.088535421121</v>
      </c>
      <c r="AZ99" s="2">
        <f t="shared" si="96"/>
        <v>0.151666666666667</v>
      </c>
      <c r="BA99" s="1">
        <f t="shared" si="92"/>
        <v>55.0024747618782</v>
      </c>
    </row>
    <row r="100" s="1" customFormat="1" spans="1:53">
      <c r="A100" s="13"/>
      <c r="B100" s="13"/>
      <c r="C100" s="16">
        <v>10</v>
      </c>
      <c r="D100" s="19">
        <v>-2.34924982545161</v>
      </c>
      <c r="E100" s="20">
        <f t="shared" si="93"/>
        <v>4.92029836966667</v>
      </c>
      <c r="F100" s="16" t="s">
        <v>73</v>
      </c>
      <c r="G100" s="13">
        <v>11</v>
      </c>
      <c r="H100" s="18">
        <f t="shared" si="76"/>
        <v>-2.34924982545161</v>
      </c>
      <c r="I100" s="18">
        <f t="shared" si="77"/>
        <v>270.800750174548</v>
      </c>
      <c r="J100" s="18">
        <f t="shared" si="78"/>
        <v>0.0127910550870759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1.45595381316238</v>
      </c>
      <c r="O100" s="18">
        <f t="shared" si="94"/>
        <v>0.361329148061178</v>
      </c>
      <c r="P100" s="18">
        <f t="shared" si="81"/>
        <v>0.00462178103741674</v>
      </c>
      <c r="Q100" s="24">
        <f t="shared" si="82"/>
        <v>0.00120166306972835</v>
      </c>
      <c r="R100" s="18">
        <f t="shared" si="83"/>
        <v>0.074022</v>
      </c>
      <c r="S100" s="25">
        <f t="shared" si="84"/>
        <v>0.0162338638476176</v>
      </c>
      <c r="T100" s="3">
        <v>0.01</v>
      </c>
      <c r="U100" s="26">
        <f t="shared" si="85"/>
        <v>0.000162338638476176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0.00565233863847618</v>
      </c>
      <c r="AU100" s="29">
        <f t="shared" si="89"/>
        <v>28.47</v>
      </c>
      <c r="AV100" s="1">
        <f t="shared" si="90"/>
        <v>0.26</v>
      </c>
      <c r="AW100" s="2">
        <f t="shared" si="95"/>
        <v>0.711666666666667</v>
      </c>
      <c r="AX100" s="1">
        <f t="shared" si="91"/>
        <v>199.498858710643</v>
      </c>
      <c r="AZ100" s="2">
        <f t="shared" si="96"/>
        <v>0.151666666666667</v>
      </c>
      <c r="BA100" s="1">
        <f t="shared" si="92"/>
        <v>42.5161502170223</v>
      </c>
    </row>
    <row r="101" s="1" customFormat="1" spans="1:54">
      <c r="A101" s="13"/>
      <c r="B101" s="13"/>
      <c r="C101" s="16">
        <v>11</v>
      </c>
      <c r="D101" s="19">
        <v>-8.14233013126667</v>
      </c>
      <c r="E101" s="20">
        <f t="shared" si="93"/>
        <v>-2.34924982545161</v>
      </c>
      <c r="F101" s="16" t="s">
        <v>75</v>
      </c>
      <c r="G101" s="13">
        <v>12</v>
      </c>
      <c r="H101" s="18">
        <f t="shared" si="76"/>
        <v>-8.14233013126667</v>
      </c>
      <c r="I101" s="18">
        <f t="shared" si="77"/>
        <v>265.007669868733</v>
      </c>
      <c r="J101" s="18">
        <f t="shared" si="78"/>
        <v>0.00582847932571641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4"/>
        <v>0.641407367023761</v>
      </c>
      <c r="P101" s="18">
        <f t="shared" si="81"/>
        <v>0.00373842957806019</v>
      </c>
      <c r="Q101" s="24">
        <f t="shared" si="82"/>
        <v>0.000971991690295649</v>
      </c>
      <c r="R101" s="18">
        <f t="shared" si="83"/>
        <v>0.074022</v>
      </c>
      <c r="S101" s="25">
        <f t="shared" si="84"/>
        <v>0.0131311189956452</v>
      </c>
      <c r="T101" s="3">
        <v>0.01</v>
      </c>
      <c r="U101" s="26">
        <f t="shared" si="85"/>
        <v>0.000131311189956452</v>
      </c>
      <c r="V101" s="25"/>
      <c r="W101" s="3"/>
      <c r="X101" s="3"/>
      <c r="Y101" s="28"/>
      <c r="Z101" s="3"/>
      <c r="AA101" s="27"/>
      <c r="AB101" s="3"/>
      <c r="AC101" s="3"/>
      <c r="AD101" s="27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0.00562131118995645</v>
      </c>
      <c r="AU101" s="29">
        <f t="shared" si="89"/>
        <v>28.47</v>
      </c>
      <c r="AV101" s="1">
        <f t="shared" si="90"/>
        <v>0.26</v>
      </c>
      <c r="AW101" s="2">
        <f t="shared" si="95"/>
        <v>0.711666666666667</v>
      </c>
      <c r="AX101" s="1">
        <f t="shared" si="91"/>
        <v>198.403747294945</v>
      </c>
      <c r="AY101" s="1">
        <f>SUM(AX90:AX101)</f>
        <v>2640.47960818169</v>
      </c>
      <c r="AZ101" s="2">
        <f t="shared" si="96"/>
        <v>0.151666666666667</v>
      </c>
      <c r="BA101" s="1">
        <f t="shared" si="92"/>
        <v>42.2827658169554</v>
      </c>
      <c r="BB101" s="1">
        <f>SUM(BA90:BA101)</f>
        <v>562.725162399377</v>
      </c>
    </row>
    <row r="102" s="1" customFormat="1" spans="1:46">
      <c r="A102" s="13"/>
      <c r="B102" s="13"/>
      <c r="C102" s="16">
        <v>12</v>
      </c>
      <c r="D102" s="19">
        <v>-13.2374105025806</v>
      </c>
      <c r="E102" s="20">
        <f t="shared" si="93"/>
        <v>-8.14233013126667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02"/>
  <sheetViews>
    <sheetView workbookViewId="0">
      <pane xSplit="4" topLeftCell="E1" activePane="topRight" state="frozen"/>
      <selection/>
      <selection pane="topRight" activeCell="A1" sqref="A1:I11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/>
    <col min="29" max="29" width="8.88888888888889" style="1"/>
    <col min="30" max="30" width="10.2222222222222" style="1" customWidth="1"/>
    <col min="31" max="31" width="10" style="1"/>
    <col min="32" max="32" width="23.1111111111111" style="1" customWidth="1"/>
    <col min="33" max="33" width="14.3333333333333" style="1" customWidth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9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4.3333333333333" style="1"/>
    <col min="55" max="16384" width="8.88888888888889" style="1"/>
  </cols>
  <sheetData>
    <row r="1" s="1" customFormat="1" spans="3:13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M1" s="2"/>
    </row>
    <row r="2" s="1" customFormat="1" spans="1:13">
      <c r="A2" s="4" t="s">
        <v>10</v>
      </c>
      <c r="B2" s="5" t="s">
        <v>11</v>
      </c>
      <c r="C2" s="3"/>
      <c r="D2" s="3"/>
      <c r="E2" s="6">
        <v>215</v>
      </c>
      <c r="F2" s="3">
        <v>1069.523</v>
      </c>
      <c r="G2" s="7">
        <f>(F2+F3+F4)/3</f>
        <v>1305.751</v>
      </c>
      <c r="H2" s="3">
        <v>0.13</v>
      </c>
      <c r="I2" s="21">
        <f>(H2+H3+H4)/3</f>
        <v>0.12</v>
      </c>
      <c r="M2" s="2"/>
    </row>
    <row r="3" s="1" customFormat="1" spans="1:13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M3" s="2"/>
    </row>
    <row r="4" s="1" customFormat="1" spans="1:13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M4" s="2"/>
    </row>
    <row r="5" s="1" customFormat="1" spans="1:13">
      <c r="A5" s="4" t="s">
        <v>4</v>
      </c>
      <c r="B5" s="5" t="s">
        <v>16</v>
      </c>
      <c r="C5" s="3"/>
      <c r="D5" s="3"/>
      <c r="E5" s="6">
        <v>1997.50520547945</v>
      </c>
      <c r="F5" s="3">
        <v>91.104</v>
      </c>
      <c r="G5" s="7">
        <f>(F5+F6)/2</f>
        <v>92.50925</v>
      </c>
      <c r="H5" s="3">
        <v>0.18</v>
      </c>
      <c r="I5" s="21">
        <f>(H5+H6)/2</f>
        <v>0.155</v>
      </c>
      <c r="M5" s="2"/>
    </row>
    <row r="6" s="1" customFormat="1" spans="1:13">
      <c r="A6" s="4"/>
      <c r="B6" s="5" t="s">
        <v>17</v>
      </c>
      <c r="C6" s="3"/>
      <c r="D6" s="3"/>
      <c r="E6" s="10"/>
      <c r="F6" s="3">
        <v>93.9145</v>
      </c>
      <c r="G6" s="11"/>
      <c r="H6" s="3">
        <v>0.13</v>
      </c>
      <c r="I6" s="21"/>
      <c r="M6" s="2"/>
    </row>
    <row r="7" s="1" customFormat="1" spans="1:13">
      <c r="A7" s="4" t="s">
        <v>5</v>
      </c>
      <c r="B7" s="5"/>
      <c r="C7" s="3"/>
      <c r="D7" s="3"/>
      <c r="E7" s="12">
        <v>1714.73036101834</v>
      </c>
      <c r="F7" s="3">
        <v>122.786</v>
      </c>
      <c r="G7" s="3"/>
      <c r="H7" s="3">
        <v>0.29</v>
      </c>
      <c r="M7" s="2"/>
    </row>
    <row r="8" s="1" customFormat="1" spans="1:13">
      <c r="A8" s="4" t="s">
        <v>6</v>
      </c>
      <c r="B8" s="5"/>
      <c r="C8" s="3"/>
      <c r="D8" s="3"/>
      <c r="E8" s="12">
        <v>3.1868</v>
      </c>
      <c r="F8" s="3">
        <v>625.464</v>
      </c>
      <c r="G8" s="3"/>
      <c r="H8" s="3">
        <v>0.26</v>
      </c>
      <c r="M8" s="2"/>
    </row>
    <row r="9" s="1" customFormat="1" spans="1:13">
      <c r="A9" s="4" t="s">
        <v>7</v>
      </c>
      <c r="B9" s="5"/>
      <c r="C9" s="3"/>
      <c r="D9" s="3"/>
      <c r="E9" s="12">
        <v>1.926</v>
      </c>
      <c r="F9" s="3">
        <v>341.64</v>
      </c>
      <c r="G9" s="3"/>
      <c r="H9" s="3">
        <v>0.26</v>
      </c>
      <c r="M9" s="2"/>
    </row>
    <row r="10" s="1" customFormat="1" spans="1:13">
      <c r="A10" s="4" t="s">
        <v>8</v>
      </c>
      <c r="B10" s="5"/>
      <c r="C10" s="3"/>
      <c r="D10" s="3"/>
      <c r="E10" s="12">
        <v>0.4093451405451</v>
      </c>
      <c r="F10" s="3">
        <v>341.64</v>
      </c>
      <c r="G10" s="3"/>
      <c r="H10" s="3">
        <v>0.26</v>
      </c>
      <c r="M10" s="2"/>
    </row>
    <row r="11" s="1" customFormat="1" spans="1:47">
      <c r="A11" s="4" t="s">
        <v>9</v>
      </c>
      <c r="B11" s="5"/>
      <c r="C11" s="3"/>
      <c r="D11" s="3"/>
      <c r="E11" s="3">
        <v>0</v>
      </c>
      <c r="F11" s="3">
        <v>910.8575</v>
      </c>
      <c r="G11" s="3"/>
      <c r="H11" s="3">
        <v>0.21</v>
      </c>
      <c r="AU11" s="2"/>
    </row>
    <row r="12" s="1" customFormat="1" spans="46:46">
      <c r="AT12" s="2"/>
    </row>
    <row r="13" s="1" customFormat="1" spans="46:46">
      <c r="AT13" s="2"/>
    </row>
    <row r="14" s="1" customFormat="1" spans="1:46">
      <c r="A14" s="4" t="s">
        <v>18</v>
      </c>
      <c r="B14" s="4" t="s">
        <v>19</v>
      </c>
      <c r="C14" s="4">
        <v>308.16</v>
      </c>
      <c r="D14" s="13"/>
      <c r="E14" s="13"/>
      <c r="F14" s="13"/>
      <c r="G14" s="14" t="s">
        <v>20</v>
      </c>
      <c r="H14" s="14" t="s">
        <v>21</v>
      </c>
      <c r="I14" s="14">
        <f>(AV38+AV53+AY85+AY101+BB101+AG69)</f>
        <v>46305080.0912401</v>
      </c>
      <c r="J14" s="14" t="s">
        <v>22</v>
      </c>
      <c r="K14" s="14">
        <f>I14/(10000*1000)</f>
        <v>4.63050800912401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4" t="s">
        <v>24</v>
      </c>
      <c r="B15" s="4" t="s">
        <v>19</v>
      </c>
      <c r="C15" s="4"/>
      <c r="D15" s="13"/>
      <c r="E15" s="13"/>
      <c r="F15" s="13"/>
      <c r="G15" s="14"/>
      <c r="H15" s="14" t="s">
        <v>25</v>
      </c>
      <c r="I15" s="14">
        <v>32630351.2066322</v>
      </c>
      <c r="J15" s="14" t="s">
        <v>22</v>
      </c>
      <c r="K15" s="14">
        <f>I15/(10000*1000)</f>
        <v>3.26303512066322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4" t="s">
        <v>26</v>
      </c>
      <c r="B16" s="4" t="s">
        <v>27</v>
      </c>
      <c r="C16" s="4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4" t="s">
        <v>28</v>
      </c>
      <c r="B17" s="4" t="s">
        <v>29</v>
      </c>
      <c r="C17" s="4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4" t="s">
        <v>32</v>
      </c>
      <c r="B18" s="4" t="s">
        <v>33</v>
      </c>
      <c r="C18" s="4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4" t="s">
        <v>35</v>
      </c>
      <c r="B19" s="4" t="s">
        <v>33</v>
      </c>
      <c r="C19" s="4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4" t="s">
        <v>38</v>
      </c>
      <c r="B20" s="4" t="s">
        <v>39</v>
      </c>
      <c r="C20" s="4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4" t="s">
        <v>40</v>
      </c>
      <c r="B21" s="4" t="s">
        <v>41</v>
      </c>
      <c r="C21" s="4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4" t="s">
        <v>42</v>
      </c>
      <c r="B22" s="4" t="s">
        <v>37</v>
      </c>
      <c r="C22" s="4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4" t="s">
        <v>43</v>
      </c>
      <c r="B23" s="4" t="s">
        <v>44</v>
      </c>
      <c r="C23" s="4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1305.751</v>
      </c>
      <c r="C27" s="16" t="s">
        <v>72</v>
      </c>
      <c r="D27" s="17">
        <v>-2</v>
      </c>
      <c r="E27" s="16"/>
      <c r="F27" s="16"/>
      <c r="G27" s="13">
        <v>1</v>
      </c>
      <c r="H27" s="18">
        <f t="shared" ref="H27:H38" si="0">E28</f>
        <v>-2</v>
      </c>
      <c r="I27" s="18">
        <f t="shared" ref="I27:I38" si="1">H27+273.15</f>
        <v>271.15</v>
      </c>
      <c r="J27" s="18">
        <f t="shared" ref="J27:J38" si="2">EXP(($C$16*(I27-$C$14))/($C$17*I27*$C$14))</f>
        <v>0.0133973643023479</v>
      </c>
      <c r="K27" s="18">
        <f t="shared" ref="K27:K38" si="3">$B$27/12</f>
        <v>108.812583333333</v>
      </c>
      <c r="L27" s="18">
        <f t="shared" ref="L27:L38" si="4">K27*$B$28/100</f>
        <v>1.08812583333333</v>
      </c>
      <c r="M27" s="13" t="s">
        <v>73</v>
      </c>
      <c r="N27" s="13"/>
      <c r="O27" s="18">
        <f>L27</f>
        <v>1.08812583333333</v>
      </c>
      <c r="P27" s="18">
        <f t="shared" ref="P27:P38" si="5">O27*J27</f>
        <v>0.0145780181959626</v>
      </c>
      <c r="Q27" s="24">
        <f t="shared" ref="Q27:Q38" si="6">P27*$B$29</f>
        <v>0.00174936218351551</v>
      </c>
      <c r="R27" s="18">
        <f t="shared" ref="R27:R38" si="7">L27*$B$29</f>
        <v>0.1305751</v>
      </c>
      <c r="S27" s="25">
        <f t="shared" ref="S27:S38" si="8">Q27/R27</f>
        <v>0.0133973643023479</v>
      </c>
      <c r="T27" s="3">
        <v>0.01</v>
      </c>
      <c r="U27" s="26">
        <f t="shared" ref="U27:U38" si="9">S27*T27</f>
        <v>0.000133973643023479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0.0220339736430235</v>
      </c>
      <c r="AR27" s="29">
        <f t="shared" ref="AR27:AR38" si="15">$B$27/12</f>
        <v>108.812583333333</v>
      </c>
      <c r="AS27" s="1">
        <f t="shared" ref="AS27:AS38" si="16">$B$29</f>
        <v>0.12</v>
      </c>
      <c r="AT27" s="2">
        <f>$E$2/12</f>
        <v>17.9166666666667</v>
      </c>
      <c r="AU27" s="1">
        <f t="shared" ref="AU27:AU38" si="17">AT27*10000*AS27*0.67*AR27*AQ27</f>
        <v>34537.0476099878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-1.65781695180645</v>
      </c>
      <c r="E28" s="20">
        <f t="shared" ref="E28:E39" si="18">D27</f>
        <v>-2</v>
      </c>
      <c r="F28" s="16" t="s">
        <v>73</v>
      </c>
      <c r="G28" s="13">
        <v>2</v>
      </c>
      <c r="H28" s="18">
        <f t="shared" si="0"/>
        <v>-1.65781695180645</v>
      </c>
      <c r="I28" s="18">
        <f t="shared" si="1"/>
        <v>271.492183048194</v>
      </c>
      <c r="J28" s="18">
        <f t="shared" si="2"/>
        <v>0.0140176498616283</v>
      </c>
      <c r="K28" s="18">
        <f t="shared" si="3"/>
        <v>108.812583333333</v>
      </c>
      <c r="L28" s="18">
        <f t="shared" si="4"/>
        <v>1.08812583333333</v>
      </c>
      <c r="M28" s="13" t="s">
        <v>73</v>
      </c>
      <c r="N28" s="13"/>
      <c r="O28" s="18">
        <f t="shared" ref="O28:O38" si="19">L28+O27-P27-N28</f>
        <v>2.1616736484707</v>
      </c>
      <c r="P28" s="18">
        <f t="shared" si="5"/>
        <v>0.0303015843193709</v>
      </c>
      <c r="Q28" s="24">
        <f t="shared" si="6"/>
        <v>0.00363619011832451</v>
      </c>
      <c r="R28" s="18">
        <f t="shared" si="7"/>
        <v>0.1305751</v>
      </c>
      <c r="S28" s="25">
        <f t="shared" si="8"/>
        <v>0.0278475001613976</v>
      </c>
      <c r="T28" s="3">
        <v>0.01</v>
      </c>
      <c r="U28" s="26">
        <f t="shared" si="9"/>
        <v>0.000278475001613976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0.022178475001614</v>
      </c>
      <c r="AR28" s="29">
        <f t="shared" si="15"/>
        <v>108.812583333333</v>
      </c>
      <c r="AS28" s="1">
        <f t="shared" si="16"/>
        <v>0.12</v>
      </c>
      <c r="AT28" s="2">
        <f t="shared" ref="AT28:AT38" si="20">$E$2/12</f>
        <v>17.9166666666667</v>
      </c>
      <c r="AU28" s="1">
        <f t="shared" si="17"/>
        <v>34763.5455799955</v>
      </c>
    </row>
    <row r="29" s="1" customFormat="1" spans="1:47">
      <c r="A29" s="13" t="s">
        <v>38</v>
      </c>
      <c r="B29" s="13">
        <f>I2</f>
        <v>0.12</v>
      </c>
      <c r="C29" s="16">
        <v>2</v>
      </c>
      <c r="D29" s="19">
        <v>0.891447043321429</v>
      </c>
      <c r="E29" s="20">
        <f t="shared" si="18"/>
        <v>-1.65781695180645</v>
      </c>
      <c r="F29" s="16" t="s">
        <v>73</v>
      </c>
      <c r="G29" s="13">
        <v>3</v>
      </c>
      <c r="H29" s="18">
        <f t="shared" si="0"/>
        <v>0.891447043321429</v>
      </c>
      <c r="I29" s="18">
        <f t="shared" si="1"/>
        <v>274.041447043321</v>
      </c>
      <c r="J29" s="18">
        <f t="shared" si="2"/>
        <v>0.0195688891555436</v>
      </c>
      <c r="K29" s="18">
        <f t="shared" si="3"/>
        <v>108.812583333333</v>
      </c>
      <c r="L29" s="18">
        <f t="shared" si="4"/>
        <v>1.08812583333333</v>
      </c>
      <c r="M29" s="13" t="s">
        <v>73</v>
      </c>
      <c r="N29" s="13"/>
      <c r="O29" s="18">
        <f t="shared" si="19"/>
        <v>3.21949789748467</v>
      </c>
      <c r="P29" s="18">
        <f t="shared" si="5"/>
        <v>0.0630019974923831</v>
      </c>
      <c r="Q29" s="24">
        <f t="shared" si="6"/>
        <v>0.00756023969908597</v>
      </c>
      <c r="R29" s="18">
        <f t="shared" si="7"/>
        <v>0.1305751</v>
      </c>
      <c r="S29" s="25">
        <f t="shared" si="8"/>
        <v>0.0578995512857044</v>
      </c>
      <c r="T29" s="3">
        <v>0.01</v>
      </c>
      <c r="U29" s="26">
        <f t="shared" si="9"/>
        <v>0.000578995512857044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0.022478995512857</v>
      </c>
      <c r="AR29" s="29">
        <f t="shared" si="15"/>
        <v>108.812583333333</v>
      </c>
      <c r="AS29" s="1">
        <f t="shared" si="16"/>
        <v>0.12</v>
      </c>
      <c r="AT29" s="2">
        <f t="shared" si="20"/>
        <v>17.9166666666667</v>
      </c>
      <c r="AU29" s="1">
        <f t="shared" si="17"/>
        <v>35234.5950317528</v>
      </c>
    </row>
    <row r="30" s="1" customFormat="1" spans="1:47">
      <c r="A30" s="13"/>
      <c r="B30" s="13"/>
      <c r="C30" s="16">
        <v>3</v>
      </c>
      <c r="D30" s="19">
        <v>5.36626360709678</v>
      </c>
      <c r="E30" s="20">
        <f t="shared" si="18"/>
        <v>0.891447043321429</v>
      </c>
      <c r="F30" s="16" t="s">
        <v>73</v>
      </c>
      <c r="G30" s="13">
        <v>4</v>
      </c>
      <c r="H30" s="18">
        <f t="shared" si="0"/>
        <v>5.36626360709678</v>
      </c>
      <c r="I30" s="18">
        <f t="shared" si="1"/>
        <v>278.516263607097</v>
      </c>
      <c r="J30" s="18">
        <f t="shared" si="2"/>
        <v>0.034632546406501</v>
      </c>
      <c r="K30" s="18">
        <f t="shared" si="3"/>
        <v>108.812583333333</v>
      </c>
      <c r="L30" s="18">
        <f t="shared" si="4"/>
        <v>1.08812583333333</v>
      </c>
      <c r="M30" s="13" t="s">
        <v>73</v>
      </c>
      <c r="N30" s="13"/>
      <c r="O30" s="18">
        <f t="shared" si="19"/>
        <v>4.24462173332562</v>
      </c>
      <c r="P30" s="18">
        <f t="shared" si="5"/>
        <v>0.147002059157442</v>
      </c>
      <c r="Q30" s="24">
        <f t="shared" si="6"/>
        <v>0.0176402470988931</v>
      </c>
      <c r="R30" s="18">
        <f t="shared" si="7"/>
        <v>0.1305751</v>
      </c>
      <c r="S30" s="25">
        <f t="shared" si="8"/>
        <v>0.135096562046616</v>
      </c>
      <c r="T30" s="3">
        <v>0.01</v>
      </c>
      <c r="U30" s="26">
        <f t="shared" si="9"/>
        <v>0.00135096562046616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0.0232509656204662</v>
      </c>
      <c r="AR30" s="29">
        <f t="shared" si="15"/>
        <v>108.812583333333</v>
      </c>
      <c r="AS30" s="1">
        <f t="shared" si="16"/>
        <v>0.12</v>
      </c>
      <c r="AT30" s="2">
        <f t="shared" si="20"/>
        <v>17.9166666666667</v>
      </c>
      <c r="AU30" s="1">
        <f t="shared" si="17"/>
        <v>36444.615920038</v>
      </c>
    </row>
    <row r="31" s="1" customFormat="1" spans="1:47">
      <c r="A31" s="13"/>
      <c r="B31" s="13"/>
      <c r="C31" s="16">
        <v>4</v>
      </c>
      <c r="D31" s="19">
        <v>10.3096831717</v>
      </c>
      <c r="E31" s="20">
        <f t="shared" si="18"/>
        <v>5.36626360709678</v>
      </c>
      <c r="F31" s="16" t="s">
        <v>73</v>
      </c>
      <c r="G31" s="13">
        <v>5</v>
      </c>
      <c r="H31" s="18">
        <f t="shared" si="0"/>
        <v>10.3096831717</v>
      </c>
      <c r="I31" s="18">
        <f t="shared" si="1"/>
        <v>283.4596831717</v>
      </c>
      <c r="J31" s="18">
        <f t="shared" si="2"/>
        <v>0.0637183817037344</v>
      </c>
      <c r="K31" s="18">
        <f t="shared" si="3"/>
        <v>108.812583333333</v>
      </c>
      <c r="L31" s="18">
        <f t="shared" si="4"/>
        <v>1.08812583333333</v>
      </c>
      <c r="M31" s="13" t="s">
        <v>75</v>
      </c>
      <c r="N31" s="18">
        <f>(O30-P30)*C22/100</f>
        <v>3.89273869045977</v>
      </c>
      <c r="O31" s="18">
        <f t="shared" si="19"/>
        <v>1.29300681704174</v>
      </c>
      <c r="P31" s="18">
        <f t="shared" si="5"/>
        <v>0.0823883019137964</v>
      </c>
      <c r="Q31" s="24">
        <f t="shared" si="6"/>
        <v>0.00988659622965557</v>
      </c>
      <c r="R31" s="18">
        <f t="shared" si="7"/>
        <v>0.1305751</v>
      </c>
      <c r="S31" s="25">
        <f t="shared" si="8"/>
        <v>0.075715785242788</v>
      </c>
      <c r="T31" s="3">
        <v>0.01</v>
      </c>
      <c r="U31" s="26">
        <f t="shared" si="9"/>
        <v>0.00075715785242788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0.0302071578524279</v>
      </c>
      <c r="AR31" s="29">
        <f t="shared" si="15"/>
        <v>108.812583333333</v>
      </c>
      <c r="AS31" s="1">
        <f t="shared" si="16"/>
        <v>0.12</v>
      </c>
      <c r="AT31" s="2">
        <f t="shared" si="20"/>
        <v>17.9166666666667</v>
      </c>
      <c r="AU31" s="1">
        <f t="shared" si="17"/>
        <v>47348.0664819641</v>
      </c>
    </row>
    <row r="32" s="1" customFormat="1" spans="1:47">
      <c r="A32" s="13"/>
      <c r="B32" s="13"/>
      <c r="C32" s="16">
        <v>5</v>
      </c>
      <c r="D32" s="19">
        <v>17.2468528122581</v>
      </c>
      <c r="E32" s="20">
        <f t="shared" si="18"/>
        <v>10.3096831717</v>
      </c>
      <c r="F32" s="16" t="s">
        <v>75</v>
      </c>
      <c r="G32" s="13">
        <v>6</v>
      </c>
      <c r="H32" s="18">
        <f t="shared" si="0"/>
        <v>17.2468528122581</v>
      </c>
      <c r="I32" s="18">
        <f t="shared" si="1"/>
        <v>290.396852812258</v>
      </c>
      <c r="J32" s="18">
        <f t="shared" si="2"/>
        <v>0.144754854721357</v>
      </c>
      <c r="K32" s="18">
        <f t="shared" si="3"/>
        <v>108.812583333333</v>
      </c>
      <c r="L32" s="18">
        <f t="shared" si="4"/>
        <v>1.08812583333333</v>
      </c>
      <c r="M32" s="13" t="s">
        <v>73</v>
      </c>
      <c r="N32" s="13"/>
      <c r="O32" s="18">
        <f t="shared" si="19"/>
        <v>2.29874434846128</v>
      </c>
      <c r="P32" s="18">
        <f t="shared" si="5"/>
        <v>0.332754404203053</v>
      </c>
      <c r="Q32" s="24">
        <f t="shared" si="6"/>
        <v>0.0399305285043663</v>
      </c>
      <c r="R32" s="18">
        <f t="shared" si="7"/>
        <v>0.1305751</v>
      </c>
      <c r="S32" s="25">
        <f t="shared" si="8"/>
        <v>0.305805076958519</v>
      </c>
      <c r="T32" s="3">
        <v>0.01</v>
      </c>
      <c r="U32" s="26">
        <f t="shared" si="9"/>
        <v>0.00305805076958519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0.0325080507695852</v>
      </c>
      <c r="AR32" s="29">
        <f t="shared" si="15"/>
        <v>108.812583333333</v>
      </c>
      <c r="AS32" s="1">
        <f t="shared" si="16"/>
        <v>0.12</v>
      </c>
      <c r="AT32" s="2">
        <f t="shared" si="20"/>
        <v>17.9166666666667</v>
      </c>
      <c r="AU32" s="1">
        <f t="shared" si="17"/>
        <v>50954.5901854408</v>
      </c>
    </row>
    <row r="33" s="1" customFormat="1" spans="1:47">
      <c r="A33" s="13"/>
      <c r="B33" s="13"/>
      <c r="C33" s="16">
        <v>6</v>
      </c>
      <c r="D33" s="19">
        <v>21.739755673</v>
      </c>
      <c r="E33" s="20">
        <f t="shared" si="18"/>
        <v>17.2468528122581</v>
      </c>
      <c r="F33" s="16" t="s">
        <v>73</v>
      </c>
      <c r="G33" s="13">
        <v>7</v>
      </c>
      <c r="H33" s="18">
        <f t="shared" si="0"/>
        <v>21.739755673</v>
      </c>
      <c r="I33" s="18">
        <f t="shared" si="1"/>
        <v>294.889755673</v>
      </c>
      <c r="J33" s="18">
        <f t="shared" si="2"/>
        <v>0.241263349261604</v>
      </c>
      <c r="K33" s="18">
        <f t="shared" si="3"/>
        <v>108.812583333333</v>
      </c>
      <c r="L33" s="18">
        <f t="shared" si="4"/>
        <v>1.08812583333333</v>
      </c>
      <c r="M33" s="13" t="s">
        <v>73</v>
      </c>
      <c r="N33" s="13"/>
      <c r="O33" s="18">
        <f t="shared" si="19"/>
        <v>3.05411577759156</v>
      </c>
      <c r="P33" s="18">
        <f t="shared" si="5"/>
        <v>0.736846201534448</v>
      </c>
      <c r="Q33" s="24">
        <f t="shared" si="6"/>
        <v>0.0884215441841337</v>
      </c>
      <c r="R33" s="18">
        <f t="shared" si="7"/>
        <v>0.1305751</v>
      </c>
      <c r="S33" s="25">
        <f t="shared" si="8"/>
        <v>0.677170028467401</v>
      </c>
      <c r="T33" s="3">
        <v>0.01</v>
      </c>
      <c r="U33" s="26">
        <f t="shared" si="9"/>
        <v>0.00677170028467401</v>
      </c>
      <c r="V33" s="25"/>
      <c r="W33" s="3"/>
      <c r="X33" s="26"/>
      <c r="Y33" s="28">
        <v>0.04</v>
      </c>
      <c r="Z33" s="3">
        <v>0.21</v>
      </c>
      <c r="AA33" s="27">
        <f t="shared" si="10"/>
        <v>0.0084</v>
      </c>
      <c r="AB33" s="3">
        <v>0.015</v>
      </c>
      <c r="AC33" s="3">
        <v>0.29</v>
      </c>
      <c r="AD33" s="27">
        <f t="shared" si="11"/>
        <v>0.00435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0.036221700284674</v>
      </c>
      <c r="AR33" s="29">
        <f t="shared" si="15"/>
        <v>108.812583333333</v>
      </c>
      <c r="AS33" s="1">
        <f t="shared" si="16"/>
        <v>0.12</v>
      </c>
      <c r="AT33" s="2">
        <f t="shared" si="20"/>
        <v>17.9166666666667</v>
      </c>
      <c r="AU33" s="1">
        <f t="shared" si="17"/>
        <v>56775.5325259995</v>
      </c>
    </row>
    <row r="34" s="1" customFormat="1" spans="1:47">
      <c r="A34" s="13"/>
      <c r="B34" s="13"/>
      <c r="C34" s="16">
        <v>7</v>
      </c>
      <c r="D34" s="19">
        <v>24.0000005193548</v>
      </c>
      <c r="E34" s="20">
        <f t="shared" si="18"/>
        <v>21.739755673</v>
      </c>
      <c r="F34" s="16" t="s">
        <v>73</v>
      </c>
      <c r="G34" s="13">
        <v>8</v>
      </c>
      <c r="H34" s="18">
        <f t="shared" si="0"/>
        <v>24.0000005193548</v>
      </c>
      <c r="I34" s="18">
        <f t="shared" si="1"/>
        <v>297.150000519355</v>
      </c>
      <c r="J34" s="18">
        <f t="shared" si="2"/>
        <v>0.310145209071887</v>
      </c>
      <c r="K34" s="18">
        <f t="shared" si="3"/>
        <v>108.812583333333</v>
      </c>
      <c r="L34" s="18">
        <f t="shared" si="4"/>
        <v>1.08812583333333</v>
      </c>
      <c r="M34" s="13" t="s">
        <v>73</v>
      </c>
      <c r="N34" s="13"/>
      <c r="O34" s="18">
        <f t="shared" si="19"/>
        <v>3.40539540939045</v>
      </c>
      <c r="P34" s="18">
        <f t="shared" si="5"/>
        <v>1.05616707121784</v>
      </c>
      <c r="Q34" s="24">
        <f t="shared" si="6"/>
        <v>0.126740048546141</v>
      </c>
      <c r="R34" s="18">
        <f t="shared" si="7"/>
        <v>0.1305751</v>
      </c>
      <c r="S34" s="25">
        <f t="shared" si="8"/>
        <v>0.970629534621388</v>
      </c>
      <c r="T34" s="3">
        <v>0.01</v>
      </c>
      <c r="U34" s="26">
        <f t="shared" si="9"/>
        <v>0.00970629534621388</v>
      </c>
      <c r="V34" s="25"/>
      <c r="W34" s="3"/>
      <c r="X34" s="26"/>
      <c r="Y34" s="28">
        <v>0.04</v>
      </c>
      <c r="Z34" s="3">
        <v>0.21</v>
      </c>
      <c r="AA34" s="27">
        <f t="shared" si="10"/>
        <v>0.0084</v>
      </c>
      <c r="AB34" s="3">
        <v>0.015</v>
      </c>
      <c r="AC34" s="3">
        <v>0.29</v>
      </c>
      <c r="AD34" s="27">
        <f t="shared" si="11"/>
        <v>0.00435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0.0391562953462139</v>
      </c>
      <c r="AR34" s="29">
        <f t="shared" si="15"/>
        <v>108.812583333333</v>
      </c>
      <c r="AS34" s="1">
        <f t="shared" si="16"/>
        <v>0.12</v>
      </c>
      <c r="AT34" s="2">
        <f t="shared" si="20"/>
        <v>17.9166666666667</v>
      </c>
      <c r="AU34" s="1">
        <f t="shared" si="17"/>
        <v>61375.3496537889</v>
      </c>
    </row>
    <row r="35" s="1" customFormat="1" spans="1:47">
      <c r="A35" s="13"/>
      <c r="B35" s="13"/>
      <c r="C35" s="16">
        <v>8</v>
      </c>
      <c r="D35" s="19">
        <v>21.6497407548387</v>
      </c>
      <c r="E35" s="20">
        <f t="shared" si="18"/>
        <v>24.0000005193548</v>
      </c>
      <c r="F35" s="16" t="s">
        <v>73</v>
      </c>
      <c r="G35" s="13">
        <v>9</v>
      </c>
      <c r="H35" s="18">
        <f t="shared" si="0"/>
        <v>21.6497407548387</v>
      </c>
      <c r="I35" s="18">
        <f t="shared" si="1"/>
        <v>294.799740754839</v>
      </c>
      <c r="J35" s="18">
        <f t="shared" si="2"/>
        <v>0.238843170741111</v>
      </c>
      <c r="K35" s="18">
        <f t="shared" si="3"/>
        <v>108.812583333333</v>
      </c>
      <c r="L35" s="18">
        <f t="shared" si="4"/>
        <v>1.08812583333333</v>
      </c>
      <c r="M35" s="13" t="s">
        <v>73</v>
      </c>
      <c r="N35" s="13"/>
      <c r="O35" s="18">
        <f t="shared" si="19"/>
        <v>3.43735417150594</v>
      </c>
      <c r="P35" s="18">
        <f t="shared" si="5"/>
        <v>0.820988569282662</v>
      </c>
      <c r="Q35" s="24">
        <f t="shared" si="6"/>
        <v>0.0985186283139195</v>
      </c>
      <c r="R35" s="18">
        <f t="shared" si="7"/>
        <v>0.1305751</v>
      </c>
      <c r="S35" s="25">
        <f t="shared" si="8"/>
        <v>0.754497820135075</v>
      </c>
      <c r="T35" s="3">
        <v>0.01</v>
      </c>
      <c r="U35" s="26">
        <f t="shared" si="9"/>
        <v>0.00754497820135075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</v>
      </c>
      <c r="AO35" s="3">
        <v>0.38</v>
      </c>
      <c r="AP35" s="3">
        <f t="shared" si="13"/>
        <v>0.0038</v>
      </c>
      <c r="AQ35" s="1">
        <f t="shared" si="14"/>
        <v>0.0350949782013508</v>
      </c>
      <c r="AR35" s="29">
        <f t="shared" si="15"/>
        <v>108.812583333333</v>
      </c>
      <c r="AS35" s="1">
        <f t="shared" si="16"/>
        <v>0.12</v>
      </c>
      <c r="AT35" s="2">
        <f t="shared" si="20"/>
        <v>17.9166666666667</v>
      </c>
      <c r="AU35" s="1">
        <f t="shared" si="17"/>
        <v>55009.4573338709</v>
      </c>
    </row>
    <row r="36" s="1" customFormat="1" spans="1:47">
      <c r="A36" s="13"/>
      <c r="B36" s="13"/>
      <c r="C36" s="16">
        <v>9</v>
      </c>
      <c r="D36" s="19">
        <v>18.0710944056667</v>
      </c>
      <c r="E36" s="20">
        <f t="shared" si="18"/>
        <v>21.6497407548387</v>
      </c>
      <c r="F36" s="16" t="s">
        <v>73</v>
      </c>
      <c r="G36" s="13">
        <v>10</v>
      </c>
      <c r="H36" s="18">
        <f t="shared" si="0"/>
        <v>18.0710944056667</v>
      </c>
      <c r="I36" s="18">
        <f t="shared" si="1"/>
        <v>291.221094405667</v>
      </c>
      <c r="J36" s="18">
        <f t="shared" si="2"/>
        <v>0.159164669889795</v>
      </c>
      <c r="K36" s="18">
        <f t="shared" si="3"/>
        <v>108.812583333333</v>
      </c>
      <c r="L36" s="18">
        <f t="shared" si="4"/>
        <v>1.08812583333333</v>
      </c>
      <c r="M36" s="13" t="s">
        <v>73</v>
      </c>
      <c r="N36" s="13"/>
      <c r="O36" s="18">
        <f t="shared" si="19"/>
        <v>3.70449143555661</v>
      </c>
      <c r="P36" s="18">
        <f t="shared" si="5"/>
        <v>0.58962415644994</v>
      </c>
      <c r="Q36" s="24">
        <f t="shared" si="6"/>
        <v>0.0707548987739928</v>
      </c>
      <c r="R36" s="18">
        <f t="shared" si="7"/>
        <v>0.1305751</v>
      </c>
      <c r="S36" s="25">
        <f t="shared" si="8"/>
        <v>0.541871296855165</v>
      </c>
      <c r="T36" s="3">
        <v>0.01</v>
      </c>
      <c r="U36" s="26">
        <f t="shared" si="9"/>
        <v>0.00541871296855165</v>
      </c>
      <c r="V36" s="25"/>
      <c r="W36" s="3"/>
      <c r="X36" s="26"/>
      <c r="Y36" s="28">
        <v>0.02</v>
      </c>
      <c r="Z36" s="3">
        <v>0.21</v>
      </c>
      <c r="AA36" s="27">
        <f t="shared" si="10"/>
        <v>0.0042</v>
      </c>
      <c r="AB36" s="3">
        <v>0.01</v>
      </c>
      <c r="AC36" s="3">
        <v>0.29</v>
      </c>
      <c r="AD36" s="27">
        <f t="shared" si="11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</v>
      </c>
      <c r="AO36" s="3">
        <v>0.38</v>
      </c>
      <c r="AP36" s="3">
        <f t="shared" si="13"/>
        <v>0.0038</v>
      </c>
      <c r="AQ36" s="1">
        <f t="shared" si="14"/>
        <v>0.0273187129685516</v>
      </c>
      <c r="AR36" s="29">
        <f t="shared" si="15"/>
        <v>108.812583333333</v>
      </c>
      <c r="AS36" s="1">
        <f t="shared" si="16"/>
        <v>0.12</v>
      </c>
      <c r="AT36" s="2">
        <f t="shared" si="20"/>
        <v>17.9166666666667</v>
      </c>
      <c r="AU36" s="1">
        <f t="shared" si="17"/>
        <v>42820.5872315364</v>
      </c>
    </row>
    <row r="37" s="1" customFormat="1" spans="1:47">
      <c r="A37" s="13"/>
      <c r="B37" s="13"/>
      <c r="C37" s="16">
        <v>10</v>
      </c>
      <c r="D37" s="19">
        <v>11.0687713752258</v>
      </c>
      <c r="E37" s="20">
        <f t="shared" si="18"/>
        <v>18.0710944056667</v>
      </c>
      <c r="F37" s="16" t="s">
        <v>73</v>
      </c>
      <c r="G37" s="13">
        <v>11</v>
      </c>
      <c r="H37" s="18">
        <f t="shared" si="0"/>
        <v>11.0687713752258</v>
      </c>
      <c r="I37" s="18">
        <f t="shared" si="1"/>
        <v>284.218771375226</v>
      </c>
      <c r="J37" s="18">
        <f t="shared" si="2"/>
        <v>0.0698405082998935</v>
      </c>
      <c r="K37" s="18">
        <f t="shared" si="3"/>
        <v>108.812583333333</v>
      </c>
      <c r="L37" s="18">
        <f t="shared" si="4"/>
        <v>1.08812583333333</v>
      </c>
      <c r="M37" s="13" t="s">
        <v>75</v>
      </c>
      <c r="N37" s="18">
        <f>(O36-P36)*C22/100</f>
        <v>2.95912391515133</v>
      </c>
      <c r="O37" s="18">
        <f t="shared" si="19"/>
        <v>1.24386919728867</v>
      </c>
      <c r="P37" s="18">
        <f t="shared" si="5"/>
        <v>0.086872456997221</v>
      </c>
      <c r="Q37" s="24">
        <f t="shared" si="6"/>
        <v>0.0104246948396665</v>
      </c>
      <c r="R37" s="18">
        <f t="shared" si="7"/>
        <v>0.1305751</v>
      </c>
      <c r="S37" s="25">
        <f t="shared" si="8"/>
        <v>0.0798367746964507</v>
      </c>
      <c r="T37" s="3">
        <v>0.01</v>
      </c>
      <c r="U37" s="26">
        <f t="shared" si="9"/>
        <v>0.000798367746964507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0.0226983677469645</v>
      </c>
      <c r="AR37" s="29">
        <f t="shared" si="15"/>
        <v>108.812583333333</v>
      </c>
      <c r="AS37" s="1">
        <f t="shared" si="16"/>
        <v>0.12</v>
      </c>
      <c r="AT37" s="2">
        <f t="shared" si="20"/>
        <v>17.9166666666667</v>
      </c>
      <c r="AU37" s="1">
        <f t="shared" si="17"/>
        <v>35578.44900092</v>
      </c>
    </row>
    <row r="38" s="1" customFormat="1" spans="1:48">
      <c r="A38" s="13"/>
      <c r="B38" s="13"/>
      <c r="C38" s="16">
        <v>11</v>
      </c>
      <c r="D38" s="19">
        <v>5.29477124143333</v>
      </c>
      <c r="E38" s="20">
        <f t="shared" si="18"/>
        <v>11.0687713752258</v>
      </c>
      <c r="F38" s="16" t="s">
        <v>75</v>
      </c>
      <c r="G38" s="13">
        <v>12</v>
      </c>
      <c r="H38" s="18">
        <f t="shared" si="0"/>
        <v>5.29477124143333</v>
      </c>
      <c r="I38" s="18">
        <f t="shared" si="1"/>
        <v>278.444771241433</v>
      </c>
      <c r="J38" s="18">
        <f t="shared" si="2"/>
        <v>0.0343230735517283</v>
      </c>
      <c r="K38" s="18">
        <f t="shared" si="3"/>
        <v>108.812583333333</v>
      </c>
      <c r="L38" s="18">
        <f t="shared" si="4"/>
        <v>1.08812583333333</v>
      </c>
      <c r="M38" s="13" t="s">
        <v>73</v>
      </c>
      <c r="N38" s="13"/>
      <c r="O38" s="18">
        <f t="shared" si="19"/>
        <v>2.24512257362478</v>
      </c>
      <c r="P38" s="18">
        <f t="shared" si="5"/>
        <v>0.0770595072271689</v>
      </c>
      <c r="Q38" s="24">
        <f t="shared" si="6"/>
        <v>0.00924714086726026</v>
      </c>
      <c r="R38" s="18">
        <f t="shared" si="7"/>
        <v>0.1305751</v>
      </c>
      <c r="S38" s="25">
        <f t="shared" si="8"/>
        <v>0.070818562400184</v>
      </c>
      <c r="T38" s="3">
        <v>0.01</v>
      </c>
      <c r="U38" s="26">
        <f t="shared" si="9"/>
        <v>0.00070818562400184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0.0226081856240018</v>
      </c>
      <c r="AR38" s="29">
        <f t="shared" si="15"/>
        <v>108.812583333333</v>
      </c>
      <c r="AS38" s="1">
        <f t="shared" si="16"/>
        <v>0.12</v>
      </c>
      <c r="AT38" s="2">
        <f t="shared" si="20"/>
        <v>17.9166666666667</v>
      </c>
      <c r="AU38" s="1">
        <f t="shared" si="17"/>
        <v>35437.0934594824</v>
      </c>
      <c r="AV38" s="1">
        <f>SUM(AU27:AU38)</f>
        <v>526278.930014777</v>
      </c>
    </row>
    <row r="39" s="1" customFormat="1" spans="1:46">
      <c r="A39" s="13"/>
      <c r="B39" s="13"/>
      <c r="C39" s="16">
        <v>12</v>
      </c>
      <c r="D39" s="19">
        <v>-0.875635070806452</v>
      </c>
      <c r="E39" s="20">
        <f t="shared" si="18"/>
        <v>5.29477124143333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-2</v>
      </c>
      <c r="E42" s="16"/>
      <c r="F42" s="16"/>
      <c r="G42" s="13">
        <v>1</v>
      </c>
      <c r="H42" s="18">
        <f t="shared" ref="H42:H53" si="21">E43</f>
        <v>-2</v>
      </c>
      <c r="I42" s="18">
        <f t="shared" ref="I42:I53" si="22">H42+273.15</f>
        <v>271.15</v>
      </c>
      <c r="J42" s="18">
        <f t="shared" ref="J42:J53" si="23">EXP(($C$16*(I42-$C$14))/($C$17*I42*$C$14))</f>
        <v>0.0133973643023479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0.00103281676965581</v>
      </c>
      <c r="Q42" s="24">
        <f t="shared" ref="Q42:Q53" si="27">P42*$B$44</f>
        <v>0.000160086599296651</v>
      </c>
      <c r="R42" s="18">
        <f t="shared" ref="R42:R53" si="28">L42*$B$44</f>
        <v>0.0119491114583333</v>
      </c>
      <c r="S42" s="25">
        <f t="shared" ref="S42:S53" si="29">Q42/R42</f>
        <v>0.0133973643023479</v>
      </c>
      <c r="T42" s="3">
        <v>0.01</v>
      </c>
      <c r="U42" s="26">
        <f t="shared" ref="U42:U53" si="30">S42*T42</f>
        <v>0.000133973643023479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0.0149339736430235</v>
      </c>
      <c r="AR42" s="29">
        <f t="shared" ref="AR42:AR53" si="34">$B$42/12</f>
        <v>7.70910416666667</v>
      </c>
      <c r="AS42" s="1">
        <f t="shared" ref="AS42:AS53" si="35">$B$44</f>
        <v>0.155</v>
      </c>
      <c r="AT42" s="2">
        <f t="shared" ref="AT42:AT53" si="36">$E$5/12</f>
        <v>166.458767123288</v>
      </c>
      <c r="AU42" s="1">
        <f t="shared" ref="AU42:AU53" si="37">AT42*10000*AS42*0.67*AR42*AQ42</f>
        <v>19901.8051096346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-1.65781695180645</v>
      </c>
      <c r="E43" s="20">
        <f t="shared" ref="E43:E54" si="38">D42</f>
        <v>-2</v>
      </c>
      <c r="F43" s="16" t="s">
        <v>73</v>
      </c>
      <c r="G43" s="13">
        <v>2</v>
      </c>
      <c r="H43" s="18">
        <f t="shared" si="21"/>
        <v>-1.65781695180645</v>
      </c>
      <c r="I43" s="18">
        <f t="shared" si="22"/>
        <v>271.492183048194</v>
      </c>
      <c r="J43" s="18">
        <f t="shared" si="23"/>
        <v>0.0140176498616283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0.153149266563678</v>
      </c>
      <c r="P43" s="18">
        <f t="shared" si="26"/>
        <v>0.00214679279525481</v>
      </c>
      <c r="Q43" s="24">
        <f t="shared" si="27"/>
        <v>0.000332752883264496</v>
      </c>
      <c r="R43" s="18">
        <f t="shared" si="28"/>
        <v>0.0119491114583333</v>
      </c>
      <c r="S43" s="25">
        <f t="shared" si="29"/>
        <v>0.0278475001613976</v>
      </c>
      <c r="T43" s="3">
        <v>0.01</v>
      </c>
      <c r="U43" s="26">
        <f t="shared" si="30"/>
        <v>0.000278475001613976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0.015078475001614</v>
      </c>
      <c r="AR43" s="29">
        <f t="shared" si="34"/>
        <v>7.70910416666667</v>
      </c>
      <c r="AS43" s="1">
        <f t="shared" si="35"/>
        <v>0.155</v>
      </c>
      <c r="AT43" s="2">
        <f t="shared" si="36"/>
        <v>166.458767123288</v>
      </c>
      <c r="AU43" s="1">
        <f t="shared" si="37"/>
        <v>20094.37528188</v>
      </c>
    </row>
    <row r="44" s="1" customFormat="1" spans="1:47">
      <c r="A44" s="13" t="s">
        <v>38</v>
      </c>
      <c r="B44" s="13">
        <f>I5</f>
        <v>0.155</v>
      </c>
      <c r="C44" s="16">
        <v>2</v>
      </c>
      <c r="D44" s="19">
        <v>0.891447043321429</v>
      </c>
      <c r="E44" s="20">
        <f t="shared" si="38"/>
        <v>-1.65781695180645</v>
      </c>
      <c r="F44" s="16" t="s">
        <v>73</v>
      </c>
      <c r="G44" s="13">
        <v>3</v>
      </c>
      <c r="H44" s="18">
        <f t="shared" si="21"/>
        <v>0.891447043321429</v>
      </c>
      <c r="I44" s="18">
        <f t="shared" si="22"/>
        <v>274.041447043321</v>
      </c>
      <c r="J44" s="18">
        <f t="shared" si="23"/>
        <v>0.0195688891555436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0.228093515435089</v>
      </c>
      <c r="P44" s="18">
        <f t="shared" si="26"/>
        <v>0.00446353672064754</v>
      </c>
      <c r="Q44" s="24">
        <f t="shared" si="27"/>
        <v>0.000691848191700368</v>
      </c>
      <c r="R44" s="18">
        <f t="shared" si="28"/>
        <v>0.0119491114583333</v>
      </c>
      <c r="S44" s="25">
        <f t="shared" si="29"/>
        <v>0.0578995512857044</v>
      </c>
      <c r="T44" s="3">
        <v>0.01</v>
      </c>
      <c r="U44" s="26">
        <f t="shared" si="30"/>
        <v>0.000578995512857044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0.015378995512857</v>
      </c>
      <c r="AR44" s="29">
        <f t="shared" si="34"/>
        <v>7.70910416666667</v>
      </c>
      <c r="AS44" s="1">
        <f t="shared" si="35"/>
        <v>0.155</v>
      </c>
      <c r="AT44" s="2">
        <f t="shared" si="36"/>
        <v>166.458767123288</v>
      </c>
      <c r="AU44" s="1">
        <f t="shared" si="37"/>
        <v>20494.8648494374</v>
      </c>
    </row>
    <row r="45" s="1" customFormat="1" spans="1:47">
      <c r="A45" s="13"/>
      <c r="B45" s="13"/>
      <c r="C45" s="16">
        <v>3</v>
      </c>
      <c r="D45" s="19">
        <v>5.36626360709678</v>
      </c>
      <c r="E45" s="20">
        <f t="shared" si="38"/>
        <v>0.891447043321429</v>
      </c>
      <c r="F45" s="16" t="s">
        <v>73</v>
      </c>
      <c r="G45" s="13">
        <v>4</v>
      </c>
      <c r="H45" s="18">
        <f t="shared" si="21"/>
        <v>5.36626360709678</v>
      </c>
      <c r="I45" s="18">
        <f t="shared" si="22"/>
        <v>278.516263607097</v>
      </c>
      <c r="J45" s="18">
        <f t="shared" si="23"/>
        <v>0.034632546406501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0.300721020381109</v>
      </c>
      <c r="P45" s="18">
        <f t="shared" si="26"/>
        <v>0.0104147346937591</v>
      </c>
      <c r="Q45" s="24">
        <f t="shared" si="27"/>
        <v>0.00161428387753266</v>
      </c>
      <c r="R45" s="18">
        <f t="shared" si="28"/>
        <v>0.0119491114583333</v>
      </c>
      <c r="S45" s="25">
        <f t="shared" si="29"/>
        <v>0.135096562046616</v>
      </c>
      <c r="T45" s="3">
        <v>0.01</v>
      </c>
      <c r="U45" s="26">
        <f t="shared" si="30"/>
        <v>0.00135096562046616</v>
      </c>
      <c r="V45" s="25"/>
      <c r="W45" s="3"/>
      <c r="X45" s="26"/>
      <c r="Y45" s="28">
        <v>0.02</v>
      </c>
      <c r="Z45" s="3">
        <v>0.49</v>
      </c>
      <c r="AA45" s="27">
        <f t="shared" si="31"/>
        <v>0.0098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0.0161509656204662</v>
      </c>
      <c r="AR45" s="29">
        <f t="shared" si="34"/>
        <v>7.70910416666667</v>
      </c>
      <c r="AS45" s="1">
        <f t="shared" si="35"/>
        <v>0.155</v>
      </c>
      <c r="AT45" s="2">
        <f t="shared" si="36"/>
        <v>166.458767123288</v>
      </c>
      <c r="AU45" s="1">
        <f t="shared" si="37"/>
        <v>21523.6331464323</v>
      </c>
    </row>
    <row r="46" s="1" customFormat="1" spans="1:47">
      <c r="A46" s="13"/>
      <c r="B46" s="13"/>
      <c r="C46" s="16">
        <v>4</v>
      </c>
      <c r="D46" s="19">
        <v>10.3096831717</v>
      </c>
      <c r="E46" s="20">
        <f t="shared" si="38"/>
        <v>5.36626360709678</v>
      </c>
      <c r="F46" s="16" t="s">
        <v>73</v>
      </c>
      <c r="G46" s="13">
        <v>5</v>
      </c>
      <c r="H46" s="18">
        <f t="shared" si="21"/>
        <v>10.3096831717</v>
      </c>
      <c r="I46" s="18">
        <f t="shared" si="22"/>
        <v>283.4596831717</v>
      </c>
      <c r="J46" s="18">
        <f t="shared" si="23"/>
        <v>0.0637183817037344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0.275790971402982</v>
      </c>
      <c r="O46" s="18">
        <f t="shared" si="39"/>
        <v>0.0916063559510341</v>
      </c>
      <c r="P46" s="18">
        <f t="shared" si="26"/>
        <v>0.00583700875497615</v>
      </c>
      <c r="Q46" s="24">
        <f t="shared" si="27"/>
        <v>0.000904736357021304</v>
      </c>
      <c r="R46" s="18">
        <f t="shared" si="28"/>
        <v>0.0119491114583333</v>
      </c>
      <c r="S46" s="25">
        <f t="shared" si="29"/>
        <v>0.075715785242788</v>
      </c>
      <c r="T46" s="3">
        <v>0.01</v>
      </c>
      <c r="U46" s="26">
        <f t="shared" si="30"/>
        <v>0.00075715785242788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0.0278571578524279</v>
      </c>
      <c r="AR46" s="29">
        <f t="shared" si="34"/>
        <v>7.70910416666667</v>
      </c>
      <c r="AS46" s="1">
        <f t="shared" si="35"/>
        <v>0.155</v>
      </c>
      <c r="AT46" s="2">
        <f t="shared" si="36"/>
        <v>166.458767123288</v>
      </c>
      <c r="AU46" s="1">
        <f t="shared" si="37"/>
        <v>37123.9256034407</v>
      </c>
    </row>
    <row r="47" s="1" customFormat="1" spans="1:47">
      <c r="A47" s="13"/>
      <c r="B47" s="13"/>
      <c r="C47" s="16">
        <v>5</v>
      </c>
      <c r="D47" s="19">
        <v>17.2468528122581</v>
      </c>
      <c r="E47" s="20">
        <f t="shared" si="38"/>
        <v>10.3096831717</v>
      </c>
      <c r="F47" s="16" t="s">
        <v>75</v>
      </c>
      <c r="G47" s="13">
        <v>6</v>
      </c>
      <c r="H47" s="18">
        <f t="shared" si="21"/>
        <v>17.2468528122581</v>
      </c>
      <c r="I47" s="18">
        <f t="shared" si="22"/>
        <v>290.396852812258</v>
      </c>
      <c r="J47" s="18">
        <f t="shared" si="23"/>
        <v>0.144754854721357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0.162860388862725</v>
      </c>
      <c r="P47" s="18">
        <f t="shared" si="26"/>
        <v>0.0235748319296874</v>
      </c>
      <c r="Q47" s="24">
        <f t="shared" si="27"/>
        <v>0.00365409894910155</v>
      </c>
      <c r="R47" s="18">
        <f t="shared" si="28"/>
        <v>0.0119491114583333</v>
      </c>
      <c r="S47" s="25">
        <f t="shared" si="29"/>
        <v>0.305805076958519</v>
      </c>
      <c r="T47" s="3">
        <v>0.01</v>
      </c>
      <c r="U47" s="26">
        <f t="shared" si="30"/>
        <v>0.00305805076958519</v>
      </c>
      <c r="V47" s="25"/>
      <c r="W47" s="3"/>
      <c r="X47" s="26"/>
      <c r="Y47" s="28">
        <v>0.04</v>
      </c>
      <c r="Z47" s="3">
        <v>0.49</v>
      </c>
      <c r="AA47" s="27">
        <f t="shared" si="31"/>
        <v>0.0196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0.5</v>
      </c>
      <c r="AP47" s="3">
        <f t="shared" si="32"/>
        <v>0.0075</v>
      </c>
      <c r="AQ47" s="1">
        <f t="shared" si="33"/>
        <v>0.0301580507695852</v>
      </c>
      <c r="AR47" s="29">
        <f t="shared" si="34"/>
        <v>7.70910416666667</v>
      </c>
      <c r="AS47" s="1">
        <f t="shared" si="35"/>
        <v>0.155</v>
      </c>
      <c r="AT47" s="2">
        <f t="shared" si="36"/>
        <v>166.458767123288</v>
      </c>
      <c r="AU47" s="1">
        <f t="shared" si="37"/>
        <v>40190.2175033729</v>
      </c>
    </row>
    <row r="48" s="1" customFormat="1" spans="1:47">
      <c r="A48" s="13"/>
      <c r="B48" s="13"/>
      <c r="C48" s="16">
        <v>6</v>
      </c>
      <c r="D48" s="19">
        <v>21.739755673</v>
      </c>
      <c r="E48" s="20">
        <f t="shared" si="38"/>
        <v>17.2468528122581</v>
      </c>
      <c r="F48" s="16" t="s">
        <v>73</v>
      </c>
      <c r="G48" s="13">
        <v>7</v>
      </c>
      <c r="H48" s="18">
        <f t="shared" si="21"/>
        <v>21.739755673</v>
      </c>
      <c r="I48" s="18">
        <f t="shared" si="22"/>
        <v>294.889755673</v>
      </c>
      <c r="J48" s="18">
        <f t="shared" si="23"/>
        <v>0.241263349261604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0.216376598599704</v>
      </c>
      <c r="P48" s="18">
        <f t="shared" si="26"/>
        <v>0.0522037428799983</v>
      </c>
      <c r="Q48" s="24">
        <f t="shared" si="27"/>
        <v>0.00809158014639973</v>
      </c>
      <c r="R48" s="18">
        <f t="shared" si="28"/>
        <v>0.0119491114583333</v>
      </c>
      <c r="S48" s="25">
        <f t="shared" si="29"/>
        <v>0.677170028467401</v>
      </c>
      <c r="T48" s="3">
        <v>0.01</v>
      </c>
      <c r="U48" s="26">
        <f t="shared" si="30"/>
        <v>0.00677170028467401</v>
      </c>
      <c r="V48" s="25"/>
      <c r="W48" s="3"/>
      <c r="X48" s="26"/>
      <c r="Y48" s="28">
        <v>0.04</v>
      </c>
      <c r="Z48" s="3">
        <v>0.49</v>
      </c>
      <c r="AA48" s="27">
        <f t="shared" si="31"/>
        <v>0.0196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0.015</v>
      </c>
      <c r="AO48" s="3">
        <v>0.5</v>
      </c>
      <c r="AP48" s="3">
        <f t="shared" si="32"/>
        <v>0.0075</v>
      </c>
      <c r="AQ48" s="1">
        <f t="shared" si="33"/>
        <v>0.033871700284674</v>
      </c>
      <c r="AR48" s="29">
        <f t="shared" si="34"/>
        <v>7.70910416666667</v>
      </c>
      <c r="AS48" s="1">
        <f t="shared" si="35"/>
        <v>0.155</v>
      </c>
      <c r="AT48" s="2">
        <f t="shared" si="36"/>
        <v>166.458767123288</v>
      </c>
      <c r="AU48" s="1">
        <f t="shared" si="37"/>
        <v>45139.2237532475</v>
      </c>
    </row>
    <row r="49" s="1" customFormat="1" spans="1:47">
      <c r="A49" s="13"/>
      <c r="B49" s="13"/>
      <c r="C49" s="16">
        <v>7</v>
      </c>
      <c r="D49" s="19">
        <v>24.0000005193548</v>
      </c>
      <c r="E49" s="20">
        <f t="shared" si="38"/>
        <v>21.739755673</v>
      </c>
      <c r="F49" s="16" t="s">
        <v>73</v>
      </c>
      <c r="G49" s="13">
        <v>8</v>
      </c>
      <c r="H49" s="18">
        <f t="shared" si="21"/>
        <v>24.0000005193548</v>
      </c>
      <c r="I49" s="18">
        <f t="shared" si="22"/>
        <v>297.150000519355</v>
      </c>
      <c r="J49" s="18">
        <f t="shared" si="23"/>
        <v>0.310145209071887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0.241263897386372</v>
      </c>
      <c r="P49" s="18">
        <f t="shared" si="26"/>
        <v>0.0748268418963947</v>
      </c>
      <c r="Q49" s="24">
        <f t="shared" si="27"/>
        <v>0.0115981604939412</v>
      </c>
      <c r="R49" s="18">
        <f t="shared" si="28"/>
        <v>0.0119491114583333</v>
      </c>
      <c r="S49" s="25">
        <f t="shared" si="29"/>
        <v>0.970629534621388</v>
      </c>
      <c r="T49" s="3">
        <v>0.01</v>
      </c>
      <c r="U49" s="26">
        <f t="shared" si="30"/>
        <v>0.00970629534621388</v>
      </c>
      <c r="V49" s="25"/>
      <c r="W49" s="3"/>
      <c r="X49" s="26"/>
      <c r="Y49" s="28">
        <v>0.04</v>
      </c>
      <c r="Z49" s="3">
        <v>0.49</v>
      </c>
      <c r="AA49" s="27">
        <f t="shared" si="31"/>
        <v>0.0196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0.015</v>
      </c>
      <c r="AO49" s="3">
        <v>0.5</v>
      </c>
      <c r="AP49" s="3">
        <f t="shared" si="32"/>
        <v>0.0075</v>
      </c>
      <c r="AQ49" s="1">
        <f t="shared" si="33"/>
        <v>0.0368062953462139</v>
      </c>
      <c r="AR49" s="29">
        <f t="shared" si="34"/>
        <v>7.70910416666667</v>
      </c>
      <c r="AS49" s="1">
        <f t="shared" si="35"/>
        <v>0.155</v>
      </c>
      <c r="AT49" s="2">
        <f t="shared" si="36"/>
        <v>166.458767123288</v>
      </c>
      <c r="AU49" s="1">
        <f t="shared" si="37"/>
        <v>49050.0207310999</v>
      </c>
    </row>
    <row r="50" s="1" customFormat="1" spans="1:47">
      <c r="A50" s="13"/>
      <c r="B50" s="13"/>
      <c r="C50" s="16">
        <v>8</v>
      </c>
      <c r="D50" s="19">
        <v>21.6497407548387</v>
      </c>
      <c r="E50" s="20">
        <f t="shared" si="38"/>
        <v>24.0000005193548</v>
      </c>
      <c r="F50" s="16" t="s">
        <v>73</v>
      </c>
      <c r="G50" s="13">
        <v>9</v>
      </c>
      <c r="H50" s="18">
        <f t="shared" si="21"/>
        <v>21.6497407548387</v>
      </c>
      <c r="I50" s="18">
        <f t="shared" si="22"/>
        <v>294.799740754839</v>
      </c>
      <c r="J50" s="18">
        <f t="shared" si="23"/>
        <v>0.238843170741111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0.243528097156644</v>
      </c>
      <c r="P50" s="18">
        <f t="shared" si="26"/>
        <v>0.0581650228894423</v>
      </c>
      <c r="Q50" s="24">
        <f t="shared" si="27"/>
        <v>0.00901557854786355</v>
      </c>
      <c r="R50" s="18">
        <f t="shared" si="28"/>
        <v>0.0119491114583333</v>
      </c>
      <c r="S50" s="25">
        <f t="shared" si="29"/>
        <v>0.754497820135075</v>
      </c>
      <c r="T50" s="3">
        <v>0.01</v>
      </c>
      <c r="U50" s="26">
        <f t="shared" si="30"/>
        <v>0.00754497820135075</v>
      </c>
      <c r="V50" s="25"/>
      <c r="W50" s="3"/>
      <c r="X50" s="26"/>
      <c r="Y50" s="28">
        <v>0.02</v>
      </c>
      <c r="Z50" s="3">
        <v>0.49</v>
      </c>
      <c r="AA50" s="27">
        <f t="shared" si="31"/>
        <v>0.0098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</v>
      </c>
      <c r="AO50" s="3">
        <v>0.5</v>
      </c>
      <c r="AP50" s="3">
        <f t="shared" si="32"/>
        <v>0.005</v>
      </c>
      <c r="AQ50" s="1">
        <f t="shared" si="33"/>
        <v>0.0223449782013508</v>
      </c>
      <c r="AR50" s="29">
        <f t="shared" si="34"/>
        <v>7.70910416666667</v>
      </c>
      <c r="AS50" s="1">
        <f t="shared" si="35"/>
        <v>0.155</v>
      </c>
      <c r="AT50" s="2">
        <f t="shared" si="36"/>
        <v>166.458767123288</v>
      </c>
      <c r="AU50" s="1">
        <f t="shared" si="37"/>
        <v>29778.1027322266</v>
      </c>
    </row>
    <row r="51" s="1" customFormat="1" spans="1:47">
      <c r="A51" s="13"/>
      <c r="B51" s="13"/>
      <c r="C51" s="16">
        <v>9</v>
      </c>
      <c r="D51" s="19">
        <v>18.0710944056667</v>
      </c>
      <c r="E51" s="20">
        <f t="shared" si="38"/>
        <v>21.6497407548387</v>
      </c>
      <c r="F51" s="16" t="s">
        <v>73</v>
      </c>
      <c r="G51" s="13">
        <v>10</v>
      </c>
      <c r="H51" s="18">
        <f t="shared" si="21"/>
        <v>18.0710944056667</v>
      </c>
      <c r="I51" s="18">
        <f t="shared" si="22"/>
        <v>291.221094405667</v>
      </c>
      <c r="J51" s="18">
        <f t="shared" si="23"/>
        <v>0.159164669889795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0.262454115933869</v>
      </c>
      <c r="P51" s="18">
        <f t="shared" si="26"/>
        <v>0.0417734227238322</v>
      </c>
      <c r="Q51" s="24">
        <f t="shared" si="27"/>
        <v>0.00647488052219399</v>
      </c>
      <c r="R51" s="18">
        <f t="shared" si="28"/>
        <v>0.0119491114583333</v>
      </c>
      <c r="S51" s="25">
        <f t="shared" si="29"/>
        <v>0.541871296855165</v>
      </c>
      <c r="T51" s="3">
        <v>0.01</v>
      </c>
      <c r="U51" s="26">
        <f t="shared" si="30"/>
        <v>0.00541871296855165</v>
      </c>
      <c r="V51" s="25"/>
      <c r="W51" s="3"/>
      <c r="X51" s="26"/>
      <c r="Y51" s="28">
        <v>0.02</v>
      </c>
      <c r="Z51" s="3">
        <v>0.49</v>
      </c>
      <c r="AA51" s="27">
        <f t="shared" si="31"/>
        <v>0.0098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</v>
      </c>
      <c r="AO51" s="3">
        <v>0.5</v>
      </c>
      <c r="AP51" s="3">
        <f t="shared" si="32"/>
        <v>0.005</v>
      </c>
      <c r="AQ51" s="1">
        <f t="shared" si="33"/>
        <v>0.0202187129685516</v>
      </c>
      <c r="AR51" s="29">
        <f t="shared" si="34"/>
        <v>7.70910416666667</v>
      </c>
      <c r="AS51" s="1">
        <f t="shared" si="35"/>
        <v>0.155</v>
      </c>
      <c r="AT51" s="2">
        <f t="shared" si="36"/>
        <v>166.458767123288</v>
      </c>
      <c r="AU51" s="1">
        <f t="shared" si="37"/>
        <v>26944.5289436235</v>
      </c>
    </row>
    <row r="52" s="1" customFormat="1" spans="1:47">
      <c r="A52" s="13"/>
      <c r="B52" s="13"/>
      <c r="C52" s="16">
        <v>10</v>
      </c>
      <c r="D52" s="19">
        <v>11.0687713752258</v>
      </c>
      <c r="E52" s="20">
        <f t="shared" si="38"/>
        <v>18.0710944056667</v>
      </c>
      <c r="F52" s="16" t="s">
        <v>73</v>
      </c>
      <c r="G52" s="13">
        <v>11</v>
      </c>
      <c r="H52" s="18">
        <f t="shared" si="21"/>
        <v>11.0687713752258</v>
      </c>
      <c r="I52" s="18">
        <f t="shared" si="22"/>
        <v>284.218771375226</v>
      </c>
      <c r="J52" s="18">
        <f t="shared" si="23"/>
        <v>0.0698405082998935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0.209646658549535</v>
      </c>
      <c r="O52" s="18">
        <f t="shared" si="39"/>
        <v>0.0881250763271685</v>
      </c>
      <c r="P52" s="18">
        <f t="shared" si="26"/>
        <v>0.00615470012465636</v>
      </c>
      <c r="Q52" s="24">
        <f t="shared" si="27"/>
        <v>0.000953978519321736</v>
      </c>
      <c r="R52" s="18">
        <f t="shared" si="28"/>
        <v>0.0119491114583333</v>
      </c>
      <c r="S52" s="25">
        <f t="shared" si="29"/>
        <v>0.0798367746964507</v>
      </c>
      <c r="T52" s="3">
        <v>0.01</v>
      </c>
      <c r="U52" s="26">
        <f t="shared" si="30"/>
        <v>0.000798367746964507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0.0155983677469645</v>
      </c>
      <c r="AR52" s="29">
        <f t="shared" si="34"/>
        <v>7.70910416666667</v>
      </c>
      <c r="AS52" s="1">
        <f t="shared" si="35"/>
        <v>0.155</v>
      </c>
      <c r="AT52" s="2">
        <f t="shared" si="36"/>
        <v>166.458767123288</v>
      </c>
      <c r="AU52" s="1">
        <f t="shared" si="37"/>
        <v>20787.2119202193</v>
      </c>
    </row>
    <row r="53" s="1" customFormat="1" spans="1:48">
      <c r="A53" s="13"/>
      <c r="B53" s="13"/>
      <c r="C53" s="16">
        <v>11</v>
      </c>
      <c r="D53" s="19">
        <v>5.29477124143333</v>
      </c>
      <c r="E53" s="20">
        <f t="shared" si="38"/>
        <v>11.0687713752258</v>
      </c>
      <c r="F53" s="16" t="s">
        <v>75</v>
      </c>
      <c r="G53" s="13">
        <v>12</v>
      </c>
      <c r="H53" s="18">
        <f t="shared" si="21"/>
        <v>5.29477124143333</v>
      </c>
      <c r="I53" s="18">
        <f t="shared" si="22"/>
        <v>278.444771241433</v>
      </c>
      <c r="J53" s="18">
        <f t="shared" si="23"/>
        <v>0.0343230735517283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0.159061417869179</v>
      </c>
      <c r="P53" s="18">
        <f t="shared" si="26"/>
        <v>0.00545947674476601</v>
      </c>
      <c r="Q53" s="24">
        <f t="shared" si="27"/>
        <v>0.000846218895438732</v>
      </c>
      <c r="R53" s="18">
        <f t="shared" si="28"/>
        <v>0.0119491114583333</v>
      </c>
      <c r="S53" s="25">
        <f t="shared" si="29"/>
        <v>0.070818562400184</v>
      </c>
      <c r="T53" s="3">
        <v>0.01</v>
      </c>
      <c r="U53" s="26">
        <f t="shared" si="30"/>
        <v>0.00070818562400184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0.0155081856240018</v>
      </c>
      <c r="AR53" s="29">
        <f t="shared" si="34"/>
        <v>7.70910416666667</v>
      </c>
      <c r="AS53" s="1">
        <f t="shared" si="35"/>
        <v>0.155</v>
      </c>
      <c r="AT53" s="2">
        <f t="shared" si="36"/>
        <v>166.458767123288</v>
      </c>
      <c r="AU53" s="1">
        <f t="shared" si="37"/>
        <v>20667.0304414998</v>
      </c>
      <c r="AV53" s="1">
        <f>SUM(AU42:AU53)</f>
        <v>351694.940016115</v>
      </c>
    </row>
    <row r="54" s="1" customFormat="1" spans="1:46">
      <c r="A54" s="13"/>
      <c r="B54" s="13"/>
      <c r="C54" s="16">
        <v>12</v>
      </c>
      <c r="D54" s="19">
        <v>-0.875635070806452</v>
      </c>
      <c r="E54" s="20">
        <f t="shared" si="38"/>
        <v>5.29477124143333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37:51"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</row>
    <row r="56" s="1" customFormat="1" spans="19:77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="1" customFormat="1" spans="1:77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s="30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8">
      <c r="A58" s="13" t="s">
        <v>71</v>
      </c>
      <c r="B58" s="13">
        <f>F7</f>
        <v>122.786</v>
      </c>
      <c r="C58" s="16" t="s">
        <v>72</v>
      </c>
      <c r="D58" s="17">
        <v>-2</v>
      </c>
      <c r="E58" s="16"/>
      <c r="F58" s="16"/>
      <c r="G58" s="13">
        <v>1</v>
      </c>
      <c r="H58" s="18">
        <f t="shared" ref="H58:H69" si="40">E59</f>
        <v>-2</v>
      </c>
      <c r="I58" s="18">
        <f t="shared" ref="I58:I69" si="41">H58+273.15</f>
        <v>271.15</v>
      </c>
      <c r="J58" s="18">
        <f t="shared" ref="J58:J69" si="42">EXP(($C$16*(I58-$C$14))/($C$17*I58*$C$14))</f>
        <v>0.0133973643023479</v>
      </c>
      <c r="K58" s="18">
        <f t="shared" ref="K58:K69" si="43">$B$58/12</f>
        <v>10.2321666666667</v>
      </c>
      <c r="L58" s="18">
        <f t="shared" ref="L58:L69" si="44">K58*$B$59/100</f>
        <v>2.762685</v>
      </c>
      <c r="M58" s="13" t="s">
        <v>73</v>
      </c>
      <c r="N58" s="13"/>
      <c r="O58" s="18">
        <f>L58</f>
        <v>2.762685</v>
      </c>
      <c r="P58" s="18">
        <f t="shared" ref="P58:P69" si="45">O58*J58</f>
        <v>0.037012697397632</v>
      </c>
      <c r="Q58" s="24">
        <f t="shared" ref="Q58:Q69" si="46">P58*$B$60</f>
        <v>0.0107336822453133</v>
      </c>
      <c r="R58" s="18">
        <f t="shared" ref="R58:R69" si="47">L58*$B$60</f>
        <v>0.80117865</v>
      </c>
      <c r="S58" s="25">
        <f t="shared" ref="S58:S69" si="48">Q58/R58</f>
        <v>0.0133973643023479</v>
      </c>
      <c r="T58" s="3">
        <v>0.27</v>
      </c>
      <c r="U58" s="26">
        <f t="shared" ref="U58:U69" si="49">S58*T58</f>
        <v>0.00361728836163393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0.227102839128665</v>
      </c>
      <c r="AC58" s="29">
        <f t="shared" ref="AC58:AC69" si="51">$B$58/12</f>
        <v>10.2321666666667</v>
      </c>
      <c r="AD58" s="1">
        <f t="shared" ref="AD58:AD69" si="52">$B$60</f>
        <v>0.29</v>
      </c>
      <c r="AE58" s="30">
        <f t="shared" ref="AE58:AE69" si="53">$E$7/12</f>
        <v>142.894196751528</v>
      </c>
      <c r="AF58" s="1">
        <f t="shared" ref="AF58:AF69" si="54">AE58*10000*AC58*AB58</f>
        <v>3320509.75630115</v>
      </c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s="30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s="3"/>
    </row>
    <row r="59" s="1" customFormat="1" spans="1:78">
      <c r="A59" s="13" t="s">
        <v>74</v>
      </c>
      <c r="B59" s="13">
        <v>27</v>
      </c>
      <c r="C59" s="16">
        <v>1</v>
      </c>
      <c r="D59" s="19">
        <v>-1.65781695180645</v>
      </c>
      <c r="E59" s="20">
        <f t="shared" ref="E59:E70" si="55">D58</f>
        <v>-2</v>
      </c>
      <c r="F59" s="16" t="s">
        <v>73</v>
      </c>
      <c r="G59" s="13">
        <v>2</v>
      </c>
      <c r="H59" s="18">
        <f t="shared" si="40"/>
        <v>-1.65781695180645</v>
      </c>
      <c r="I59" s="18">
        <f t="shared" si="41"/>
        <v>271.492183048194</v>
      </c>
      <c r="J59" s="18">
        <f t="shared" si="42"/>
        <v>0.0140176498616283</v>
      </c>
      <c r="K59" s="18">
        <f t="shared" si="43"/>
        <v>10.2321666666667</v>
      </c>
      <c r="L59" s="18">
        <f t="shared" si="44"/>
        <v>2.762685</v>
      </c>
      <c r="M59" s="13" t="s">
        <v>73</v>
      </c>
      <c r="N59" s="13"/>
      <c r="O59" s="18">
        <f t="shared" ref="O59:O69" si="56">L59+O58-P58-N59</f>
        <v>5.48835730260237</v>
      </c>
      <c r="P59" s="18">
        <f t="shared" si="45"/>
        <v>0.0769338709833907</v>
      </c>
      <c r="Q59" s="24">
        <f t="shared" si="46"/>
        <v>0.0223108225851833</v>
      </c>
      <c r="R59" s="18">
        <f t="shared" si="47"/>
        <v>0.80117865</v>
      </c>
      <c r="S59" s="25">
        <f t="shared" si="48"/>
        <v>0.0278475001613976</v>
      </c>
      <c r="T59" s="3">
        <v>0.27</v>
      </c>
      <c r="U59" s="26">
        <f t="shared" si="49"/>
        <v>0.00751882504357735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0.227860907705967</v>
      </c>
      <c r="AC59" s="29">
        <f t="shared" si="51"/>
        <v>10.2321666666667</v>
      </c>
      <c r="AD59" s="1">
        <f t="shared" si="52"/>
        <v>0.29</v>
      </c>
      <c r="AE59" s="30">
        <f t="shared" si="53"/>
        <v>142.894196751528</v>
      </c>
      <c r="AF59" s="1">
        <f t="shared" si="54"/>
        <v>3331593.60763711</v>
      </c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s="30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38</v>
      </c>
      <c r="B60" s="13">
        <f>H7</f>
        <v>0.29</v>
      </c>
      <c r="C60" s="16">
        <v>2</v>
      </c>
      <c r="D60" s="19">
        <v>0.891447043321429</v>
      </c>
      <c r="E60" s="20">
        <f t="shared" si="55"/>
        <v>-1.65781695180645</v>
      </c>
      <c r="F60" s="16" t="s">
        <v>73</v>
      </c>
      <c r="G60" s="13">
        <v>3</v>
      </c>
      <c r="H60" s="18">
        <f t="shared" si="40"/>
        <v>0.891447043321429</v>
      </c>
      <c r="I60" s="18">
        <f t="shared" si="41"/>
        <v>274.041447043321</v>
      </c>
      <c r="J60" s="18">
        <f t="shared" si="42"/>
        <v>0.0195688891555436</v>
      </c>
      <c r="K60" s="18">
        <f t="shared" si="43"/>
        <v>10.2321666666667</v>
      </c>
      <c r="L60" s="18">
        <f t="shared" si="44"/>
        <v>2.762685</v>
      </c>
      <c r="M60" s="13" t="s">
        <v>73</v>
      </c>
      <c r="N60" s="13"/>
      <c r="O60" s="18">
        <f t="shared" si="56"/>
        <v>8.17410843161898</v>
      </c>
      <c r="P60" s="18">
        <f t="shared" si="45"/>
        <v>0.159958221843746</v>
      </c>
      <c r="Q60" s="24">
        <f t="shared" si="46"/>
        <v>0.0463878843346864</v>
      </c>
      <c r="R60" s="18">
        <f t="shared" si="47"/>
        <v>0.80117865</v>
      </c>
      <c r="S60" s="25">
        <f t="shared" si="48"/>
        <v>0.0578995512857044</v>
      </c>
      <c r="T60" s="3">
        <v>0.27</v>
      </c>
      <c r="U60" s="26">
        <f t="shared" si="49"/>
        <v>0.0156328788471402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0.229437468359999</v>
      </c>
      <c r="AC60" s="29">
        <f t="shared" si="51"/>
        <v>10.2321666666667</v>
      </c>
      <c r="AD60" s="1">
        <f t="shared" si="52"/>
        <v>0.29</v>
      </c>
      <c r="AE60" s="30">
        <f t="shared" si="53"/>
        <v>142.894196751528</v>
      </c>
      <c r="AF60" s="1">
        <f t="shared" si="54"/>
        <v>3354644.77270928</v>
      </c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s="3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/>
      <c r="B61" s="13"/>
      <c r="C61" s="16">
        <v>3</v>
      </c>
      <c r="D61" s="19">
        <v>5.36626360709678</v>
      </c>
      <c r="E61" s="20">
        <f t="shared" si="55"/>
        <v>0.891447043321429</v>
      </c>
      <c r="F61" s="16" t="s">
        <v>73</v>
      </c>
      <c r="G61" s="13">
        <v>4</v>
      </c>
      <c r="H61" s="18">
        <f t="shared" si="40"/>
        <v>5.36626360709678</v>
      </c>
      <c r="I61" s="18">
        <f t="shared" si="41"/>
        <v>278.516263607097</v>
      </c>
      <c r="J61" s="18">
        <f t="shared" si="42"/>
        <v>0.034632546406501</v>
      </c>
      <c r="K61" s="18">
        <f t="shared" si="43"/>
        <v>10.2321666666667</v>
      </c>
      <c r="L61" s="18">
        <f t="shared" si="44"/>
        <v>2.762685</v>
      </c>
      <c r="M61" s="13" t="s">
        <v>73</v>
      </c>
      <c r="N61" s="13"/>
      <c r="O61" s="18">
        <f t="shared" si="56"/>
        <v>10.7768352097752</v>
      </c>
      <c r="P61" s="18">
        <f t="shared" si="45"/>
        <v>0.373229245517754</v>
      </c>
      <c r="Q61" s="24">
        <f t="shared" si="46"/>
        <v>0.108236481200149</v>
      </c>
      <c r="R61" s="18">
        <f t="shared" si="47"/>
        <v>0.80117865</v>
      </c>
      <c r="S61" s="25">
        <f t="shared" si="48"/>
        <v>0.135096562046616</v>
      </c>
      <c r="T61" s="3">
        <v>0.27</v>
      </c>
      <c r="U61" s="26">
        <f t="shared" si="49"/>
        <v>0.0364760717525862</v>
      </c>
      <c r="V61" s="3">
        <v>180.9</v>
      </c>
      <c r="W61" s="27">
        <v>6</v>
      </c>
      <c r="X61" s="27">
        <v>3</v>
      </c>
      <c r="Y61" s="27">
        <v>0.3</v>
      </c>
      <c r="Z61" s="27">
        <v>6</v>
      </c>
      <c r="AA61" s="3">
        <v>30.2</v>
      </c>
      <c r="AB61" s="2">
        <f t="shared" si="50"/>
        <v>0.233487300741528</v>
      </c>
      <c r="AC61" s="29">
        <f t="shared" si="51"/>
        <v>10.2321666666667</v>
      </c>
      <c r="AD61" s="1">
        <f t="shared" si="52"/>
        <v>0.29</v>
      </c>
      <c r="AE61" s="30">
        <f t="shared" si="53"/>
        <v>142.894196751528</v>
      </c>
      <c r="AF61" s="1">
        <f t="shared" si="54"/>
        <v>3413858.0700236</v>
      </c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s="30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4</v>
      </c>
      <c r="D62" s="19">
        <v>10.3096831717</v>
      </c>
      <c r="E62" s="20">
        <f t="shared" si="55"/>
        <v>5.36626360709678</v>
      </c>
      <c r="F62" s="16" t="s">
        <v>73</v>
      </c>
      <c r="G62" s="13">
        <v>5</v>
      </c>
      <c r="H62" s="18">
        <f t="shared" si="40"/>
        <v>10.3096831717</v>
      </c>
      <c r="I62" s="18">
        <f t="shared" si="41"/>
        <v>283.4596831717</v>
      </c>
      <c r="J62" s="18">
        <f t="shared" si="42"/>
        <v>0.0637183817037344</v>
      </c>
      <c r="K62" s="18">
        <f t="shared" si="43"/>
        <v>10.2321666666667</v>
      </c>
      <c r="L62" s="18">
        <f t="shared" si="44"/>
        <v>2.762685</v>
      </c>
      <c r="M62" s="13" t="s">
        <v>75</v>
      </c>
      <c r="N62" s="18">
        <f>(O61-P61)*$C$22/100</f>
        <v>9.8834256660446</v>
      </c>
      <c r="O62" s="18">
        <f t="shared" si="56"/>
        <v>3.28286529821287</v>
      </c>
      <c r="P62" s="18">
        <f t="shared" si="45"/>
        <v>0.209178864153472</v>
      </c>
      <c r="Q62" s="24">
        <f t="shared" si="46"/>
        <v>0.0606618706045068</v>
      </c>
      <c r="R62" s="18">
        <f t="shared" si="47"/>
        <v>0.80117865</v>
      </c>
      <c r="S62" s="25">
        <f t="shared" si="48"/>
        <v>0.075715785242788</v>
      </c>
      <c r="T62" s="3">
        <v>0.27</v>
      </c>
      <c r="U62" s="26">
        <f t="shared" si="49"/>
        <v>0.0204432620155528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0.279172125809622</v>
      </c>
      <c r="AC62" s="29">
        <f t="shared" si="51"/>
        <v>10.2321666666667</v>
      </c>
      <c r="AD62" s="1">
        <f t="shared" si="52"/>
        <v>0.29</v>
      </c>
      <c r="AE62" s="30">
        <f t="shared" si="53"/>
        <v>142.894196751528</v>
      </c>
      <c r="AF62" s="1">
        <f t="shared" si="54"/>
        <v>4081823.77197404</v>
      </c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30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5</v>
      </c>
      <c r="D63" s="19">
        <v>17.2468528122581</v>
      </c>
      <c r="E63" s="20">
        <f t="shared" si="55"/>
        <v>10.3096831717</v>
      </c>
      <c r="F63" s="16" t="s">
        <v>75</v>
      </c>
      <c r="G63" s="13">
        <v>6</v>
      </c>
      <c r="H63" s="18">
        <f t="shared" si="40"/>
        <v>17.2468528122581</v>
      </c>
      <c r="I63" s="18">
        <f t="shared" si="41"/>
        <v>290.396852812258</v>
      </c>
      <c r="J63" s="18">
        <f t="shared" si="42"/>
        <v>0.144754854721357</v>
      </c>
      <c r="K63" s="18">
        <f t="shared" si="43"/>
        <v>10.2321666666667</v>
      </c>
      <c r="L63" s="18">
        <f t="shared" si="44"/>
        <v>2.762685</v>
      </c>
      <c r="M63" s="13" t="s">
        <v>73</v>
      </c>
      <c r="N63" s="13"/>
      <c r="O63" s="18">
        <f t="shared" si="56"/>
        <v>5.8363714340594</v>
      </c>
      <c r="P63" s="18">
        <f t="shared" si="45"/>
        <v>0.844843099037148</v>
      </c>
      <c r="Q63" s="24">
        <f t="shared" si="46"/>
        <v>0.245004498720773</v>
      </c>
      <c r="R63" s="18">
        <f t="shared" si="47"/>
        <v>0.80117865</v>
      </c>
      <c r="S63" s="25">
        <f t="shared" si="48"/>
        <v>0.30580507695852</v>
      </c>
      <c r="T63" s="3">
        <v>0.27</v>
      </c>
      <c r="U63" s="26">
        <f t="shared" si="49"/>
        <v>0.0825673707788003</v>
      </c>
      <c r="V63" s="3">
        <v>220.1</v>
      </c>
      <c r="W63" s="27">
        <v>12.1</v>
      </c>
      <c r="X63" s="27">
        <v>4.5</v>
      </c>
      <c r="Y63" s="27">
        <v>1.5</v>
      </c>
      <c r="Z63" s="27">
        <v>6.8</v>
      </c>
      <c r="AA63" s="3">
        <v>30.2</v>
      </c>
      <c r="AB63" s="2">
        <f t="shared" si="50"/>
        <v>0.291242840142321</v>
      </c>
      <c r="AC63" s="29">
        <f t="shared" si="51"/>
        <v>10.2321666666667</v>
      </c>
      <c r="AD63" s="1">
        <f t="shared" si="52"/>
        <v>0.29</v>
      </c>
      <c r="AE63" s="30">
        <f t="shared" si="53"/>
        <v>142.894196751528</v>
      </c>
      <c r="AF63" s="1">
        <f t="shared" si="54"/>
        <v>4258311.7668447</v>
      </c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30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6</v>
      </c>
      <c r="D64" s="19">
        <v>21.739755673</v>
      </c>
      <c r="E64" s="20">
        <f t="shared" si="55"/>
        <v>17.2468528122581</v>
      </c>
      <c r="F64" s="16" t="s">
        <v>73</v>
      </c>
      <c r="G64" s="13">
        <v>7</v>
      </c>
      <c r="H64" s="18">
        <f t="shared" si="40"/>
        <v>21.739755673</v>
      </c>
      <c r="I64" s="18">
        <f t="shared" si="41"/>
        <v>294.889755673</v>
      </c>
      <c r="J64" s="18">
        <f t="shared" si="42"/>
        <v>0.241263349261604</v>
      </c>
      <c r="K64" s="18">
        <f t="shared" si="43"/>
        <v>10.2321666666667</v>
      </c>
      <c r="L64" s="18">
        <f t="shared" si="44"/>
        <v>2.762685</v>
      </c>
      <c r="M64" s="13" t="s">
        <v>73</v>
      </c>
      <c r="N64" s="13"/>
      <c r="O64" s="18">
        <f t="shared" si="56"/>
        <v>7.75421333502225</v>
      </c>
      <c r="P64" s="18">
        <f t="shared" si="45"/>
        <v>1.87080748009646</v>
      </c>
      <c r="Q64" s="24">
        <f t="shared" si="46"/>
        <v>0.542534169227975</v>
      </c>
      <c r="R64" s="18">
        <f t="shared" si="47"/>
        <v>0.80117865</v>
      </c>
      <c r="S64" s="25">
        <f t="shared" si="48"/>
        <v>0.677170028467402</v>
      </c>
      <c r="T64" s="3">
        <v>0.27</v>
      </c>
      <c r="U64" s="26">
        <f t="shared" si="49"/>
        <v>0.182835907686199</v>
      </c>
      <c r="V64" s="3">
        <v>220.1</v>
      </c>
      <c r="W64" s="27">
        <v>12.1</v>
      </c>
      <c r="X64" s="27">
        <v>4.5</v>
      </c>
      <c r="Y64" s="27">
        <v>1.5</v>
      </c>
      <c r="Z64" s="27">
        <v>6.8</v>
      </c>
      <c r="AA64" s="3">
        <v>30.2</v>
      </c>
      <c r="AB64" s="2">
        <f t="shared" si="50"/>
        <v>0.310725016863428</v>
      </c>
      <c r="AC64" s="29">
        <f t="shared" si="51"/>
        <v>10.2321666666667</v>
      </c>
      <c r="AD64" s="1">
        <f t="shared" si="52"/>
        <v>0.29</v>
      </c>
      <c r="AE64" s="30">
        <f t="shared" si="53"/>
        <v>142.894196751528</v>
      </c>
      <c r="AF64" s="1">
        <f t="shared" si="54"/>
        <v>4543164.03079974</v>
      </c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s="30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7</v>
      </c>
      <c r="D65" s="19">
        <v>24.0000005193548</v>
      </c>
      <c r="E65" s="20">
        <f t="shared" si="55"/>
        <v>21.739755673</v>
      </c>
      <c r="F65" s="16" t="s">
        <v>73</v>
      </c>
      <c r="G65" s="13">
        <v>8</v>
      </c>
      <c r="H65" s="18">
        <f t="shared" si="40"/>
        <v>24.0000005193548</v>
      </c>
      <c r="I65" s="18">
        <f t="shared" si="41"/>
        <v>297.150000519355</v>
      </c>
      <c r="J65" s="18">
        <f t="shared" si="42"/>
        <v>0.310145209071887</v>
      </c>
      <c r="K65" s="18">
        <f t="shared" si="43"/>
        <v>10.2321666666667</v>
      </c>
      <c r="L65" s="18">
        <f t="shared" si="44"/>
        <v>2.762685</v>
      </c>
      <c r="M65" s="13" t="s">
        <v>73</v>
      </c>
      <c r="N65" s="13"/>
      <c r="O65" s="18">
        <f t="shared" si="56"/>
        <v>8.64609085492579</v>
      </c>
      <c r="P65" s="18">
        <f t="shared" si="45"/>
        <v>2.68154365585549</v>
      </c>
      <c r="Q65" s="24">
        <f t="shared" si="46"/>
        <v>0.777647660198091</v>
      </c>
      <c r="R65" s="18">
        <f t="shared" si="47"/>
        <v>0.80117865</v>
      </c>
      <c r="S65" s="25">
        <f t="shared" si="48"/>
        <v>0.970629534621387</v>
      </c>
      <c r="T65" s="3">
        <v>0.27</v>
      </c>
      <c r="U65" s="26">
        <f t="shared" si="49"/>
        <v>0.262069974347775</v>
      </c>
      <c r="V65" s="3">
        <v>220.1</v>
      </c>
      <c r="W65" s="27">
        <v>12.1</v>
      </c>
      <c r="X65" s="27">
        <v>4.5</v>
      </c>
      <c r="Y65" s="27">
        <v>1.5</v>
      </c>
      <c r="Z65" s="27">
        <v>6.8</v>
      </c>
      <c r="AA65" s="3">
        <v>30.2</v>
      </c>
      <c r="AB65" s="2">
        <f t="shared" si="50"/>
        <v>0.326120196015773</v>
      </c>
      <c r="AC65" s="29">
        <f t="shared" si="51"/>
        <v>10.2321666666667</v>
      </c>
      <c r="AD65" s="1">
        <f t="shared" si="52"/>
        <v>0.29</v>
      </c>
      <c r="AE65" s="30">
        <f t="shared" si="53"/>
        <v>142.894196751528</v>
      </c>
      <c r="AF65" s="1">
        <f t="shared" si="54"/>
        <v>4768259.59883183</v>
      </c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 s="30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8</v>
      </c>
      <c r="D66" s="19">
        <v>21.6497407548387</v>
      </c>
      <c r="E66" s="20">
        <f t="shared" si="55"/>
        <v>24.0000005193548</v>
      </c>
      <c r="F66" s="16" t="s">
        <v>73</v>
      </c>
      <c r="G66" s="13">
        <v>9</v>
      </c>
      <c r="H66" s="18">
        <f t="shared" si="40"/>
        <v>21.6497407548387</v>
      </c>
      <c r="I66" s="18">
        <f t="shared" si="41"/>
        <v>294.799740754839</v>
      </c>
      <c r="J66" s="18">
        <f t="shared" si="42"/>
        <v>0.238843170741111</v>
      </c>
      <c r="K66" s="18">
        <f t="shared" si="43"/>
        <v>10.2321666666667</v>
      </c>
      <c r="L66" s="18">
        <f t="shared" si="44"/>
        <v>2.762685</v>
      </c>
      <c r="M66" s="13" t="s">
        <v>73</v>
      </c>
      <c r="N66" s="13"/>
      <c r="O66" s="18">
        <f t="shared" si="56"/>
        <v>8.7272321990703</v>
      </c>
      <c r="P66" s="18">
        <f t="shared" si="45"/>
        <v>2.08443981021987</v>
      </c>
      <c r="Q66" s="24">
        <f t="shared" si="46"/>
        <v>0.604487544963762</v>
      </c>
      <c r="R66" s="18">
        <f t="shared" si="47"/>
        <v>0.80117865</v>
      </c>
      <c r="S66" s="25">
        <f t="shared" si="48"/>
        <v>0.754497820135075</v>
      </c>
      <c r="T66" s="3">
        <v>0.27</v>
      </c>
      <c r="U66" s="26">
        <f t="shared" si="49"/>
        <v>0.20371441143647</v>
      </c>
      <c r="V66" s="3">
        <v>180.9</v>
      </c>
      <c r="W66" s="27">
        <v>6</v>
      </c>
      <c r="X66" s="27">
        <v>3</v>
      </c>
      <c r="Y66" s="27">
        <v>0.3</v>
      </c>
      <c r="Z66" s="27">
        <v>6</v>
      </c>
      <c r="AA66" s="3">
        <v>30.2</v>
      </c>
      <c r="AB66" s="2">
        <f t="shared" si="50"/>
        <v>0.265981710142106</v>
      </c>
      <c r="AC66" s="29">
        <f t="shared" si="51"/>
        <v>10.2321666666667</v>
      </c>
      <c r="AD66" s="1">
        <f t="shared" si="52"/>
        <v>0.29</v>
      </c>
      <c r="AE66" s="30">
        <f t="shared" si="53"/>
        <v>142.894196751528</v>
      </c>
      <c r="AF66" s="1">
        <f t="shared" si="54"/>
        <v>3888964.43088566</v>
      </c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s="30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9</v>
      </c>
      <c r="D67" s="19">
        <v>18.0710944056667</v>
      </c>
      <c r="E67" s="20">
        <f t="shared" si="55"/>
        <v>21.6497407548387</v>
      </c>
      <c r="F67" s="16" t="s">
        <v>73</v>
      </c>
      <c r="G67" s="13">
        <v>10</v>
      </c>
      <c r="H67" s="18">
        <f t="shared" si="40"/>
        <v>18.0710944056667</v>
      </c>
      <c r="I67" s="18">
        <f t="shared" si="41"/>
        <v>291.221094405667</v>
      </c>
      <c r="J67" s="18">
        <f t="shared" si="42"/>
        <v>0.159164669889795</v>
      </c>
      <c r="K67" s="18">
        <f t="shared" si="43"/>
        <v>10.2321666666667</v>
      </c>
      <c r="L67" s="18">
        <f t="shared" si="44"/>
        <v>2.762685</v>
      </c>
      <c r="M67" s="13" t="s">
        <v>73</v>
      </c>
      <c r="N67" s="13"/>
      <c r="O67" s="18">
        <f t="shared" si="56"/>
        <v>9.40547738885043</v>
      </c>
      <c r="P67" s="18">
        <f t="shared" si="45"/>
        <v>1.49701970375231</v>
      </c>
      <c r="Q67" s="24">
        <f t="shared" si="46"/>
        <v>0.43413571408817</v>
      </c>
      <c r="R67" s="18">
        <f t="shared" si="47"/>
        <v>0.80117865</v>
      </c>
      <c r="S67" s="25">
        <f t="shared" si="48"/>
        <v>0.541871296855165</v>
      </c>
      <c r="T67" s="3">
        <v>0.27</v>
      </c>
      <c r="U67" s="26">
        <f t="shared" si="49"/>
        <v>0.146305250150895</v>
      </c>
      <c r="V67" s="3">
        <v>180.9</v>
      </c>
      <c r="W67" s="27">
        <v>6</v>
      </c>
      <c r="X67" s="27">
        <v>3</v>
      </c>
      <c r="Y67" s="27">
        <v>0.3</v>
      </c>
      <c r="Z67" s="27">
        <v>6</v>
      </c>
      <c r="AA67" s="3">
        <v>30.2</v>
      </c>
      <c r="AB67" s="2">
        <f t="shared" si="50"/>
        <v>0.254827110104319</v>
      </c>
      <c r="AC67" s="29">
        <f t="shared" si="51"/>
        <v>10.2321666666667</v>
      </c>
      <c r="AD67" s="1">
        <f t="shared" si="52"/>
        <v>0.29</v>
      </c>
      <c r="AE67" s="30">
        <f t="shared" si="53"/>
        <v>142.894196751528</v>
      </c>
      <c r="AF67" s="1">
        <f t="shared" si="54"/>
        <v>3725871.10103027</v>
      </c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 s="30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10</v>
      </c>
      <c r="D68" s="19">
        <v>11.0687713752258</v>
      </c>
      <c r="E68" s="20">
        <f t="shared" si="55"/>
        <v>18.0710944056667</v>
      </c>
      <c r="F68" s="16" t="s">
        <v>73</v>
      </c>
      <c r="G68" s="13">
        <v>11</v>
      </c>
      <c r="H68" s="18">
        <f t="shared" si="40"/>
        <v>11.0687713752258</v>
      </c>
      <c r="I68" s="18">
        <f t="shared" si="41"/>
        <v>284.218771375226</v>
      </c>
      <c r="J68" s="18">
        <f t="shared" si="42"/>
        <v>0.0698405082998935</v>
      </c>
      <c r="K68" s="18">
        <f t="shared" si="43"/>
        <v>10.2321666666667</v>
      </c>
      <c r="L68" s="18">
        <f t="shared" si="44"/>
        <v>2.762685</v>
      </c>
      <c r="M68" s="13" t="s">
        <v>75</v>
      </c>
      <c r="N68" s="18">
        <f>(O67-P67)*$C$22/100</f>
        <v>7.51303480084321</v>
      </c>
      <c r="O68" s="18">
        <f t="shared" si="56"/>
        <v>3.1581078842549</v>
      </c>
      <c r="P68" s="18">
        <f t="shared" si="45"/>
        <v>0.220563859902264</v>
      </c>
      <c r="Q68" s="24">
        <f t="shared" si="46"/>
        <v>0.0639635193716565</v>
      </c>
      <c r="R68" s="18">
        <f t="shared" si="47"/>
        <v>0.80117865</v>
      </c>
      <c r="S68" s="25">
        <f t="shared" si="48"/>
        <v>0.0798367746964507</v>
      </c>
      <c r="T68" s="3">
        <v>0.27</v>
      </c>
      <c r="U68" s="26">
        <f t="shared" si="49"/>
        <v>0.0215559291680417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0.230588317037351</v>
      </c>
      <c r="AC68" s="29">
        <f t="shared" si="51"/>
        <v>10.2321666666667</v>
      </c>
      <c r="AD68" s="1">
        <f t="shared" si="52"/>
        <v>0.29</v>
      </c>
      <c r="AE68" s="30">
        <f t="shared" si="53"/>
        <v>142.894196751528</v>
      </c>
      <c r="AF68" s="1">
        <f t="shared" si="54"/>
        <v>3371471.52959103</v>
      </c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s="30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11</v>
      </c>
      <c r="D69" s="19">
        <v>5.29477124143333</v>
      </c>
      <c r="E69" s="20">
        <f t="shared" si="55"/>
        <v>11.0687713752258</v>
      </c>
      <c r="F69" s="16" t="s">
        <v>75</v>
      </c>
      <c r="G69" s="13">
        <v>12</v>
      </c>
      <c r="H69" s="18">
        <f t="shared" si="40"/>
        <v>5.29477124143333</v>
      </c>
      <c r="I69" s="18">
        <f t="shared" si="41"/>
        <v>278.444771241433</v>
      </c>
      <c r="J69" s="18">
        <f t="shared" si="42"/>
        <v>0.0343230735517283</v>
      </c>
      <c r="K69" s="18">
        <f t="shared" si="43"/>
        <v>10.2321666666667</v>
      </c>
      <c r="L69" s="18">
        <f t="shared" si="44"/>
        <v>2.762685</v>
      </c>
      <c r="M69" s="13" t="s">
        <v>73</v>
      </c>
      <c r="N69" s="13"/>
      <c r="O69" s="18">
        <f t="shared" si="56"/>
        <v>5.70022902435264</v>
      </c>
      <c r="P69" s="18">
        <f t="shared" si="45"/>
        <v>0.195649380064552</v>
      </c>
      <c r="Q69" s="24">
        <f t="shared" si="46"/>
        <v>0.0567383202187201</v>
      </c>
      <c r="R69" s="18">
        <f t="shared" si="47"/>
        <v>0.80117865</v>
      </c>
      <c r="S69" s="25">
        <f t="shared" si="48"/>
        <v>0.0708185624001839</v>
      </c>
      <c r="T69" s="3">
        <v>0.27</v>
      </c>
      <c r="U69" s="26">
        <f t="shared" si="49"/>
        <v>0.0191210118480497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0.230115212602076</v>
      </c>
      <c r="AC69" s="29">
        <f t="shared" si="51"/>
        <v>10.2321666666667</v>
      </c>
      <c r="AD69" s="1">
        <f t="shared" si="52"/>
        <v>0.29</v>
      </c>
      <c r="AE69" s="30">
        <f t="shared" si="53"/>
        <v>142.894196751528</v>
      </c>
      <c r="AF69" s="1">
        <f t="shared" si="54"/>
        <v>3364554.18809452</v>
      </c>
      <c r="AG69" s="1">
        <f>SUM(AF58:AF69)</f>
        <v>45423026.6247229</v>
      </c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77">
      <c r="A70" s="13"/>
      <c r="B70" s="13"/>
      <c r="C70" s="16">
        <v>12</v>
      </c>
      <c r="D70" s="19">
        <v>-0.875635070806452</v>
      </c>
      <c r="E70" s="20">
        <f t="shared" si="55"/>
        <v>5.29477124143333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AT70" s="2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-2</v>
      </c>
      <c r="E74" s="16"/>
      <c r="F74" s="16"/>
      <c r="G74" s="13">
        <v>1</v>
      </c>
      <c r="H74" s="18">
        <f t="shared" ref="H74:H85" si="57">E75</f>
        <v>-2</v>
      </c>
      <c r="I74" s="18">
        <f t="shared" ref="I74:I85" si="58">H74+273.15</f>
        <v>271.15</v>
      </c>
      <c r="J74" s="18">
        <f t="shared" ref="J74:J85" si="59">EXP(($C$16*(I74-$C$14))/($C$17*I74*$C$14))</f>
        <v>0.0133973643023479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0.00698297422166977</v>
      </c>
      <c r="Q74" s="24">
        <f t="shared" ref="Q74:Q85" si="63">P74*$B$76</f>
        <v>0.00181557329763414</v>
      </c>
      <c r="R74" s="18">
        <f t="shared" ref="R74:R85" si="64">L74*$B$76</f>
        <v>0.1355172</v>
      </c>
      <c r="S74" s="25">
        <f t="shared" ref="S74:S85" si="65">Q74/R74</f>
        <v>0.0133973643023479</v>
      </c>
      <c r="T74" s="3">
        <v>0.01</v>
      </c>
      <c r="U74" s="26">
        <f t="shared" ref="U74:U85" si="66">S74*T74</f>
        <v>0.000133973643023479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0.00562397364302348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 t="shared" ref="AW74:AW85" si="72">$E$8/12</f>
        <v>0.265566666666667</v>
      </c>
      <c r="AX74" s="1">
        <f t="shared" ref="AX74:AX85" si="73">AW74*10000*AV74*0.67*AU74*AT74</f>
        <v>135.608234444133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-1.65781695180645</v>
      </c>
      <c r="E75" s="20">
        <f t="shared" ref="E75:E86" si="74">D74</f>
        <v>-2</v>
      </c>
      <c r="F75" s="16" t="s">
        <v>73</v>
      </c>
      <c r="G75" s="13">
        <v>2</v>
      </c>
      <c r="H75" s="18">
        <f t="shared" si="57"/>
        <v>-1.65781695180645</v>
      </c>
      <c r="I75" s="18">
        <f t="shared" si="58"/>
        <v>271.492183048194</v>
      </c>
      <c r="J75" s="18">
        <f t="shared" si="59"/>
        <v>0.0140176498616283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5">L75+O74-P74-N75</f>
        <v>1.03545702577833</v>
      </c>
      <c r="P75" s="18">
        <f t="shared" si="62"/>
        <v>0.0145146740341236</v>
      </c>
      <c r="Q75" s="24">
        <f t="shared" si="63"/>
        <v>0.00377381524887215</v>
      </c>
      <c r="R75" s="18">
        <f t="shared" si="64"/>
        <v>0.1355172</v>
      </c>
      <c r="S75" s="25">
        <f t="shared" si="65"/>
        <v>0.0278475001613976</v>
      </c>
      <c r="T75" s="3">
        <v>0.01</v>
      </c>
      <c r="U75" s="26">
        <f t="shared" si="66"/>
        <v>0.000278475001613976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0.00576847500161398</v>
      </c>
      <c r="AU75" s="29">
        <f t="shared" si="70"/>
        <v>52.122</v>
      </c>
      <c r="AV75" s="1">
        <f t="shared" si="71"/>
        <v>0.26</v>
      </c>
      <c r="AW75" s="2">
        <f t="shared" si="72"/>
        <v>0.265566666666667</v>
      </c>
      <c r="AX75" s="1">
        <f t="shared" si="73"/>
        <v>139.092527820498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0.891447043321429</v>
      </c>
      <c r="E76" s="20">
        <f t="shared" si="74"/>
        <v>-1.65781695180645</v>
      </c>
      <c r="F76" s="16" t="s">
        <v>73</v>
      </c>
      <c r="G76" s="13">
        <v>3</v>
      </c>
      <c r="H76" s="18">
        <f t="shared" si="57"/>
        <v>0.891447043321429</v>
      </c>
      <c r="I76" s="18">
        <f t="shared" si="58"/>
        <v>274.041447043321</v>
      </c>
      <c r="J76" s="18">
        <f t="shared" si="59"/>
        <v>0.0195688891555436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5"/>
        <v>1.54216235174421</v>
      </c>
      <c r="P76" s="18">
        <f t="shared" si="62"/>
        <v>0.0301784041211348</v>
      </c>
      <c r="Q76" s="24">
        <f t="shared" si="63"/>
        <v>0.00784638507149506</v>
      </c>
      <c r="R76" s="18">
        <f t="shared" si="64"/>
        <v>0.1355172</v>
      </c>
      <c r="S76" s="25">
        <f t="shared" si="65"/>
        <v>0.0578995512857044</v>
      </c>
      <c r="T76" s="3">
        <v>0.01</v>
      </c>
      <c r="U76" s="26">
        <f t="shared" si="66"/>
        <v>0.000578995512857044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0.00606899551285704</v>
      </c>
      <c r="AU76" s="29">
        <f t="shared" si="70"/>
        <v>52.122</v>
      </c>
      <c r="AV76" s="1">
        <f t="shared" si="71"/>
        <v>0.26</v>
      </c>
      <c r="AW76" s="2">
        <f t="shared" si="72"/>
        <v>0.265566666666667</v>
      </c>
      <c r="AX76" s="1">
        <f t="shared" si="73"/>
        <v>146.338837730658</v>
      </c>
    </row>
    <row r="77" s="1" customFormat="1" spans="1:50">
      <c r="A77" s="13"/>
      <c r="B77" s="13"/>
      <c r="C77" s="16">
        <v>3</v>
      </c>
      <c r="D77" s="19">
        <v>5.36626360709678</v>
      </c>
      <c r="E77" s="20">
        <f t="shared" si="74"/>
        <v>0.891447043321429</v>
      </c>
      <c r="F77" s="16" t="s">
        <v>73</v>
      </c>
      <c r="G77" s="13">
        <v>4</v>
      </c>
      <c r="H77" s="18">
        <f t="shared" si="57"/>
        <v>5.36626360709678</v>
      </c>
      <c r="I77" s="18">
        <f t="shared" si="58"/>
        <v>278.516263607097</v>
      </c>
      <c r="J77" s="18">
        <f t="shared" si="59"/>
        <v>0.034632546406501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2.03320394762307</v>
      </c>
      <c r="P77" s="18">
        <f t="shared" si="62"/>
        <v>0.070415030069937</v>
      </c>
      <c r="Q77" s="24">
        <f t="shared" si="63"/>
        <v>0.0183079078181836</v>
      </c>
      <c r="R77" s="18">
        <f t="shared" si="64"/>
        <v>0.1355172</v>
      </c>
      <c r="S77" s="25">
        <f t="shared" si="65"/>
        <v>0.135096562046616</v>
      </c>
      <c r="T77" s="3">
        <v>0.01</v>
      </c>
      <c r="U77" s="26">
        <f t="shared" si="66"/>
        <v>0.00135096562046616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0.00684096562046616</v>
      </c>
      <c r="AU77" s="29">
        <f t="shared" si="70"/>
        <v>52.122</v>
      </c>
      <c r="AV77" s="1">
        <f t="shared" si="71"/>
        <v>0.26</v>
      </c>
      <c r="AW77" s="2">
        <f t="shared" si="72"/>
        <v>0.265566666666667</v>
      </c>
      <c r="AX77" s="1">
        <f t="shared" si="73"/>
        <v>164.952990282099</v>
      </c>
    </row>
    <row r="78" s="1" customFormat="1" spans="1:50">
      <c r="A78" s="13"/>
      <c r="B78" s="13"/>
      <c r="C78" s="16">
        <v>4</v>
      </c>
      <c r="D78" s="19">
        <v>10.3096831717</v>
      </c>
      <c r="E78" s="20">
        <f t="shared" si="74"/>
        <v>5.36626360709678</v>
      </c>
      <c r="F78" s="16" t="s">
        <v>73</v>
      </c>
      <c r="G78" s="13">
        <v>5</v>
      </c>
      <c r="H78" s="18">
        <f t="shared" si="57"/>
        <v>10.3096831717</v>
      </c>
      <c r="I78" s="18">
        <f t="shared" si="58"/>
        <v>283.4596831717</v>
      </c>
      <c r="J78" s="18">
        <f t="shared" si="59"/>
        <v>0.0637183817037344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1.86464947167548</v>
      </c>
      <c r="O78" s="18">
        <f t="shared" si="75"/>
        <v>0.619359445877657</v>
      </c>
      <c r="P78" s="18">
        <f t="shared" si="62"/>
        <v>0.039464581584246</v>
      </c>
      <c r="Q78" s="24">
        <f t="shared" si="63"/>
        <v>0.010260791211904</v>
      </c>
      <c r="R78" s="18">
        <f t="shared" si="64"/>
        <v>0.1355172</v>
      </c>
      <c r="S78" s="25">
        <f t="shared" si="65"/>
        <v>0.075715785242788</v>
      </c>
      <c r="T78" s="3">
        <v>0.01</v>
      </c>
      <c r="U78" s="26">
        <f t="shared" si="66"/>
        <v>0.00075715785242788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7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0.0107071578524279</v>
      </c>
      <c r="AU78" s="29">
        <f t="shared" si="70"/>
        <v>52.122</v>
      </c>
      <c r="AV78" s="1">
        <f t="shared" si="71"/>
        <v>0.26</v>
      </c>
      <c r="AW78" s="2">
        <f t="shared" si="72"/>
        <v>0.265566666666667</v>
      </c>
      <c r="AX78" s="1">
        <f t="shared" si="73"/>
        <v>258.176667325524</v>
      </c>
    </row>
    <row r="79" s="1" customFormat="1" spans="1:50">
      <c r="A79" s="13"/>
      <c r="B79" s="13"/>
      <c r="C79" s="16">
        <v>5</v>
      </c>
      <c r="D79" s="19">
        <v>17.2468528122581</v>
      </c>
      <c r="E79" s="20">
        <f t="shared" si="74"/>
        <v>10.3096831717</v>
      </c>
      <c r="F79" s="16" t="s">
        <v>75</v>
      </c>
      <c r="G79" s="13">
        <v>6</v>
      </c>
      <c r="H79" s="18">
        <f t="shared" si="57"/>
        <v>17.2468528122581</v>
      </c>
      <c r="I79" s="18">
        <f t="shared" si="58"/>
        <v>290.396852812258</v>
      </c>
      <c r="J79" s="18">
        <f t="shared" si="59"/>
        <v>0.144754854721357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5"/>
        <v>1.10111486429341</v>
      </c>
      <c r="P79" s="18">
        <f t="shared" si="62"/>
        <v>0.15939172221232</v>
      </c>
      <c r="Q79" s="24">
        <f t="shared" si="63"/>
        <v>0.0414418477752031</v>
      </c>
      <c r="R79" s="18">
        <f t="shared" si="64"/>
        <v>0.1355172</v>
      </c>
      <c r="S79" s="25">
        <f t="shared" si="65"/>
        <v>0.30580507695852</v>
      </c>
      <c r="T79" s="3">
        <v>0.01</v>
      </c>
      <c r="U79" s="26">
        <f t="shared" si="66"/>
        <v>0.0030580507695852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7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8"/>
        <v>0.0075</v>
      </c>
      <c r="AT79" s="2">
        <f t="shared" si="69"/>
        <v>0.0130080507695852</v>
      </c>
      <c r="AU79" s="29">
        <f t="shared" si="70"/>
        <v>52.122</v>
      </c>
      <c r="AV79" s="1">
        <f t="shared" si="71"/>
        <v>0.26</v>
      </c>
      <c r="AW79" s="2">
        <f t="shared" si="72"/>
        <v>0.265566666666667</v>
      </c>
      <c r="AX79" s="1">
        <f t="shared" si="73"/>
        <v>313.657017331746</v>
      </c>
    </row>
    <row r="80" s="1" customFormat="1" spans="1:50">
      <c r="A80" s="13"/>
      <c r="B80" s="13"/>
      <c r="C80" s="16">
        <v>6</v>
      </c>
      <c r="D80" s="19">
        <v>21.739755673</v>
      </c>
      <c r="E80" s="20">
        <f t="shared" si="74"/>
        <v>17.2468528122581</v>
      </c>
      <c r="F80" s="16" t="s">
        <v>73</v>
      </c>
      <c r="G80" s="13">
        <v>7</v>
      </c>
      <c r="H80" s="18">
        <f t="shared" si="57"/>
        <v>21.739755673</v>
      </c>
      <c r="I80" s="18">
        <f t="shared" si="58"/>
        <v>294.889755673</v>
      </c>
      <c r="J80" s="18">
        <f t="shared" si="59"/>
        <v>0.241263349261604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1.46294314208109</v>
      </c>
      <c r="P80" s="18">
        <f t="shared" si="62"/>
        <v>0.352954562237779</v>
      </c>
      <c r="Q80" s="24">
        <f t="shared" si="63"/>
        <v>0.0917681861818226</v>
      </c>
      <c r="R80" s="18">
        <f t="shared" si="64"/>
        <v>0.1355172</v>
      </c>
      <c r="S80" s="25">
        <f t="shared" si="65"/>
        <v>0.677170028467402</v>
      </c>
      <c r="T80" s="3">
        <v>0.01</v>
      </c>
      <c r="U80" s="26">
        <f t="shared" si="66"/>
        <v>0.00677170028467402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8"/>
        <v>0.0075</v>
      </c>
      <c r="AT80" s="2">
        <f t="shared" si="69"/>
        <v>0.016721700284674</v>
      </c>
      <c r="AU80" s="29">
        <f t="shared" si="70"/>
        <v>52.122</v>
      </c>
      <c r="AV80" s="1">
        <f t="shared" si="71"/>
        <v>0.26</v>
      </c>
      <c r="AW80" s="2">
        <f t="shared" si="72"/>
        <v>0.265566666666667</v>
      </c>
      <c r="AX80" s="1">
        <f t="shared" si="73"/>
        <v>403.202503504183</v>
      </c>
    </row>
    <row r="81" s="1" customFormat="1" spans="1:50">
      <c r="A81" s="13"/>
      <c r="B81" s="13"/>
      <c r="C81" s="16">
        <v>7</v>
      </c>
      <c r="D81" s="19">
        <v>24.0000005193548</v>
      </c>
      <c r="E81" s="20">
        <f t="shared" si="74"/>
        <v>21.739755673</v>
      </c>
      <c r="F81" s="16" t="s">
        <v>73</v>
      </c>
      <c r="G81" s="13">
        <v>8</v>
      </c>
      <c r="H81" s="18">
        <f t="shared" si="57"/>
        <v>24.0000005193548</v>
      </c>
      <c r="I81" s="18">
        <f t="shared" si="58"/>
        <v>297.150000519355</v>
      </c>
      <c r="J81" s="18">
        <f t="shared" si="59"/>
        <v>0.310145209071887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1.63120857984331</v>
      </c>
      <c r="P81" s="18">
        <f t="shared" si="62"/>
        <v>0.50591152603536</v>
      </c>
      <c r="Q81" s="24">
        <f t="shared" si="63"/>
        <v>0.131536996769194</v>
      </c>
      <c r="R81" s="18">
        <f t="shared" si="64"/>
        <v>0.1355172</v>
      </c>
      <c r="S81" s="25">
        <f t="shared" si="65"/>
        <v>0.970629534621388</v>
      </c>
      <c r="T81" s="3">
        <v>0.01</v>
      </c>
      <c r="U81" s="26">
        <f t="shared" si="66"/>
        <v>0.00970629534621388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0.015</v>
      </c>
      <c r="AR81" s="3">
        <v>0.5</v>
      </c>
      <c r="AS81" s="3">
        <f t="shared" si="68"/>
        <v>0.0075</v>
      </c>
      <c r="AT81" s="2">
        <f t="shared" si="69"/>
        <v>0.0196562953462139</v>
      </c>
      <c r="AU81" s="29">
        <f t="shared" si="70"/>
        <v>52.122</v>
      </c>
      <c r="AV81" s="1">
        <f t="shared" si="71"/>
        <v>0.26</v>
      </c>
      <c r="AW81" s="2">
        <f t="shared" si="72"/>
        <v>0.265566666666667</v>
      </c>
      <c r="AX81" s="1">
        <f t="shared" si="73"/>
        <v>473.963015619591</v>
      </c>
    </row>
    <row r="82" s="1" customFormat="1" spans="1:50">
      <c r="A82" s="13"/>
      <c r="B82" s="13"/>
      <c r="C82" s="16">
        <v>8</v>
      </c>
      <c r="D82" s="19">
        <v>21.6497407548387</v>
      </c>
      <c r="E82" s="20">
        <f t="shared" si="74"/>
        <v>24.0000005193548</v>
      </c>
      <c r="F82" s="16" t="s">
        <v>73</v>
      </c>
      <c r="G82" s="13">
        <v>9</v>
      </c>
      <c r="H82" s="18">
        <f t="shared" si="57"/>
        <v>21.6497407548387</v>
      </c>
      <c r="I82" s="18">
        <f t="shared" si="58"/>
        <v>294.799740754839</v>
      </c>
      <c r="J82" s="18">
        <f t="shared" si="59"/>
        <v>0.238843170741111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1.64651705380795</v>
      </c>
      <c r="P82" s="18">
        <f t="shared" si="62"/>
        <v>0.393259353810804</v>
      </c>
      <c r="Q82" s="24">
        <f t="shared" si="63"/>
        <v>0.102247431990809</v>
      </c>
      <c r="R82" s="18">
        <f t="shared" si="64"/>
        <v>0.1355172</v>
      </c>
      <c r="S82" s="25">
        <f t="shared" si="65"/>
        <v>0.754497820135075</v>
      </c>
      <c r="T82" s="3">
        <v>0.01</v>
      </c>
      <c r="U82" s="26">
        <f t="shared" si="66"/>
        <v>0.00754497820135075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0.001</v>
      </c>
      <c r="AF82" s="3">
        <v>0.49</v>
      </c>
      <c r="AG82" s="26">
        <f t="shared" si="67"/>
        <v>0.00049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</v>
      </c>
      <c r="AR82" s="3">
        <v>0.5</v>
      </c>
      <c r="AS82" s="3">
        <f t="shared" si="68"/>
        <v>0.005</v>
      </c>
      <c r="AT82" s="2">
        <f t="shared" si="69"/>
        <v>0.0130349782013507</v>
      </c>
      <c r="AU82" s="29">
        <f t="shared" si="70"/>
        <v>52.122</v>
      </c>
      <c r="AV82" s="1">
        <f t="shared" si="71"/>
        <v>0.26</v>
      </c>
      <c r="AW82" s="2">
        <f t="shared" si="72"/>
        <v>0.265566666666667</v>
      </c>
      <c r="AX82" s="1">
        <f t="shared" si="73"/>
        <v>314.306305844036</v>
      </c>
    </row>
    <row r="83" s="1" customFormat="1" spans="1:50">
      <c r="A83" s="13"/>
      <c r="B83" s="13"/>
      <c r="C83" s="16">
        <v>9</v>
      </c>
      <c r="D83" s="19">
        <v>18.0710944056667</v>
      </c>
      <c r="E83" s="20">
        <f t="shared" si="74"/>
        <v>21.6497407548387</v>
      </c>
      <c r="F83" s="16" t="s">
        <v>73</v>
      </c>
      <c r="G83" s="13">
        <v>10</v>
      </c>
      <c r="H83" s="18">
        <f t="shared" si="57"/>
        <v>18.0710944056667</v>
      </c>
      <c r="I83" s="18">
        <f t="shared" si="58"/>
        <v>291.221094405667</v>
      </c>
      <c r="J83" s="18">
        <f t="shared" si="59"/>
        <v>0.159164669889795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1.77447769999715</v>
      </c>
      <c r="P83" s="18">
        <f t="shared" si="62"/>
        <v>0.282434157346849</v>
      </c>
      <c r="Q83" s="24">
        <f t="shared" si="63"/>
        <v>0.0734328809101808</v>
      </c>
      <c r="R83" s="18">
        <f t="shared" si="64"/>
        <v>0.1355172</v>
      </c>
      <c r="S83" s="25">
        <f t="shared" si="65"/>
        <v>0.541871296855165</v>
      </c>
      <c r="T83" s="3">
        <v>0.01</v>
      </c>
      <c r="U83" s="26">
        <f t="shared" si="66"/>
        <v>0.00541871296855165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0.001</v>
      </c>
      <c r="AF83" s="3">
        <v>0.49</v>
      </c>
      <c r="AG83" s="26">
        <f t="shared" si="67"/>
        <v>0.00049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</v>
      </c>
      <c r="AR83" s="3">
        <v>0.5</v>
      </c>
      <c r="AS83" s="3">
        <f t="shared" si="68"/>
        <v>0.005</v>
      </c>
      <c r="AT83" s="2">
        <f t="shared" si="69"/>
        <v>0.0109087129685516</v>
      </c>
      <c r="AU83" s="29">
        <f t="shared" si="70"/>
        <v>52.122</v>
      </c>
      <c r="AV83" s="1">
        <f t="shared" si="71"/>
        <v>0.26</v>
      </c>
      <c r="AW83" s="2">
        <f t="shared" si="72"/>
        <v>0.265566666666667</v>
      </c>
      <c r="AX83" s="1">
        <f t="shared" si="73"/>
        <v>263.036671154778</v>
      </c>
    </row>
    <row r="84" s="1" customFormat="1" spans="1:50">
      <c r="A84" s="13"/>
      <c r="B84" s="13"/>
      <c r="C84" s="16">
        <v>10</v>
      </c>
      <c r="D84" s="19">
        <v>11.0687713752258</v>
      </c>
      <c r="E84" s="20">
        <f t="shared" si="74"/>
        <v>18.0710944056667</v>
      </c>
      <c r="F84" s="16" t="s">
        <v>73</v>
      </c>
      <c r="G84" s="13">
        <v>11</v>
      </c>
      <c r="H84" s="18">
        <f t="shared" si="57"/>
        <v>11.0687713752258</v>
      </c>
      <c r="I84" s="18">
        <f t="shared" si="58"/>
        <v>284.218771375226</v>
      </c>
      <c r="J84" s="18">
        <f t="shared" si="59"/>
        <v>0.0698405082998935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1.41744136551778</v>
      </c>
      <c r="O84" s="18">
        <f t="shared" si="75"/>
        <v>0.595822177132515</v>
      </c>
      <c r="P84" s="18">
        <f t="shared" si="62"/>
        <v>0.041612523707284</v>
      </c>
      <c r="Q84" s="24">
        <f t="shared" si="63"/>
        <v>0.0108192561638939</v>
      </c>
      <c r="R84" s="18">
        <f t="shared" si="64"/>
        <v>0.1355172</v>
      </c>
      <c r="S84" s="25">
        <f t="shared" si="65"/>
        <v>0.0798367746964507</v>
      </c>
      <c r="T84" s="3">
        <v>0.01</v>
      </c>
      <c r="U84" s="26">
        <f t="shared" si="66"/>
        <v>0.000798367746964507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0.00628836774696451</v>
      </c>
      <c r="AU84" s="29">
        <f t="shared" si="70"/>
        <v>52.122</v>
      </c>
      <c r="AV84" s="1">
        <f t="shared" si="71"/>
        <v>0.26</v>
      </c>
      <c r="AW84" s="2">
        <f t="shared" si="72"/>
        <v>0.265566666666667</v>
      </c>
      <c r="AX84" s="1">
        <f t="shared" si="73"/>
        <v>151.628457355793</v>
      </c>
    </row>
    <row r="85" s="1" customFormat="1" spans="1:51">
      <c r="A85" s="13"/>
      <c r="B85" s="13"/>
      <c r="C85" s="16">
        <v>11</v>
      </c>
      <c r="D85" s="19">
        <v>5.29477124143333</v>
      </c>
      <c r="E85" s="20">
        <f t="shared" si="74"/>
        <v>11.0687713752258</v>
      </c>
      <c r="F85" s="16" t="s">
        <v>75</v>
      </c>
      <c r="G85" s="13">
        <v>12</v>
      </c>
      <c r="H85" s="18">
        <f t="shared" si="57"/>
        <v>5.29477124143333</v>
      </c>
      <c r="I85" s="18">
        <f t="shared" si="58"/>
        <v>278.444771241433</v>
      </c>
      <c r="J85" s="18">
        <f t="shared" si="59"/>
        <v>0.0343230735517283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5"/>
        <v>1.07542965342523</v>
      </c>
      <c r="P85" s="18">
        <f t="shared" si="62"/>
        <v>0.0369120510942239</v>
      </c>
      <c r="Q85" s="24">
        <f t="shared" si="63"/>
        <v>0.00959713328449821</v>
      </c>
      <c r="R85" s="18">
        <f t="shared" si="64"/>
        <v>0.1355172</v>
      </c>
      <c r="S85" s="25">
        <f t="shared" si="65"/>
        <v>0.070818562400184</v>
      </c>
      <c r="T85" s="3">
        <v>0.01</v>
      </c>
      <c r="U85" s="26">
        <f t="shared" si="66"/>
        <v>0.00070818562400184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0.00619818562400184</v>
      </c>
      <c r="AU85" s="29">
        <f t="shared" si="70"/>
        <v>52.122</v>
      </c>
      <c r="AV85" s="1">
        <f t="shared" si="71"/>
        <v>0.26</v>
      </c>
      <c r="AW85" s="2">
        <f t="shared" si="72"/>
        <v>0.265566666666667</v>
      </c>
      <c r="AX85" s="1">
        <f t="shared" si="73"/>
        <v>149.453938190227</v>
      </c>
      <c r="AY85" s="1">
        <f>SUM(AX74:AX85)</f>
        <v>2913.41716660327</v>
      </c>
    </row>
    <row r="86" s="1" customFormat="1" spans="1:46">
      <c r="A86" s="13"/>
      <c r="B86" s="13"/>
      <c r="C86" s="16">
        <v>12</v>
      </c>
      <c r="D86" s="19">
        <v>-0.875635070806452</v>
      </c>
      <c r="E86" s="20">
        <f t="shared" si="74"/>
        <v>5.29477124143333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-2</v>
      </c>
      <c r="E90" s="16"/>
      <c r="F90" s="16"/>
      <c r="G90" s="13">
        <v>1</v>
      </c>
      <c r="H90" s="18">
        <f t="shared" ref="H90:H101" si="76">E91</f>
        <v>-2</v>
      </c>
      <c r="I90" s="18">
        <f t="shared" ref="I90:I101" si="77">H90+273.15</f>
        <v>271.15</v>
      </c>
      <c r="J90" s="18">
        <f t="shared" ref="J90:J101" si="78">EXP(($C$16*(I90-$C$14))/($C$17*I90*$C$14))</f>
        <v>0.0133973643023479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0.00381422961687844</v>
      </c>
      <c r="Q90" s="24">
        <f t="shared" ref="Q90:Q101" si="82">P90*$B$76</f>
        <v>0.000991699700388395</v>
      </c>
      <c r="R90" s="18">
        <f t="shared" ref="R90:R101" si="83">L90*$B$76</f>
        <v>0.074022</v>
      </c>
      <c r="S90" s="25">
        <f t="shared" ref="S90:S101" si="84">Q90/R90</f>
        <v>0.0133973643023479</v>
      </c>
      <c r="T90" s="3">
        <v>0.01</v>
      </c>
      <c r="U90" s="26">
        <f t="shared" ref="U90:U101" si="85">S90*T90</f>
        <v>0.000133973643023479</v>
      </c>
      <c r="V90" s="25"/>
      <c r="W90" s="3"/>
      <c r="X90" s="3"/>
      <c r="Y90" s="28"/>
      <c r="Z90" s="3"/>
      <c r="AA90" s="27"/>
      <c r="AB90" s="3"/>
      <c r="AC90" s="3"/>
      <c r="AD90" s="27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0.00562397364302348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 t="shared" ref="AW90:AW101" si="91">$E$9/12</f>
        <v>0.1605</v>
      </c>
      <c r="AX90" s="1">
        <f t="shared" ref="AX90:AX101" si="92">AW90*10000*AV90*0.67*AU90*AT90</f>
        <v>44.7665814501127</v>
      </c>
      <c r="AZ90" s="2">
        <f t="shared" ref="AZ90:AZ101" si="93">$E$10/12</f>
        <v>0.034112095045425</v>
      </c>
      <c r="BA90" s="1">
        <f t="shared" ref="BA90:BA101" si="94">AZ90*10000*AV90*0.67*AU90*AT90</f>
        <v>9.51452885535828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-1.65781695180645</v>
      </c>
      <c r="E91" s="20">
        <f t="shared" ref="E91:E102" si="95">D90</f>
        <v>-2</v>
      </c>
      <c r="F91" s="16" t="s">
        <v>73</v>
      </c>
      <c r="G91" s="13">
        <v>2</v>
      </c>
      <c r="H91" s="18">
        <f t="shared" si="76"/>
        <v>-1.65781695180645</v>
      </c>
      <c r="I91" s="18">
        <f t="shared" si="77"/>
        <v>271.492183048194</v>
      </c>
      <c r="J91" s="18">
        <f t="shared" si="78"/>
        <v>0.0140176498616283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6">L91+O90-P90-N91</f>
        <v>0.565585770383122</v>
      </c>
      <c r="P91" s="18">
        <f t="shared" si="81"/>
        <v>0.00792818329594989</v>
      </c>
      <c r="Q91" s="24">
        <f t="shared" si="82"/>
        <v>0.00206132765694697</v>
      </c>
      <c r="R91" s="18">
        <f t="shared" si="83"/>
        <v>0.074022</v>
      </c>
      <c r="S91" s="25">
        <f t="shared" si="84"/>
        <v>0.0278475001613976</v>
      </c>
      <c r="T91" s="3">
        <v>0.01</v>
      </c>
      <c r="U91" s="26">
        <f t="shared" si="85"/>
        <v>0.000278475001613976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0.00576847500161398</v>
      </c>
      <c r="AU91" s="29">
        <f t="shared" si="89"/>
        <v>28.47</v>
      </c>
      <c r="AV91" s="1">
        <f t="shared" si="90"/>
        <v>0.26</v>
      </c>
      <c r="AW91" s="2">
        <f t="shared" si="91"/>
        <v>0.1605</v>
      </c>
      <c r="AX91" s="1">
        <f t="shared" si="92"/>
        <v>45.916805873198</v>
      </c>
      <c r="AZ91" s="2">
        <f t="shared" si="93"/>
        <v>0.034112095045425</v>
      </c>
      <c r="BA91" s="1">
        <f t="shared" si="94"/>
        <v>9.75899343382466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0.891447043321429</v>
      </c>
      <c r="E92" s="20">
        <f t="shared" si="95"/>
        <v>-1.65781695180645</v>
      </c>
      <c r="F92" s="16" t="s">
        <v>73</v>
      </c>
      <c r="G92" s="13">
        <v>3</v>
      </c>
      <c r="H92" s="18">
        <f t="shared" si="76"/>
        <v>0.891447043321429</v>
      </c>
      <c r="I92" s="18">
        <f t="shared" si="77"/>
        <v>274.041447043321</v>
      </c>
      <c r="J92" s="18">
        <f t="shared" si="78"/>
        <v>0.0195688891555436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6"/>
        <v>0.842357587087172</v>
      </c>
      <c r="P92" s="18">
        <f t="shared" si="81"/>
        <v>0.01648400225104</v>
      </c>
      <c r="Q92" s="24">
        <f t="shared" si="82"/>
        <v>0.00428584058527041</v>
      </c>
      <c r="R92" s="18">
        <f t="shared" si="83"/>
        <v>0.074022</v>
      </c>
      <c r="S92" s="25">
        <f t="shared" si="84"/>
        <v>0.0578995512857043</v>
      </c>
      <c r="T92" s="3">
        <v>0.01</v>
      </c>
      <c r="U92" s="26">
        <f t="shared" si="85"/>
        <v>0.000578995512857044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0.00606899551285704</v>
      </c>
      <c r="AU92" s="29">
        <f t="shared" si="89"/>
        <v>28.47</v>
      </c>
      <c r="AV92" s="1">
        <f t="shared" si="90"/>
        <v>0.26</v>
      </c>
      <c r="AW92" s="2">
        <f t="shared" si="91"/>
        <v>0.1605</v>
      </c>
      <c r="AX92" s="1">
        <f t="shared" si="92"/>
        <v>48.3089358506705</v>
      </c>
      <c r="AZ92" s="2">
        <f t="shared" si="93"/>
        <v>0.034112095045425</v>
      </c>
      <c r="BA92" s="1">
        <f t="shared" si="94"/>
        <v>10.2674081699776</v>
      </c>
    </row>
    <row r="93" s="1" customFormat="1" spans="1:53">
      <c r="A93" s="13"/>
      <c r="B93" s="13"/>
      <c r="C93" s="16">
        <v>3</v>
      </c>
      <c r="D93" s="19">
        <v>5.36626360709678</v>
      </c>
      <c r="E93" s="20">
        <f t="shared" si="95"/>
        <v>0.891447043321429</v>
      </c>
      <c r="F93" s="16" t="s">
        <v>73</v>
      </c>
      <c r="G93" s="13">
        <v>4</v>
      </c>
      <c r="H93" s="18">
        <f t="shared" si="76"/>
        <v>5.36626360709678</v>
      </c>
      <c r="I93" s="18">
        <f t="shared" si="77"/>
        <v>278.516263607097</v>
      </c>
      <c r="J93" s="18">
        <f t="shared" si="78"/>
        <v>0.034632546406501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1.11057358483613</v>
      </c>
      <c r="P93" s="18">
        <f t="shared" si="81"/>
        <v>0.0384619912146715</v>
      </c>
      <c r="Q93" s="24">
        <f t="shared" si="82"/>
        <v>0.0100001177158146</v>
      </c>
      <c r="R93" s="18">
        <f t="shared" si="83"/>
        <v>0.074022</v>
      </c>
      <c r="S93" s="25">
        <f t="shared" si="84"/>
        <v>0.135096562046616</v>
      </c>
      <c r="T93" s="3">
        <v>0.01</v>
      </c>
      <c r="U93" s="26">
        <f t="shared" si="85"/>
        <v>0.00135096562046616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0.00684096562046616</v>
      </c>
      <c r="AU93" s="29">
        <f t="shared" si="89"/>
        <v>28.47</v>
      </c>
      <c r="AV93" s="1">
        <f t="shared" si="90"/>
        <v>0.26</v>
      </c>
      <c r="AW93" s="2">
        <f t="shared" si="91"/>
        <v>0.1605</v>
      </c>
      <c r="AX93" s="1">
        <f t="shared" si="92"/>
        <v>54.4537837630012</v>
      </c>
      <c r="AZ93" s="2">
        <f t="shared" si="93"/>
        <v>0.034112095045425</v>
      </c>
      <c r="BA93" s="1">
        <f t="shared" si="94"/>
        <v>11.5734121327509</v>
      </c>
    </row>
    <row r="94" s="1" customFormat="1" spans="1:53">
      <c r="A94" s="13"/>
      <c r="B94" s="13"/>
      <c r="C94" s="16">
        <v>4</v>
      </c>
      <c r="D94" s="19">
        <v>10.3096831717</v>
      </c>
      <c r="E94" s="20">
        <f t="shared" si="95"/>
        <v>5.36626360709678</v>
      </c>
      <c r="F94" s="16" t="s">
        <v>73</v>
      </c>
      <c r="G94" s="13">
        <v>5</v>
      </c>
      <c r="H94" s="18">
        <f t="shared" si="76"/>
        <v>10.3096831717</v>
      </c>
      <c r="I94" s="18">
        <f t="shared" si="77"/>
        <v>283.4596831717</v>
      </c>
      <c r="J94" s="18">
        <f t="shared" si="78"/>
        <v>0.0637183817037344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1.01850601394039</v>
      </c>
      <c r="O94" s="18">
        <f t="shared" si="96"/>
        <v>0.338305579681073</v>
      </c>
      <c r="P94" s="18">
        <f t="shared" si="81"/>
        <v>0.0215562840586217</v>
      </c>
      <c r="Q94" s="24">
        <f t="shared" si="82"/>
        <v>0.00560463385524165</v>
      </c>
      <c r="R94" s="18">
        <f t="shared" si="83"/>
        <v>0.074022</v>
      </c>
      <c r="S94" s="25">
        <f t="shared" si="84"/>
        <v>0.075715785242788</v>
      </c>
      <c r="T94" s="3">
        <v>0.01</v>
      </c>
      <c r="U94" s="26">
        <f t="shared" si="85"/>
        <v>0.00075715785242788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0.0107071578524279</v>
      </c>
      <c r="AU94" s="29">
        <f t="shared" si="89"/>
        <v>28.47</v>
      </c>
      <c r="AV94" s="1">
        <f t="shared" si="90"/>
        <v>0.26</v>
      </c>
      <c r="AW94" s="2">
        <f t="shared" si="91"/>
        <v>0.1605</v>
      </c>
      <c r="AX94" s="1">
        <f t="shared" si="92"/>
        <v>85.2285029277343</v>
      </c>
      <c r="AZ94" s="2">
        <f t="shared" si="93"/>
        <v>0.034112095045425</v>
      </c>
      <c r="BA94" s="1">
        <f t="shared" si="94"/>
        <v>18.114160700624</v>
      </c>
    </row>
    <row r="95" s="1" customFormat="1" spans="1:53">
      <c r="A95" s="13"/>
      <c r="B95" s="13"/>
      <c r="C95" s="16">
        <v>5</v>
      </c>
      <c r="D95" s="19">
        <v>17.2468528122581</v>
      </c>
      <c r="E95" s="20">
        <f t="shared" si="95"/>
        <v>10.3096831717</v>
      </c>
      <c r="F95" s="16" t="s">
        <v>75</v>
      </c>
      <c r="G95" s="13">
        <v>6</v>
      </c>
      <c r="H95" s="18">
        <f t="shared" si="76"/>
        <v>17.2468528122581</v>
      </c>
      <c r="I95" s="18">
        <f t="shared" si="77"/>
        <v>290.396852812258</v>
      </c>
      <c r="J95" s="18">
        <f t="shared" si="78"/>
        <v>0.144754854721357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6"/>
        <v>0.601449295622451</v>
      </c>
      <c r="P95" s="18">
        <f t="shared" si="81"/>
        <v>0.0870627054100906</v>
      </c>
      <c r="Q95" s="24">
        <f t="shared" si="82"/>
        <v>0.0226363034066235</v>
      </c>
      <c r="R95" s="18">
        <f t="shared" si="83"/>
        <v>0.074022</v>
      </c>
      <c r="S95" s="25">
        <f t="shared" si="84"/>
        <v>0.30580507695852</v>
      </c>
      <c r="T95" s="3">
        <v>0.01</v>
      </c>
      <c r="U95" s="26">
        <f t="shared" si="85"/>
        <v>0.0030580507695852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0.005</v>
      </c>
      <c r="AF95" s="3">
        <v>0.49</v>
      </c>
      <c r="AG95" s="26">
        <f t="shared" si="86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7"/>
        <v>0.0075</v>
      </c>
      <c r="AT95" s="2">
        <f t="shared" si="88"/>
        <v>0.0130080507695852</v>
      </c>
      <c r="AU95" s="29">
        <f t="shared" si="89"/>
        <v>28.47</v>
      </c>
      <c r="AV95" s="1">
        <f t="shared" si="90"/>
        <v>0.26</v>
      </c>
      <c r="AW95" s="2">
        <f t="shared" si="91"/>
        <v>0.1605</v>
      </c>
      <c r="AX95" s="1">
        <f t="shared" si="92"/>
        <v>103.543508779813</v>
      </c>
      <c r="AZ95" s="2">
        <f t="shared" si="93"/>
        <v>0.034112095045425</v>
      </c>
      <c r="BA95" s="1">
        <f t="shared" si="94"/>
        <v>22.0067664351014</v>
      </c>
    </row>
    <row r="96" s="1" customFormat="1" spans="1:53">
      <c r="A96" s="13"/>
      <c r="B96" s="13"/>
      <c r="C96" s="16">
        <v>6</v>
      </c>
      <c r="D96" s="19">
        <v>21.739755673</v>
      </c>
      <c r="E96" s="20">
        <f t="shared" si="95"/>
        <v>17.2468528122581</v>
      </c>
      <c r="F96" s="16" t="s">
        <v>73</v>
      </c>
      <c r="G96" s="13">
        <v>7</v>
      </c>
      <c r="H96" s="18">
        <f t="shared" si="76"/>
        <v>21.739755673</v>
      </c>
      <c r="I96" s="18">
        <f t="shared" si="77"/>
        <v>294.889755673</v>
      </c>
      <c r="J96" s="18">
        <f t="shared" si="78"/>
        <v>0.241263349261604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0.799086590212361</v>
      </c>
      <c r="P96" s="18">
        <f t="shared" si="81"/>
        <v>0.192790307104669</v>
      </c>
      <c r="Q96" s="24">
        <f t="shared" si="82"/>
        <v>0.050125479847214</v>
      </c>
      <c r="R96" s="18">
        <f t="shared" si="83"/>
        <v>0.074022</v>
      </c>
      <c r="S96" s="25">
        <f t="shared" si="84"/>
        <v>0.677170028467402</v>
      </c>
      <c r="T96" s="3">
        <v>0.01</v>
      </c>
      <c r="U96" s="26">
        <f t="shared" si="85"/>
        <v>0.00677170028467402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0.005</v>
      </c>
      <c r="AF96" s="3">
        <v>0.49</v>
      </c>
      <c r="AG96" s="26">
        <f t="shared" si="86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7"/>
        <v>0.0075</v>
      </c>
      <c r="AT96" s="2">
        <f t="shared" si="88"/>
        <v>0.016721700284674</v>
      </c>
      <c r="AU96" s="29">
        <f t="shared" si="89"/>
        <v>28.47</v>
      </c>
      <c r="AV96" s="1">
        <f t="shared" si="90"/>
        <v>0.26</v>
      </c>
      <c r="AW96" s="2">
        <f t="shared" si="91"/>
        <v>0.1605</v>
      </c>
      <c r="AX96" s="1">
        <f t="shared" si="92"/>
        <v>133.103994665201</v>
      </c>
      <c r="AZ96" s="2">
        <f t="shared" si="93"/>
        <v>0.034112095045425</v>
      </c>
      <c r="BA96" s="1">
        <f t="shared" si="94"/>
        <v>28.2894462114959</v>
      </c>
    </row>
    <row r="97" s="1" customFormat="1" spans="1:53">
      <c r="A97" s="13"/>
      <c r="B97" s="13"/>
      <c r="C97" s="16">
        <v>7</v>
      </c>
      <c r="D97" s="19">
        <v>24.0000005193548</v>
      </c>
      <c r="E97" s="20">
        <f t="shared" si="95"/>
        <v>21.739755673</v>
      </c>
      <c r="F97" s="16" t="s">
        <v>73</v>
      </c>
      <c r="G97" s="13">
        <v>8</v>
      </c>
      <c r="H97" s="18">
        <f t="shared" si="76"/>
        <v>24.0000005193548</v>
      </c>
      <c r="I97" s="18">
        <f t="shared" si="77"/>
        <v>297.150000519355</v>
      </c>
      <c r="J97" s="18">
        <f t="shared" si="78"/>
        <v>0.310145209071887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0.890996283107691</v>
      </c>
      <c r="P97" s="18">
        <f t="shared" si="81"/>
        <v>0.276338228506709</v>
      </c>
      <c r="Q97" s="24">
        <f t="shared" si="82"/>
        <v>0.0718479394117443</v>
      </c>
      <c r="R97" s="18">
        <f t="shared" si="83"/>
        <v>0.074022</v>
      </c>
      <c r="S97" s="25">
        <f t="shared" si="84"/>
        <v>0.970629534621387</v>
      </c>
      <c r="T97" s="3">
        <v>0.01</v>
      </c>
      <c r="U97" s="26">
        <f t="shared" si="85"/>
        <v>0.00970629534621388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0.005</v>
      </c>
      <c r="AF97" s="3">
        <v>0.49</v>
      </c>
      <c r="AG97" s="26">
        <f t="shared" si="86"/>
        <v>0.00245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0.015</v>
      </c>
      <c r="AR97" s="3">
        <v>0.5</v>
      </c>
      <c r="AS97" s="3">
        <f t="shared" si="87"/>
        <v>0.0075</v>
      </c>
      <c r="AT97" s="2">
        <f t="shared" si="88"/>
        <v>0.0196562953462139</v>
      </c>
      <c r="AU97" s="29">
        <f t="shared" si="89"/>
        <v>28.47</v>
      </c>
      <c r="AV97" s="1">
        <f t="shared" si="90"/>
        <v>0.26</v>
      </c>
      <c r="AW97" s="2">
        <f t="shared" si="91"/>
        <v>0.1605</v>
      </c>
      <c r="AX97" s="1">
        <f t="shared" si="92"/>
        <v>156.463241557919</v>
      </c>
      <c r="AZ97" s="2">
        <f t="shared" si="93"/>
        <v>0.034112095045425</v>
      </c>
      <c r="BA97" s="1">
        <f t="shared" si="94"/>
        <v>33.2541368669099</v>
      </c>
    </row>
    <row r="98" s="1" customFormat="1" spans="1:53">
      <c r="A98" s="13"/>
      <c r="B98" s="13"/>
      <c r="C98" s="16">
        <v>8</v>
      </c>
      <c r="D98" s="19">
        <v>21.6497407548387</v>
      </c>
      <c r="E98" s="20">
        <f t="shared" si="95"/>
        <v>24.0000005193548</v>
      </c>
      <c r="F98" s="16" t="s">
        <v>73</v>
      </c>
      <c r="G98" s="13">
        <v>9</v>
      </c>
      <c r="H98" s="18">
        <f t="shared" si="76"/>
        <v>21.6497407548387</v>
      </c>
      <c r="I98" s="18">
        <f t="shared" si="77"/>
        <v>294.799740754839</v>
      </c>
      <c r="J98" s="18">
        <f t="shared" si="78"/>
        <v>0.238843170741111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0.899358054600982</v>
      </c>
      <c r="P98" s="18">
        <f t="shared" si="81"/>
        <v>0.214805529392456</v>
      </c>
      <c r="Q98" s="24">
        <f t="shared" si="82"/>
        <v>0.0558494376420385</v>
      </c>
      <c r="R98" s="18">
        <f t="shared" si="83"/>
        <v>0.074022</v>
      </c>
      <c r="S98" s="25">
        <f t="shared" si="84"/>
        <v>0.754497820135075</v>
      </c>
      <c r="T98" s="3">
        <v>0.01</v>
      </c>
      <c r="U98" s="26">
        <f t="shared" si="85"/>
        <v>0.00754497820135075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0.001</v>
      </c>
      <c r="AF98" s="3">
        <v>0.49</v>
      </c>
      <c r="AG98" s="26">
        <f t="shared" si="86"/>
        <v>0.00049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</v>
      </c>
      <c r="AR98" s="3">
        <v>0.5</v>
      </c>
      <c r="AS98" s="3">
        <f t="shared" si="87"/>
        <v>0.005</v>
      </c>
      <c r="AT98" s="2">
        <f t="shared" si="88"/>
        <v>0.0130349782013507</v>
      </c>
      <c r="AU98" s="29">
        <f t="shared" si="89"/>
        <v>28.47</v>
      </c>
      <c r="AV98" s="1">
        <f t="shared" si="90"/>
        <v>0.26</v>
      </c>
      <c r="AW98" s="2">
        <f t="shared" si="91"/>
        <v>0.1605</v>
      </c>
      <c r="AX98" s="1">
        <f t="shared" si="92"/>
        <v>103.757849945666</v>
      </c>
      <c r="AZ98" s="2">
        <f t="shared" si="93"/>
        <v>0.034112095045425</v>
      </c>
      <c r="BA98" s="1">
        <f t="shared" si="94"/>
        <v>22.0523217386635</v>
      </c>
    </row>
    <row r="99" s="1" customFormat="1" spans="1:53">
      <c r="A99" s="13"/>
      <c r="B99" s="13"/>
      <c r="C99" s="16">
        <v>9</v>
      </c>
      <c r="D99" s="19">
        <v>18.0710944056667</v>
      </c>
      <c r="E99" s="20">
        <f t="shared" si="95"/>
        <v>21.6497407548387</v>
      </c>
      <c r="F99" s="16" t="s">
        <v>73</v>
      </c>
      <c r="G99" s="13">
        <v>10</v>
      </c>
      <c r="H99" s="18">
        <f t="shared" si="76"/>
        <v>18.0710944056667</v>
      </c>
      <c r="I99" s="18">
        <f t="shared" si="77"/>
        <v>291.221094405667</v>
      </c>
      <c r="J99" s="18">
        <f t="shared" si="78"/>
        <v>0.159164669889795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0.969252525208526</v>
      </c>
      <c r="P99" s="18">
        <f t="shared" si="81"/>
        <v>0.154270758214665</v>
      </c>
      <c r="Q99" s="24">
        <f t="shared" si="82"/>
        <v>0.040110397135813</v>
      </c>
      <c r="R99" s="18">
        <f t="shared" si="83"/>
        <v>0.074022</v>
      </c>
      <c r="S99" s="25">
        <f t="shared" si="84"/>
        <v>0.541871296855165</v>
      </c>
      <c r="T99" s="3">
        <v>0.01</v>
      </c>
      <c r="U99" s="26">
        <f t="shared" si="85"/>
        <v>0.00541871296855165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0.001</v>
      </c>
      <c r="AF99" s="3">
        <v>0.49</v>
      </c>
      <c r="AG99" s="26">
        <f t="shared" si="86"/>
        <v>0.00049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</v>
      </c>
      <c r="AR99" s="3">
        <v>0.5</v>
      </c>
      <c r="AS99" s="3">
        <f t="shared" si="87"/>
        <v>0.005</v>
      </c>
      <c r="AT99" s="2">
        <f t="shared" si="88"/>
        <v>0.0109087129685516</v>
      </c>
      <c r="AU99" s="29">
        <f t="shared" si="89"/>
        <v>28.47</v>
      </c>
      <c r="AV99" s="1">
        <f t="shared" si="90"/>
        <v>0.26</v>
      </c>
      <c r="AW99" s="2">
        <f t="shared" si="91"/>
        <v>0.1605</v>
      </c>
      <c r="AX99" s="1">
        <f t="shared" si="92"/>
        <v>86.8328727372961</v>
      </c>
      <c r="AZ99" s="2">
        <f t="shared" si="93"/>
        <v>0.034112095045425</v>
      </c>
      <c r="BA99" s="1">
        <f t="shared" si="94"/>
        <v>18.4551477126601</v>
      </c>
    </row>
    <row r="100" s="1" customFormat="1" spans="1:53">
      <c r="A100" s="13"/>
      <c r="B100" s="13"/>
      <c r="C100" s="16">
        <v>10</v>
      </c>
      <c r="D100" s="19">
        <v>11.0687713752258</v>
      </c>
      <c r="E100" s="20">
        <f t="shared" si="95"/>
        <v>18.0710944056667</v>
      </c>
      <c r="F100" s="16" t="s">
        <v>73</v>
      </c>
      <c r="G100" s="13">
        <v>11</v>
      </c>
      <c r="H100" s="18">
        <f t="shared" si="76"/>
        <v>11.0687713752258</v>
      </c>
      <c r="I100" s="18">
        <f t="shared" si="77"/>
        <v>284.218771375226</v>
      </c>
      <c r="J100" s="18">
        <f t="shared" si="78"/>
        <v>0.0698405082998935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0.774232678644168</v>
      </c>
      <c r="O100" s="18">
        <f t="shared" si="96"/>
        <v>0.325449088349693</v>
      </c>
      <c r="P100" s="18">
        <f t="shared" si="81"/>
        <v>0.0227295297560795</v>
      </c>
      <c r="Q100" s="24">
        <f t="shared" si="82"/>
        <v>0.00590967773658068</v>
      </c>
      <c r="R100" s="18">
        <f t="shared" si="83"/>
        <v>0.074022</v>
      </c>
      <c r="S100" s="25">
        <f t="shared" si="84"/>
        <v>0.0798367746964507</v>
      </c>
      <c r="T100" s="3">
        <v>0.01</v>
      </c>
      <c r="U100" s="26">
        <f t="shared" si="85"/>
        <v>0.000798367746964507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0.00628836774696451</v>
      </c>
      <c r="AU100" s="29">
        <f t="shared" si="89"/>
        <v>28.47</v>
      </c>
      <c r="AV100" s="1">
        <f t="shared" si="90"/>
        <v>0.26</v>
      </c>
      <c r="AW100" s="2">
        <f t="shared" si="91"/>
        <v>0.1605</v>
      </c>
      <c r="AX100" s="1">
        <f t="shared" si="92"/>
        <v>50.055129131332</v>
      </c>
      <c r="AZ100" s="2">
        <f t="shared" si="93"/>
        <v>0.034112095045425</v>
      </c>
      <c r="BA100" s="1">
        <f t="shared" si="94"/>
        <v>10.638537834511</v>
      </c>
    </row>
    <row r="101" s="1" customFormat="1" spans="1:54">
      <c r="A101" s="13"/>
      <c r="B101" s="13"/>
      <c r="C101" s="16">
        <v>11</v>
      </c>
      <c r="D101" s="19">
        <v>5.29477124143333</v>
      </c>
      <c r="E101" s="20">
        <f t="shared" si="95"/>
        <v>11.0687713752258</v>
      </c>
      <c r="F101" s="16" t="s">
        <v>75</v>
      </c>
      <c r="G101" s="13">
        <v>12</v>
      </c>
      <c r="H101" s="18">
        <f t="shared" si="76"/>
        <v>5.29477124143333</v>
      </c>
      <c r="I101" s="18">
        <f t="shared" si="77"/>
        <v>278.444771241433</v>
      </c>
      <c r="J101" s="18">
        <f t="shared" si="78"/>
        <v>0.0343230735517283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6"/>
        <v>0.587419558593614</v>
      </c>
      <c r="P101" s="18">
        <f t="shared" si="81"/>
        <v>0.0201620447153324</v>
      </c>
      <c r="Q101" s="24">
        <f t="shared" si="82"/>
        <v>0.00524213162598642</v>
      </c>
      <c r="R101" s="18">
        <f t="shared" si="83"/>
        <v>0.074022</v>
      </c>
      <c r="S101" s="25">
        <f t="shared" si="84"/>
        <v>0.070818562400184</v>
      </c>
      <c r="T101" s="3">
        <v>0.01</v>
      </c>
      <c r="U101" s="26">
        <f t="shared" si="85"/>
        <v>0.00070818562400184</v>
      </c>
      <c r="V101" s="25"/>
      <c r="W101" s="3"/>
      <c r="X101" s="3"/>
      <c r="Y101" s="28"/>
      <c r="Z101" s="3"/>
      <c r="AA101" s="27"/>
      <c r="AB101" s="3"/>
      <c r="AC101" s="3"/>
      <c r="AD101" s="27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0.00619818562400184</v>
      </c>
      <c r="AU101" s="29">
        <f t="shared" si="89"/>
        <v>28.47</v>
      </c>
      <c r="AV101" s="1">
        <f t="shared" si="90"/>
        <v>0.26</v>
      </c>
      <c r="AW101" s="2">
        <f t="shared" si="91"/>
        <v>0.1605</v>
      </c>
      <c r="AX101" s="1">
        <f t="shared" si="92"/>
        <v>49.3372834213045</v>
      </c>
      <c r="AY101" s="1">
        <f>SUM(AX90:AX101)</f>
        <v>961.768490103248</v>
      </c>
      <c r="AZ101" s="2">
        <f t="shared" si="93"/>
        <v>0.034112095045425</v>
      </c>
      <c r="BA101" s="1">
        <f t="shared" si="94"/>
        <v>10.48596947882</v>
      </c>
      <c r="BB101" s="1">
        <f>SUM(BA90:BA101)</f>
        <v>204.410829570697</v>
      </c>
    </row>
    <row r="102" s="1" customFormat="1" spans="1:46">
      <c r="A102" s="13"/>
      <c r="B102" s="13"/>
      <c r="C102" s="16">
        <v>12</v>
      </c>
      <c r="D102" s="19">
        <v>-0.875635070806452</v>
      </c>
      <c r="E102" s="20">
        <f t="shared" si="95"/>
        <v>5.29477124143333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</sheetData>
  <mergeCells count="5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18"/>
  <sheetViews>
    <sheetView workbookViewId="0">
      <pane xSplit="4" topLeftCell="E1" activePane="topRight" state="frozen"/>
      <selection/>
      <selection pane="topRight" activeCell="E14" sqref="E14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 customWidth="1"/>
    <col min="29" max="29" width="8.88888888888889" style="1"/>
    <col min="30" max="30" width="10.2222222222222" style="1" customWidth="1"/>
    <col min="31" max="31" width="8.88888888888889" style="1"/>
    <col min="32" max="32" width="23.1111111111111" style="1" customWidth="1"/>
    <col min="33" max="33" width="15.6666666666667" style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11.4444444444444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5.6666666666667" style="1"/>
    <col min="55" max="16384" width="8.88888888888889" style="1"/>
  </cols>
  <sheetData>
    <row r="1" s="1" customFormat="1" spans="3:47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U1" s="2"/>
    </row>
    <row r="2" s="1" customFormat="1" spans="1:47">
      <c r="A2" s="4" t="s">
        <v>10</v>
      </c>
      <c r="B2" s="5" t="s">
        <v>11</v>
      </c>
      <c r="C2" s="3"/>
      <c r="D2" s="3"/>
      <c r="E2" s="6">
        <v>797.9596</v>
      </c>
      <c r="F2" s="3">
        <v>734.672</v>
      </c>
      <c r="G2" s="7">
        <f>(F2+F3+F4)/3</f>
        <v>1194.134</v>
      </c>
      <c r="H2" s="3">
        <v>0.18</v>
      </c>
      <c r="I2" s="21">
        <f>(H2+H3+H4)/3</f>
        <v>0.136666666666667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U2" s="2"/>
    </row>
    <row r="3" s="1" customFormat="1" spans="1:47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U3" s="2"/>
    </row>
    <row r="4" s="1" customFormat="1" spans="1:47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U4" s="2"/>
    </row>
    <row r="5" s="1" customFormat="1" spans="1:47">
      <c r="A5" s="4" t="s">
        <v>4</v>
      </c>
      <c r="B5" s="5" t="s">
        <v>16</v>
      </c>
      <c r="C5" s="3"/>
      <c r="D5" s="3"/>
      <c r="E5" s="6">
        <v>3706.02869423337</v>
      </c>
      <c r="F5" s="3">
        <v>91.104</v>
      </c>
      <c r="G5" s="7">
        <f>(F5+F6)/2</f>
        <v>92.50925</v>
      </c>
      <c r="H5" s="3">
        <v>0.18</v>
      </c>
      <c r="I5" s="21">
        <f>(H5+H6)/2</f>
        <v>0.185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U5" s="2"/>
    </row>
    <row r="6" s="1" customFormat="1" spans="1:47">
      <c r="A6" s="4"/>
      <c r="B6" s="5" t="s">
        <v>17</v>
      </c>
      <c r="C6" s="3"/>
      <c r="D6" s="3"/>
      <c r="E6" s="10"/>
      <c r="F6" s="3">
        <v>93.9145</v>
      </c>
      <c r="G6" s="11"/>
      <c r="H6" s="3">
        <v>0.19</v>
      </c>
      <c r="I6" s="21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U6" s="2"/>
    </row>
    <row r="7" s="1" customFormat="1" spans="1:47">
      <c r="A7" s="4" t="s">
        <v>5</v>
      </c>
      <c r="B7" s="5"/>
      <c r="C7" s="3"/>
      <c r="D7" s="3"/>
      <c r="E7" s="12">
        <v>930.267752198146</v>
      </c>
      <c r="F7" s="3">
        <v>122.786</v>
      </c>
      <c r="G7" s="3"/>
      <c r="H7" s="3">
        <v>0.29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U7" s="2"/>
    </row>
    <row r="8" s="1" customFormat="1" spans="1:47">
      <c r="A8" s="4" t="s">
        <v>6</v>
      </c>
      <c r="B8" s="5"/>
      <c r="C8" s="3"/>
      <c r="D8" s="3"/>
      <c r="E8" s="12">
        <v>12.566</v>
      </c>
      <c r="F8" s="3">
        <v>625.464</v>
      </c>
      <c r="G8" s="3"/>
      <c r="H8" s="3">
        <v>0.26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U8" s="2"/>
    </row>
    <row r="9" s="1" customFormat="1" spans="1:47">
      <c r="A9" s="4" t="s">
        <v>7</v>
      </c>
      <c r="B9" s="5"/>
      <c r="C9" s="3"/>
      <c r="D9" s="3"/>
      <c r="E9" s="12">
        <v>49.134</v>
      </c>
      <c r="F9" s="3">
        <v>341.64</v>
      </c>
      <c r="G9" s="3"/>
      <c r="H9" s="3">
        <v>0.33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U9" s="2"/>
    </row>
    <row r="10" s="1" customFormat="1" spans="1:47">
      <c r="A10" s="4" t="s">
        <v>8</v>
      </c>
      <c r="B10" s="5"/>
      <c r="C10" s="3"/>
      <c r="D10" s="3"/>
      <c r="E10" s="12">
        <v>19.3518995716207</v>
      </c>
      <c r="F10" s="3">
        <v>341.64</v>
      </c>
      <c r="G10" s="3"/>
      <c r="H10" s="3">
        <v>0.33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U10" s="2"/>
    </row>
    <row r="11" s="1" customFormat="1" spans="1:47">
      <c r="A11" s="4" t="s">
        <v>9</v>
      </c>
      <c r="B11" s="5"/>
      <c r="C11" s="3"/>
      <c r="D11" s="3"/>
      <c r="E11" s="12">
        <v>2.6496</v>
      </c>
      <c r="F11" s="3">
        <v>910.8575</v>
      </c>
      <c r="G11" s="3"/>
      <c r="H11" s="3">
        <v>0.21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U11" s="2"/>
    </row>
    <row r="12" s="1" customFormat="1" spans="8:46"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T12" s="2"/>
    </row>
    <row r="13" s="1" customFormat="1" spans="46:46">
      <c r="AT13" s="2"/>
    </row>
    <row r="14" s="1" customFormat="1" spans="1:46">
      <c r="A14" s="13" t="s">
        <v>18</v>
      </c>
      <c r="B14" s="13" t="s">
        <v>19</v>
      </c>
      <c r="C14" s="13">
        <v>308.16</v>
      </c>
      <c r="D14" s="13"/>
      <c r="E14" s="13"/>
      <c r="F14" s="13"/>
      <c r="G14" s="14" t="s">
        <v>20</v>
      </c>
      <c r="H14" s="14" t="s">
        <v>21</v>
      </c>
      <c r="I14" s="14">
        <f>AV38+AV54+BB70+AY86+AY102+BB102+AY117+AG70</f>
        <v>26882102.113421</v>
      </c>
      <c r="J14" s="14" t="s">
        <v>22</v>
      </c>
      <c r="K14" s="14">
        <f>I14/(10000*1000)</f>
        <v>2.6882102113421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13" t="s">
        <v>24</v>
      </c>
      <c r="B15" s="13" t="s">
        <v>19</v>
      </c>
      <c r="C15" s="13"/>
      <c r="D15" s="13"/>
      <c r="E15" s="13"/>
      <c r="F15" s="13"/>
      <c r="G15" s="14"/>
      <c r="H15" s="14" t="s">
        <v>25</v>
      </c>
      <c r="I15" s="14">
        <v>26568861.4503634</v>
      </c>
      <c r="J15" s="14" t="s">
        <v>22</v>
      </c>
      <c r="K15" s="14">
        <f>I15/(10000*1000)</f>
        <v>2.65688614503634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13" t="s">
        <v>26</v>
      </c>
      <c r="B16" s="13" t="s">
        <v>27</v>
      </c>
      <c r="C16" s="13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13" t="s">
        <v>28</v>
      </c>
      <c r="B17" s="13" t="s">
        <v>29</v>
      </c>
      <c r="C17" s="13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13" t="s">
        <v>32</v>
      </c>
      <c r="B18" s="13" t="s">
        <v>33</v>
      </c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13" t="s">
        <v>35</v>
      </c>
      <c r="B19" s="13" t="s">
        <v>33</v>
      </c>
      <c r="C19" s="13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13" t="s">
        <v>38</v>
      </c>
      <c r="B20" s="13" t="s">
        <v>39</v>
      </c>
      <c r="C20" s="13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13" t="s">
        <v>40</v>
      </c>
      <c r="B21" s="13" t="s">
        <v>41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13" t="s">
        <v>42</v>
      </c>
      <c r="B22" s="13" t="s">
        <v>37</v>
      </c>
      <c r="C22" s="13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13" t="s">
        <v>43</v>
      </c>
      <c r="B23" s="13" t="s">
        <v>44</v>
      </c>
      <c r="C23" s="13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1194.134</v>
      </c>
      <c r="C27" s="16" t="s">
        <v>72</v>
      </c>
      <c r="D27" s="17">
        <v>-7</v>
      </c>
      <c r="E27" s="16"/>
      <c r="F27" s="16"/>
      <c r="G27" s="13">
        <v>1</v>
      </c>
      <c r="H27" s="18">
        <f t="shared" ref="H27:H38" si="0">E28</f>
        <v>-7</v>
      </c>
      <c r="I27" s="18">
        <f t="shared" ref="I27:I38" si="1">H27+273.15</f>
        <v>266.15</v>
      </c>
      <c r="J27" s="18">
        <f t="shared" ref="J27:J38" si="2">EXP(($C$16*(I27-$C$14))/($C$17*I27*$C$14))</f>
        <v>0.00682404760193068</v>
      </c>
      <c r="K27" s="18">
        <f t="shared" ref="K27:K38" si="3">$B$27/12</f>
        <v>99.5111666666667</v>
      </c>
      <c r="L27" s="18">
        <f t="shared" ref="L27:L38" si="4">K27*$B$28/100</f>
        <v>0.995111666666667</v>
      </c>
      <c r="M27" s="13" t="s">
        <v>73</v>
      </c>
      <c r="N27" s="13"/>
      <c r="O27" s="18">
        <f>L27</f>
        <v>0.995111666666667</v>
      </c>
      <c r="P27" s="18">
        <f t="shared" ref="P27:P38" si="5">O27*J27</f>
        <v>0.00679068938256991</v>
      </c>
      <c r="Q27" s="24">
        <f t="shared" ref="Q27:Q38" si="6">P27*$B$29</f>
        <v>0.000928060882284554</v>
      </c>
      <c r="R27" s="18">
        <f t="shared" ref="R27:R38" si="7">L27*$B$29</f>
        <v>0.135998594444444</v>
      </c>
      <c r="S27" s="25">
        <f t="shared" ref="S27:S38" si="8">Q27/R27</f>
        <v>0.00682404760193068</v>
      </c>
      <c r="T27" s="3">
        <v>0.01</v>
      </c>
      <c r="U27" s="26">
        <f t="shared" ref="U27:U38" si="9">S27*T27</f>
        <v>6.82404760193068e-5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0.0219682404760193</v>
      </c>
      <c r="AR27" s="29">
        <f t="shared" ref="AR27:AR38" si="15">$B$27/12</f>
        <v>99.5111666666667</v>
      </c>
      <c r="AS27" s="1">
        <f t="shared" ref="AS27:AS38" si="16">$B$29</f>
        <v>0.136666666666667</v>
      </c>
      <c r="AT27" s="2">
        <f>$E$2/12</f>
        <v>66.4966333333333</v>
      </c>
      <c r="AU27" s="1">
        <f t="shared" ref="AU27:AU38" si="17">AT27*10000*AS27*0.67*AR27*AQ27</f>
        <v>133107.998906817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-7.12023260806452</v>
      </c>
      <c r="E28" s="20">
        <f t="shared" ref="E28:E39" si="18">D27</f>
        <v>-7</v>
      </c>
      <c r="F28" s="16" t="s">
        <v>73</v>
      </c>
      <c r="G28" s="13">
        <v>2</v>
      </c>
      <c r="H28" s="18">
        <f t="shared" si="0"/>
        <v>-7.12023260806452</v>
      </c>
      <c r="I28" s="18">
        <f t="shared" si="1"/>
        <v>266.029767391935</v>
      </c>
      <c r="J28" s="18">
        <f t="shared" si="2"/>
        <v>0.00671214556777906</v>
      </c>
      <c r="K28" s="18">
        <f t="shared" si="3"/>
        <v>99.5111666666667</v>
      </c>
      <c r="L28" s="18">
        <f t="shared" si="4"/>
        <v>0.995111666666667</v>
      </c>
      <c r="M28" s="13" t="s">
        <v>73</v>
      </c>
      <c r="N28" s="13"/>
      <c r="O28" s="18">
        <f t="shared" ref="O28:O38" si="19">L28+O27-P27-N28</f>
        <v>1.98343264395076</v>
      </c>
      <c r="P28" s="18">
        <f t="shared" si="5"/>
        <v>0.0133130886300824</v>
      </c>
      <c r="Q28" s="24">
        <f t="shared" si="6"/>
        <v>0.00181945544611126</v>
      </c>
      <c r="R28" s="18">
        <f t="shared" si="7"/>
        <v>0.135998594444444</v>
      </c>
      <c r="S28" s="25">
        <f t="shared" si="8"/>
        <v>0.0133784871346925</v>
      </c>
      <c r="T28" s="3">
        <v>0.01</v>
      </c>
      <c r="U28" s="26">
        <f t="shared" si="9"/>
        <v>0.000133784871346925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0.0220337848713469</v>
      </c>
      <c r="AR28" s="29">
        <f t="shared" si="15"/>
        <v>99.5111666666667</v>
      </c>
      <c r="AS28" s="1">
        <f t="shared" si="16"/>
        <v>0.136666666666667</v>
      </c>
      <c r="AT28" s="2">
        <f t="shared" ref="AT28:AT38" si="20">$E$2/12</f>
        <v>66.4966333333333</v>
      </c>
      <c r="AU28" s="1">
        <f t="shared" si="17"/>
        <v>133505.13964784</v>
      </c>
    </row>
    <row r="29" s="1" customFormat="1" spans="1:47">
      <c r="A29" s="13" t="s">
        <v>38</v>
      </c>
      <c r="B29" s="13">
        <f>I2</f>
        <v>0.136666666666667</v>
      </c>
      <c r="C29" s="16">
        <v>2</v>
      </c>
      <c r="D29" s="19">
        <v>-4.82899143221429</v>
      </c>
      <c r="E29" s="20">
        <f t="shared" si="18"/>
        <v>-7.12023260806452</v>
      </c>
      <c r="F29" s="16" t="s">
        <v>73</v>
      </c>
      <c r="G29" s="13">
        <v>3</v>
      </c>
      <c r="H29" s="18">
        <f t="shared" si="0"/>
        <v>-4.82899143221429</v>
      </c>
      <c r="I29" s="18">
        <f t="shared" si="1"/>
        <v>268.321008567786</v>
      </c>
      <c r="J29" s="18">
        <f t="shared" si="2"/>
        <v>0.00917475613054404</v>
      </c>
      <c r="K29" s="18">
        <f t="shared" si="3"/>
        <v>99.5111666666667</v>
      </c>
      <c r="L29" s="18">
        <f t="shared" si="4"/>
        <v>0.995111666666667</v>
      </c>
      <c r="M29" s="13" t="s">
        <v>73</v>
      </c>
      <c r="N29" s="13"/>
      <c r="O29" s="18">
        <f t="shared" si="19"/>
        <v>2.96523122198735</v>
      </c>
      <c r="P29" s="18">
        <f t="shared" si="5"/>
        <v>0.027205273332409</v>
      </c>
      <c r="Q29" s="24">
        <f t="shared" si="6"/>
        <v>0.0037180540220959</v>
      </c>
      <c r="R29" s="18">
        <f t="shared" si="7"/>
        <v>0.135998594444444</v>
      </c>
      <c r="S29" s="25">
        <f t="shared" si="8"/>
        <v>0.0273389150622048</v>
      </c>
      <c r="T29" s="3">
        <v>0.01</v>
      </c>
      <c r="U29" s="26">
        <f t="shared" si="9"/>
        <v>0.000273389150622048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0.022173389150622</v>
      </c>
      <c r="AR29" s="29">
        <f t="shared" si="15"/>
        <v>99.5111666666667</v>
      </c>
      <c r="AS29" s="1">
        <f t="shared" si="16"/>
        <v>0.136666666666667</v>
      </c>
      <c r="AT29" s="2">
        <f t="shared" si="20"/>
        <v>66.4966333333333</v>
      </c>
      <c r="AU29" s="1">
        <f t="shared" si="17"/>
        <v>134351.017417314</v>
      </c>
    </row>
    <row r="30" s="1" customFormat="1" spans="1:47">
      <c r="A30" s="13"/>
      <c r="B30" s="13"/>
      <c r="C30" s="16">
        <v>3</v>
      </c>
      <c r="D30" s="19">
        <v>0.0293562309677421</v>
      </c>
      <c r="E30" s="20">
        <f t="shared" si="18"/>
        <v>-4.82899143221429</v>
      </c>
      <c r="F30" s="16" t="s">
        <v>73</v>
      </c>
      <c r="G30" s="13">
        <v>4</v>
      </c>
      <c r="H30" s="18">
        <f t="shared" si="0"/>
        <v>0.0293562309677421</v>
      </c>
      <c r="I30" s="18">
        <f t="shared" si="1"/>
        <v>273.179356230968</v>
      </c>
      <c r="J30" s="18">
        <f t="shared" si="2"/>
        <v>0.0174932562630574</v>
      </c>
      <c r="K30" s="18">
        <f t="shared" si="3"/>
        <v>99.5111666666667</v>
      </c>
      <c r="L30" s="18">
        <f t="shared" si="4"/>
        <v>0.995111666666667</v>
      </c>
      <c r="M30" s="13" t="s">
        <v>73</v>
      </c>
      <c r="N30" s="13"/>
      <c r="O30" s="18">
        <f t="shared" si="19"/>
        <v>3.93313761532161</v>
      </c>
      <c r="P30" s="18">
        <f t="shared" si="5"/>
        <v>0.0688033842226913</v>
      </c>
      <c r="Q30" s="24">
        <f t="shared" si="6"/>
        <v>0.00940312917710115</v>
      </c>
      <c r="R30" s="18">
        <f t="shared" si="7"/>
        <v>0.135998594444444</v>
      </c>
      <c r="S30" s="25">
        <f t="shared" si="8"/>
        <v>0.0691413702877814</v>
      </c>
      <c r="T30" s="3">
        <v>0.01</v>
      </c>
      <c r="U30" s="26">
        <f t="shared" si="9"/>
        <v>0.000691413702877814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0.0225914137028778</v>
      </c>
      <c r="AR30" s="29">
        <f t="shared" si="15"/>
        <v>99.5111666666667</v>
      </c>
      <c r="AS30" s="1">
        <f t="shared" si="16"/>
        <v>0.136666666666667</v>
      </c>
      <c r="AT30" s="2">
        <f t="shared" si="20"/>
        <v>66.4966333333333</v>
      </c>
      <c r="AU30" s="1">
        <f t="shared" si="17"/>
        <v>136883.874416282</v>
      </c>
    </row>
    <row r="31" s="1" customFormat="1" spans="1:47">
      <c r="A31" s="13"/>
      <c r="B31" s="13"/>
      <c r="C31" s="16">
        <v>4</v>
      </c>
      <c r="D31" s="19">
        <v>5.77603884506667</v>
      </c>
      <c r="E31" s="20">
        <f t="shared" si="18"/>
        <v>0.0293562309677421</v>
      </c>
      <c r="F31" s="16" t="s">
        <v>73</v>
      </c>
      <c r="G31" s="13">
        <v>5</v>
      </c>
      <c r="H31" s="18">
        <f t="shared" si="0"/>
        <v>5.77603884506667</v>
      </c>
      <c r="I31" s="18">
        <f t="shared" si="1"/>
        <v>278.926038845067</v>
      </c>
      <c r="J31" s="18">
        <f t="shared" si="2"/>
        <v>0.036457730242112</v>
      </c>
      <c r="K31" s="18">
        <f t="shared" si="3"/>
        <v>99.5111666666667</v>
      </c>
      <c r="L31" s="18">
        <f t="shared" si="4"/>
        <v>0.995111666666667</v>
      </c>
      <c r="M31" s="13" t="s">
        <v>75</v>
      </c>
      <c r="N31" s="18">
        <f>(O30-P30)*C22/100</f>
        <v>3.67111751954397</v>
      </c>
      <c r="O31" s="18">
        <f t="shared" si="19"/>
        <v>1.18832837822161</v>
      </c>
      <c r="P31" s="18">
        <f t="shared" si="5"/>
        <v>0.04332375545225</v>
      </c>
      <c r="Q31" s="24">
        <f t="shared" si="6"/>
        <v>0.00592091324514084</v>
      </c>
      <c r="R31" s="18">
        <f t="shared" si="7"/>
        <v>0.135998594444444</v>
      </c>
      <c r="S31" s="25">
        <f t="shared" si="8"/>
        <v>0.0435365767516041</v>
      </c>
      <c r="T31" s="3">
        <v>0.01</v>
      </c>
      <c r="U31" s="26">
        <f t="shared" si="9"/>
        <v>0.000435365767516041</v>
      </c>
      <c r="V31" s="25"/>
      <c r="W31" s="3"/>
      <c r="X31" s="26"/>
      <c r="Y31" s="28">
        <v>0.02</v>
      </c>
      <c r="Z31" s="3">
        <v>0.21</v>
      </c>
      <c r="AA31" s="27">
        <f t="shared" si="10"/>
        <v>0.0042</v>
      </c>
      <c r="AB31" s="3">
        <v>0.01</v>
      </c>
      <c r="AC31" s="3">
        <v>0.29</v>
      </c>
      <c r="AD31" s="27">
        <f t="shared" si="11"/>
        <v>0.0029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</v>
      </c>
      <c r="AO31" s="3">
        <v>0.38</v>
      </c>
      <c r="AP31" s="3">
        <f t="shared" si="13"/>
        <v>0.0038</v>
      </c>
      <c r="AQ31" s="1">
        <f t="shared" si="14"/>
        <v>0.022335365767516</v>
      </c>
      <c r="AR31" s="29">
        <f t="shared" si="15"/>
        <v>99.5111666666667</v>
      </c>
      <c r="AS31" s="1">
        <f t="shared" si="16"/>
        <v>0.136666666666667</v>
      </c>
      <c r="AT31" s="2">
        <f t="shared" si="20"/>
        <v>66.4966333333333</v>
      </c>
      <c r="AU31" s="1">
        <f t="shared" si="17"/>
        <v>135332.451654981</v>
      </c>
    </row>
    <row r="32" s="1" customFormat="1" spans="1:47">
      <c r="A32" s="13"/>
      <c r="B32" s="13"/>
      <c r="C32" s="16">
        <v>5</v>
      </c>
      <c r="D32" s="19">
        <v>12.8086195687742</v>
      </c>
      <c r="E32" s="20">
        <f t="shared" si="18"/>
        <v>5.77603884506667</v>
      </c>
      <c r="F32" s="16" t="s">
        <v>75</v>
      </c>
      <c r="G32" s="13">
        <v>6</v>
      </c>
      <c r="H32" s="18">
        <f t="shared" si="0"/>
        <v>12.8086195687742</v>
      </c>
      <c r="I32" s="18">
        <f t="shared" si="1"/>
        <v>285.958619568774</v>
      </c>
      <c r="J32" s="18">
        <f t="shared" si="2"/>
        <v>0.086025988413821</v>
      </c>
      <c r="K32" s="18">
        <f t="shared" si="3"/>
        <v>99.5111666666667</v>
      </c>
      <c r="L32" s="18">
        <f t="shared" si="4"/>
        <v>0.995111666666667</v>
      </c>
      <c r="M32" s="13" t="s">
        <v>73</v>
      </c>
      <c r="N32" s="13"/>
      <c r="O32" s="18">
        <f t="shared" si="19"/>
        <v>2.14011628943603</v>
      </c>
      <c r="P32" s="18">
        <f t="shared" si="5"/>
        <v>0.184105619119253</v>
      </c>
      <c r="Q32" s="24">
        <f t="shared" si="6"/>
        <v>0.0251611012796313</v>
      </c>
      <c r="R32" s="18">
        <f t="shared" si="7"/>
        <v>0.135998594444444</v>
      </c>
      <c r="S32" s="25">
        <f t="shared" si="8"/>
        <v>0.185010009716752</v>
      </c>
      <c r="T32" s="3">
        <v>0.01</v>
      </c>
      <c r="U32" s="26">
        <f t="shared" si="9"/>
        <v>0.00185010009716752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0.0313001000971675</v>
      </c>
      <c r="AR32" s="29">
        <f t="shared" si="15"/>
        <v>99.5111666666667</v>
      </c>
      <c r="AS32" s="1">
        <f t="shared" si="16"/>
        <v>0.136666666666667</v>
      </c>
      <c r="AT32" s="2">
        <f t="shared" si="20"/>
        <v>66.4966333333333</v>
      </c>
      <c r="AU32" s="1">
        <f t="shared" si="17"/>
        <v>189650.768529459</v>
      </c>
    </row>
    <row r="33" s="1" customFormat="1" spans="1:47">
      <c r="A33" s="13"/>
      <c r="B33" s="13"/>
      <c r="C33" s="16">
        <v>6</v>
      </c>
      <c r="D33" s="19">
        <v>18.3794392393333</v>
      </c>
      <c r="E33" s="20">
        <f t="shared" si="18"/>
        <v>12.8086195687742</v>
      </c>
      <c r="F33" s="16" t="s">
        <v>73</v>
      </c>
      <c r="G33" s="13">
        <v>7</v>
      </c>
      <c r="H33" s="18">
        <f t="shared" si="0"/>
        <v>18.3794392393333</v>
      </c>
      <c r="I33" s="18">
        <f t="shared" si="1"/>
        <v>291.529439239333</v>
      </c>
      <c r="J33" s="18">
        <f t="shared" si="2"/>
        <v>0.164893889104161</v>
      </c>
      <c r="K33" s="18">
        <f t="shared" si="3"/>
        <v>99.5111666666667</v>
      </c>
      <c r="L33" s="18">
        <f t="shared" si="4"/>
        <v>0.995111666666667</v>
      </c>
      <c r="M33" s="13" t="s">
        <v>73</v>
      </c>
      <c r="N33" s="13"/>
      <c r="O33" s="18">
        <f t="shared" si="19"/>
        <v>2.95112233698344</v>
      </c>
      <c r="P33" s="18">
        <f t="shared" si="5"/>
        <v>0.48662203936736</v>
      </c>
      <c r="Q33" s="24">
        <f t="shared" si="6"/>
        <v>0.0665050120468726</v>
      </c>
      <c r="R33" s="18">
        <f t="shared" si="7"/>
        <v>0.135998594444444</v>
      </c>
      <c r="S33" s="25">
        <f t="shared" si="8"/>
        <v>0.489012495449282</v>
      </c>
      <c r="T33" s="3">
        <v>0.01</v>
      </c>
      <c r="U33" s="26">
        <f t="shared" si="9"/>
        <v>0.00489012495449282</v>
      </c>
      <c r="V33" s="25"/>
      <c r="W33" s="3"/>
      <c r="X33" s="26"/>
      <c r="Y33" s="28">
        <v>0.04</v>
      </c>
      <c r="Z33" s="3">
        <v>0.21</v>
      </c>
      <c r="AA33" s="27">
        <f t="shared" si="10"/>
        <v>0.0084</v>
      </c>
      <c r="AB33" s="3">
        <v>0.015</v>
      </c>
      <c r="AC33" s="3">
        <v>0.29</v>
      </c>
      <c r="AD33" s="27">
        <f t="shared" si="11"/>
        <v>0.00435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0.0343401249544928</v>
      </c>
      <c r="AR33" s="29">
        <f t="shared" si="15"/>
        <v>99.5111666666667</v>
      </c>
      <c r="AS33" s="1">
        <f t="shared" si="16"/>
        <v>0.136666666666667</v>
      </c>
      <c r="AT33" s="2">
        <f t="shared" si="20"/>
        <v>66.4966333333333</v>
      </c>
      <c r="AU33" s="1">
        <f t="shared" si="17"/>
        <v>208070.615390989</v>
      </c>
    </row>
    <row r="34" s="1" customFormat="1" spans="1:47">
      <c r="A34" s="13"/>
      <c r="B34" s="13"/>
      <c r="C34" s="16">
        <v>7</v>
      </c>
      <c r="D34" s="19">
        <v>21.4329541319355</v>
      </c>
      <c r="E34" s="20">
        <f t="shared" si="18"/>
        <v>18.3794392393333</v>
      </c>
      <c r="F34" s="16" t="s">
        <v>73</v>
      </c>
      <c r="G34" s="13">
        <v>8</v>
      </c>
      <c r="H34" s="18">
        <f t="shared" si="0"/>
        <v>21.4329541319355</v>
      </c>
      <c r="I34" s="18">
        <f t="shared" si="1"/>
        <v>294.582954131935</v>
      </c>
      <c r="J34" s="18">
        <f t="shared" si="2"/>
        <v>0.2331078320258</v>
      </c>
      <c r="K34" s="18">
        <f t="shared" si="3"/>
        <v>99.5111666666667</v>
      </c>
      <c r="L34" s="18">
        <f t="shared" si="4"/>
        <v>0.995111666666667</v>
      </c>
      <c r="M34" s="13" t="s">
        <v>73</v>
      </c>
      <c r="N34" s="13"/>
      <c r="O34" s="18">
        <f t="shared" si="19"/>
        <v>3.45961196428275</v>
      </c>
      <c r="P34" s="18">
        <f t="shared" si="5"/>
        <v>0.806462644644471</v>
      </c>
      <c r="Q34" s="24">
        <f t="shared" si="6"/>
        <v>0.110216561434744</v>
      </c>
      <c r="R34" s="18">
        <f t="shared" si="7"/>
        <v>0.135998594444444</v>
      </c>
      <c r="S34" s="25">
        <f t="shared" si="8"/>
        <v>0.810424268610864</v>
      </c>
      <c r="T34" s="3">
        <v>0.01</v>
      </c>
      <c r="U34" s="26">
        <f t="shared" si="9"/>
        <v>0.00810424268610864</v>
      </c>
      <c r="V34" s="25"/>
      <c r="W34" s="3"/>
      <c r="X34" s="26"/>
      <c r="Y34" s="28">
        <v>0.04</v>
      </c>
      <c r="Z34" s="3">
        <v>0.21</v>
      </c>
      <c r="AA34" s="27">
        <f t="shared" si="10"/>
        <v>0.0084</v>
      </c>
      <c r="AB34" s="3">
        <v>0.015</v>
      </c>
      <c r="AC34" s="3">
        <v>0.29</v>
      </c>
      <c r="AD34" s="27">
        <f t="shared" si="11"/>
        <v>0.00435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0.0375542426861086</v>
      </c>
      <c r="AR34" s="29">
        <f t="shared" si="15"/>
        <v>99.5111666666667</v>
      </c>
      <c r="AS34" s="1">
        <f t="shared" si="16"/>
        <v>0.136666666666667</v>
      </c>
      <c r="AT34" s="2">
        <f t="shared" si="20"/>
        <v>66.4966333333333</v>
      </c>
      <c r="AU34" s="1">
        <f t="shared" si="17"/>
        <v>227545.310233907</v>
      </c>
    </row>
    <row r="35" s="1" customFormat="1" spans="1:47">
      <c r="A35" s="13"/>
      <c r="B35" s="13"/>
      <c r="C35" s="16">
        <v>8</v>
      </c>
      <c r="D35" s="19">
        <v>18.7023630080645</v>
      </c>
      <c r="E35" s="20">
        <f t="shared" si="18"/>
        <v>21.4329541319355</v>
      </c>
      <c r="F35" s="16" t="s">
        <v>73</v>
      </c>
      <c r="G35" s="13">
        <v>9</v>
      </c>
      <c r="H35" s="18">
        <f t="shared" si="0"/>
        <v>18.7023630080645</v>
      </c>
      <c r="I35" s="18">
        <f t="shared" si="1"/>
        <v>291.852363008065</v>
      </c>
      <c r="J35" s="18">
        <f t="shared" si="2"/>
        <v>0.1711014935945</v>
      </c>
      <c r="K35" s="18">
        <f t="shared" si="3"/>
        <v>99.5111666666667</v>
      </c>
      <c r="L35" s="18">
        <f t="shared" si="4"/>
        <v>0.995111666666667</v>
      </c>
      <c r="M35" s="13" t="s">
        <v>73</v>
      </c>
      <c r="N35" s="13"/>
      <c r="O35" s="18">
        <f t="shared" si="19"/>
        <v>3.64826098630495</v>
      </c>
      <c r="P35" s="18">
        <f t="shared" si="5"/>
        <v>0.62422290377932</v>
      </c>
      <c r="Q35" s="24">
        <f t="shared" si="6"/>
        <v>0.0853104635165071</v>
      </c>
      <c r="R35" s="18">
        <f t="shared" si="7"/>
        <v>0.135998594444444</v>
      </c>
      <c r="S35" s="25">
        <f t="shared" si="8"/>
        <v>0.627289302988763</v>
      </c>
      <c r="T35" s="3">
        <v>0.01</v>
      </c>
      <c r="U35" s="26">
        <f t="shared" si="9"/>
        <v>0.00627289302988763</v>
      </c>
      <c r="V35" s="25"/>
      <c r="W35" s="3"/>
      <c r="X35" s="26"/>
      <c r="Y35" s="28">
        <v>0.02</v>
      </c>
      <c r="Z35" s="3">
        <v>0.21</v>
      </c>
      <c r="AA35" s="27">
        <f t="shared" si="10"/>
        <v>0.0042</v>
      </c>
      <c r="AB35" s="3">
        <v>0.01</v>
      </c>
      <c r="AC35" s="3">
        <v>0.29</v>
      </c>
      <c r="AD35" s="27">
        <f t="shared" si="11"/>
        <v>0.0029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</v>
      </c>
      <c r="AO35" s="3">
        <v>0.38</v>
      </c>
      <c r="AP35" s="3">
        <f t="shared" si="13"/>
        <v>0.0038</v>
      </c>
      <c r="AQ35" s="1">
        <f t="shared" si="14"/>
        <v>0.0281728930298876</v>
      </c>
      <c r="AR35" s="29">
        <f t="shared" si="15"/>
        <v>99.5111666666667</v>
      </c>
      <c r="AS35" s="1">
        <f t="shared" si="16"/>
        <v>0.136666666666667</v>
      </c>
      <c r="AT35" s="2">
        <f t="shared" si="20"/>
        <v>66.4966333333333</v>
      </c>
      <c r="AU35" s="1">
        <f t="shared" si="17"/>
        <v>170702.675014766</v>
      </c>
    </row>
    <row r="36" s="1" customFormat="1" spans="1:47">
      <c r="A36" s="13"/>
      <c r="B36" s="13"/>
      <c r="C36" s="16">
        <v>9</v>
      </c>
      <c r="D36" s="19">
        <v>13.3342737978667</v>
      </c>
      <c r="E36" s="20">
        <f t="shared" si="18"/>
        <v>18.7023630080645</v>
      </c>
      <c r="F36" s="16" t="s">
        <v>73</v>
      </c>
      <c r="G36" s="13">
        <v>10</v>
      </c>
      <c r="H36" s="18">
        <f t="shared" si="0"/>
        <v>13.3342737978667</v>
      </c>
      <c r="I36" s="18">
        <f t="shared" si="1"/>
        <v>286.484273797867</v>
      </c>
      <c r="J36" s="18">
        <f t="shared" si="2"/>
        <v>0.0915719735363625</v>
      </c>
      <c r="K36" s="18">
        <f t="shared" si="3"/>
        <v>99.5111666666667</v>
      </c>
      <c r="L36" s="18">
        <f t="shared" si="4"/>
        <v>0.995111666666667</v>
      </c>
      <c r="M36" s="13" t="s">
        <v>73</v>
      </c>
      <c r="N36" s="13"/>
      <c r="O36" s="18">
        <f t="shared" si="19"/>
        <v>4.01914974919229</v>
      </c>
      <c r="P36" s="18">
        <f t="shared" si="5"/>
        <v>0.368041474471715</v>
      </c>
      <c r="Q36" s="24">
        <f t="shared" si="6"/>
        <v>0.0502990015111343</v>
      </c>
      <c r="R36" s="18">
        <f t="shared" si="7"/>
        <v>0.135998594444444</v>
      </c>
      <c r="S36" s="25">
        <f t="shared" si="8"/>
        <v>0.369849421728263</v>
      </c>
      <c r="T36" s="3">
        <v>0.01</v>
      </c>
      <c r="U36" s="26">
        <f t="shared" si="9"/>
        <v>0.00369849421728263</v>
      </c>
      <c r="V36" s="25"/>
      <c r="W36" s="3"/>
      <c r="X36" s="26"/>
      <c r="Y36" s="28">
        <v>0.02</v>
      </c>
      <c r="Z36" s="3">
        <v>0.21</v>
      </c>
      <c r="AA36" s="27">
        <f t="shared" si="10"/>
        <v>0.0042</v>
      </c>
      <c r="AB36" s="3">
        <v>0.01</v>
      </c>
      <c r="AC36" s="3">
        <v>0.29</v>
      </c>
      <c r="AD36" s="27">
        <f t="shared" si="11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</v>
      </c>
      <c r="AO36" s="3">
        <v>0.38</v>
      </c>
      <c r="AP36" s="3">
        <f t="shared" si="13"/>
        <v>0.0038</v>
      </c>
      <c r="AQ36" s="1">
        <f t="shared" si="14"/>
        <v>0.0255984942172826</v>
      </c>
      <c r="AR36" s="29">
        <f t="shared" si="15"/>
        <v>99.5111666666667</v>
      </c>
      <c r="AS36" s="1">
        <f t="shared" si="16"/>
        <v>0.136666666666667</v>
      </c>
      <c r="AT36" s="2">
        <f t="shared" si="20"/>
        <v>66.4966333333333</v>
      </c>
      <c r="AU36" s="1">
        <f t="shared" si="17"/>
        <v>155104.10786015</v>
      </c>
    </row>
    <row r="37" s="1" customFormat="1" spans="1:47">
      <c r="A37" s="13"/>
      <c r="B37" s="13"/>
      <c r="C37" s="16">
        <v>10</v>
      </c>
      <c r="D37" s="19">
        <v>6.35624625174194</v>
      </c>
      <c r="E37" s="20">
        <f t="shared" si="18"/>
        <v>13.3342737978667</v>
      </c>
      <c r="F37" s="16" t="s">
        <v>73</v>
      </c>
      <c r="G37" s="13">
        <v>11</v>
      </c>
      <c r="H37" s="18">
        <f t="shared" si="0"/>
        <v>6.35624625174194</v>
      </c>
      <c r="I37" s="18">
        <f t="shared" si="1"/>
        <v>279.506246251742</v>
      </c>
      <c r="J37" s="18">
        <f t="shared" si="2"/>
        <v>0.0391976529788553</v>
      </c>
      <c r="K37" s="18">
        <f t="shared" si="3"/>
        <v>99.5111666666667</v>
      </c>
      <c r="L37" s="18">
        <f t="shared" si="4"/>
        <v>0.995111666666667</v>
      </c>
      <c r="M37" s="13" t="s">
        <v>75</v>
      </c>
      <c r="N37" s="18">
        <f>(O36-P36)*C22/100</f>
        <v>3.46855286098455</v>
      </c>
      <c r="O37" s="18">
        <f t="shared" si="19"/>
        <v>1.1776670804027</v>
      </c>
      <c r="P37" s="18">
        <f t="shared" si="5"/>
        <v>0.0461617855422466</v>
      </c>
      <c r="Q37" s="24">
        <f t="shared" si="6"/>
        <v>0.00630877735744036</v>
      </c>
      <c r="R37" s="18">
        <f t="shared" si="7"/>
        <v>0.135998594444444</v>
      </c>
      <c r="S37" s="25">
        <f t="shared" si="8"/>
        <v>0.0463885482288385</v>
      </c>
      <c r="T37" s="3">
        <v>0.01</v>
      </c>
      <c r="U37" s="26">
        <f t="shared" si="9"/>
        <v>0.000463885482288385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0.0223638854822884</v>
      </c>
      <c r="AR37" s="29">
        <f t="shared" si="15"/>
        <v>99.5111666666667</v>
      </c>
      <c r="AS37" s="1">
        <f t="shared" si="16"/>
        <v>0.136666666666667</v>
      </c>
      <c r="AT37" s="2">
        <f t="shared" si="20"/>
        <v>66.4966333333333</v>
      </c>
      <c r="AU37" s="1">
        <f t="shared" si="17"/>
        <v>135505.255761295</v>
      </c>
    </row>
    <row r="38" s="1" customFormat="1" spans="1:48">
      <c r="A38" s="13"/>
      <c r="B38" s="13"/>
      <c r="C38" s="16">
        <v>11</v>
      </c>
      <c r="D38" s="19">
        <v>-0.658769539266667</v>
      </c>
      <c r="E38" s="20">
        <f t="shared" si="18"/>
        <v>6.35624625174194</v>
      </c>
      <c r="F38" s="16" t="s">
        <v>75</v>
      </c>
      <c r="G38" s="13">
        <v>12</v>
      </c>
      <c r="H38" s="18">
        <f t="shared" si="0"/>
        <v>-0.658769539266667</v>
      </c>
      <c r="I38" s="18">
        <f t="shared" si="1"/>
        <v>272.491230460733</v>
      </c>
      <c r="J38" s="18">
        <f t="shared" si="2"/>
        <v>0.0159874976778655</v>
      </c>
      <c r="K38" s="18">
        <f t="shared" si="3"/>
        <v>99.5111666666667</v>
      </c>
      <c r="L38" s="18">
        <f t="shared" si="4"/>
        <v>0.995111666666667</v>
      </c>
      <c r="M38" s="13" t="s">
        <v>73</v>
      </c>
      <c r="N38" s="13"/>
      <c r="O38" s="18">
        <f t="shared" si="19"/>
        <v>2.12661696152712</v>
      </c>
      <c r="P38" s="18">
        <f t="shared" si="5"/>
        <v>0.0339992837341241</v>
      </c>
      <c r="Q38" s="24">
        <f t="shared" si="6"/>
        <v>0.00464656877699697</v>
      </c>
      <c r="R38" s="18">
        <f t="shared" si="7"/>
        <v>0.135998594444444</v>
      </c>
      <c r="S38" s="25">
        <f t="shared" si="8"/>
        <v>0.0341662999972775</v>
      </c>
      <c r="T38" s="3">
        <v>0.01</v>
      </c>
      <c r="U38" s="26">
        <f t="shared" si="9"/>
        <v>0.000341662999972775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0.0222416629999728</v>
      </c>
      <c r="AR38" s="29">
        <f t="shared" si="15"/>
        <v>99.5111666666667</v>
      </c>
      <c r="AS38" s="1">
        <f t="shared" si="16"/>
        <v>0.136666666666667</v>
      </c>
      <c r="AT38" s="2">
        <f t="shared" si="20"/>
        <v>66.4966333333333</v>
      </c>
      <c r="AU38" s="1">
        <f t="shared" si="17"/>
        <v>134764.696222163</v>
      </c>
      <c r="AV38" s="1">
        <f>SUM(AU27:AU38)</f>
        <v>1894523.91105596</v>
      </c>
    </row>
    <row r="39" s="1" customFormat="1" spans="1:46">
      <c r="A39" s="13"/>
      <c r="B39" s="13"/>
      <c r="C39" s="16">
        <v>12</v>
      </c>
      <c r="D39" s="19">
        <v>-8.01705405748387</v>
      </c>
      <c r="E39" s="20">
        <f t="shared" si="18"/>
        <v>-0.658769539266667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9:46">
      <c r="S41" s="23" t="s">
        <v>45</v>
      </c>
      <c r="T41" s="23"/>
      <c r="U41" s="23"/>
      <c r="V41" s="23" t="s">
        <v>46</v>
      </c>
      <c r="W41" s="23"/>
      <c r="X41" s="23"/>
      <c r="Y41" s="23" t="s">
        <v>47</v>
      </c>
      <c r="Z41" s="23"/>
      <c r="AA41" s="23"/>
      <c r="AB41" s="23" t="s">
        <v>48</v>
      </c>
      <c r="AC41" s="23"/>
      <c r="AD41" s="23"/>
      <c r="AE41" s="23" t="s">
        <v>49</v>
      </c>
      <c r="AF41" s="23"/>
      <c r="AG41" s="23"/>
      <c r="AH41" s="23" t="s">
        <v>50</v>
      </c>
      <c r="AI41" s="23"/>
      <c r="AJ41" s="23"/>
      <c r="AK41" s="31" t="s">
        <v>51</v>
      </c>
      <c r="AL41" s="32"/>
      <c r="AM41" s="33"/>
      <c r="AN41" s="23" t="s">
        <v>52</v>
      </c>
      <c r="AO41" s="23"/>
      <c r="AP41" s="23"/>
      <c r="AT41" s="2"/>
    </row>
    <row r="42" s="1" customFormat="1" spans="1:47">
      <c r="A42" s="15" t="s">
        <v>4</v>
      </c>
      <c r="B42" s="15"/>
      <c r="C42" s="16" t="s">
        <v>53</v>
      </c>
      <c r="D42" s="16" t="s">
        <v>54</v>
      </c>
      <c r="E42" s="16" t="s">
        <v>55</v>
      </c>
      <c r="F42" s="16" t="s">
        <v>56</v>
      </c>
      <c r="G42" s="13" t="s">
        <v>53</v>
      </c>
      <c r="H42" s="13" t="s">
        <v>55</v>
      </c>
      <c r="I42" s="13" t="s">
        <v>57</v>
      </c>
      <c r="J42" s="13" t="s">
        <v>58</v>
      </c>
      <c r="K42" s="22" t="s">
        <v>59</v>
      </c>
      <c r="L42" s="22" t="s">
        <v>60</v>
      </c>
      <c r="M42" s="13" t="s">
        <v>61</v>
      </c>
      <c r="N42" s="22" t="s">
        <v>62</v>
      </c>
      <c r="O42" s="13" t="s">
        <v>63</v>
      </c>
      <c r="P42" s="13" t="s">
        <v>64</v>
      </c>
      <c r="Q42" s="22" t="s">
        <v>65</v>
      </c>
      <c r="R42" s="22" t="s">
        <v>66</v>
      </c>
      <c r="S42" s="4" t="s">
        <v>12</v>
      </c>
      <c r="T42" s="3" t="s">
        <v>13</v>
      </c>
      <c r="U42" s="3"/>
      <c r="V42" s="4" t="s">
        <v>12</v>
      </c>
      <c r="W42" s="3" t="s">
        <v>13</v>
      </c>
      <c r="X42" s="3"/>
      <c r="Y42" s="4" t="s">
        <v>12</v>
      </c>
      <c r="Z42" s="3" t="s">
        <v>13</v>
      </c>
      <c r="AA42" s="3"/>
      <c r="AB42" s="4" t="s">
        <v>12</v>
      </c>
      <c r="AC42" s="3" t="s">
        <v>13</v>
      </c>
      <c r="AD42" s="3"/>
      <c r="AE42" s="4" t="s">
        <v>12</v>
      </c>
      <c r="AF42" s="3" t="s">
        <v>13</v>
      </c>
      <c r="AG42" s="3"/>
      <c r="AH42" s="4" t="s">
        <v>12</v>
      </c>
      <c r="AI42" s="3" t="s">
        <v>13</v>
      </c>
      <c r="AJ42" s="3"/>
      <c r="AK42" s="4" t="s">
        <v>12</v>
      </c>
      <c r="AL42" s="3" t="s">
        <v>13</v>
      </c>
      <c r="AM42" s="3"/>
      <c r="AN42" s="34" t="s">
        <v>12</v>
      </c>
      <c r="AO42" s="34" t="s">
        <v>13</v>
      </c>
      <c r="AP42" s="34"/>
      <c r="AQ42" s="1" t="s">
        <v>67</v>
      </c>
      <c r="AR42" s="1" t="s">
        <v>68</v>
      </c>
      <c r="AS42" s="1" t="s">
        <v>38</v>
      </c>
      <c r="AT42" s="2" t="s">
        <v>69</v>
      </c>
      <c r="AU42" s="1" t="s">
        <v>70</v>
      </c>
    </row>
    <row r="43" s="1" customFormat="1" spans="1:47">
      <c r="A43" s="13" t="s">
        <v>71</v>
      </c>
      <c r="B43" s="13">
        <f>G5</f>
        <v>92.50925</v>
      </c>
      <c r="C43" s="16" t="s">
        <v>72</v>
      </c>
      <c r="D43" s="17">
        <v>-7</v>
      </c>
      <c r="E43" s="16"/>
      <c r="F43" s="16"/>
      <c r="G43" s="13">
        <v>1</v>
      </c>
      <c r="H43" s="18">
        <f t="shared" ref="H43:H54" si="21">E44</f>
        <v>-7</v>
      </c>
      <c r="I43" s="18">
        <f t="shared" ref="I43:I54" si="22">H43+273.15</f>
        <v>266.15</v>
      </c>
      <c r="J43" s="18">
        <f t="shared" ref="J43:J54" si="23">EXP(($C$16*(I43-$C$14))/($C$17*I43*$C$14))</f>
        <v>0.00682404760193068</v>
      </c>
      <c r="K43" s="18">
        <f t="shared" ref="K43:K54" si="24">$B$43/12</f>
        <v>7.70910416666667</v>
      </c>
      <c r="L43" s="18">
        <f t="shared" ref="L43:L54" si="25">K43*$B$44/100</f>
        <v>0.0770910416666667</v>
      </c>
      <c r="M43" s="13" t="s">
        <v>73</v>
      </c>
      <c r="N43" s="13"/>
      <c r="O43" s="18">
        <f>L43</f>
        <v>0.0770910416666667</v>
      </c>
      <c r="P43" s="18">
        <f t="shared" ref="P43:P54" si="26">O43*J43</f>
        <v>0.000526072938015755</v>
      </c>
      <c r="Q43" s="24">
        <f t="shared" ref="Q43:Q54" si="27">P43*$B$45</f>
        <v>9.73234935329146e-5</v>
      </c>
      <c r="R43" s="18">
        <f t="shared" ref="R43:R54" si="28">L43*$B$45</f>
        <v>0.0142618427083333</v>
      </c>
      <c r="S43" s="25">
        <f t="shared" ref="S43:S54" si="29">Q43/R43</f>
        <v>0.00682404760193068</v>
      </c>
      <c r="T43" s="3">
        <v>0.01</v>
      </c>
      <c r="U43" s="26">
        <f t="shared" ref="U43:U54" si="30">S43*T43</f>
        <v>6.82404760193068e-5</v>
      </c>
      <c r="V43" s="25"/>
      <c r="W43" s="3"/>
      <c r="X43" s="26"/>
      <c r="Y43" s="28">
        <v>0.02</v>
      </c>
      <c r="Z43" s="3">
        <v>0.49</v>
      </c>
      <c r="AA43" s="27">
        <f t="shared" ref="AA43:AA54" si="31">Y43*Z43</f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L43" s="27"/>
      <c r="AM43" s="27"/>
      <c r="AN43" s="3">
        <v>0.01</v>
      </c>
      <c r="AO43" s="3">
        <v>0.5</v>
      </c>
      <c r="AP43" s="3">
        <f t="shared" ref="AP43:AP54" si="32">AO43*AN43</f>
        <v>0.005</v>
      </c>
      <c r="AQ43" s="1">
        <f t="shared" ref="AQ43:AQ54" si="33">(AP43+AM43+AD43+AA43+U43+X43+AG43+AJ43)</f>
        <v>0.0148682404760193</v>
      </c>
      <c r="AR43" s="29">
        <f t="shared" ref="AR43:AR54" si="34">$B$43/12</f>
        <v>7.70910416666667</v>
      </c>
      <c r="AS43" s="1">
        <f t="shared" ref="AS43:AS54" si="35">$B$45</f>
        <v>0.185</v>
      </c>
      <c r="AT43" s="2">
        <f t="shared" ref="AT43:AT54" si="36">$E$5/12</f>
        <v>308.835724519448</v>
      </c>
      <c r="AU43" s="1">
        <f t="shared" ref="AU43:AU54" si="37">AT43*10000*AS43*0.67*AR43*AQ43</f>
        <v>43877.0633799118</v>
      </c>
    </row>
    <row r="44" s="1" customFormat="1" spans="1:47">
      <c r="A44" s="13" t="s">
        <v>74</v>
      </c>
      <c r="B44" s="13">
        <v>1</v>
      </c>
      <c r="C44" s="16">
        <v>1</v>
      </c>
      <c r="D44" s="19">
        <v>-7.12023260806452</v>
      </c>
      <c r="E44" s="20">
        <f t="shared" ref="E44:E55" si="38">D43</f>
        <v>-7</v>
      </c>
      <c r="F44" s="16" t="s">
        <v>73</v>
      </c>
      <c r="G44" s="13">
        <v>2</v>
      </c>
      <c r="H44" s="18">
        <f t="shared" si="21"/>
        <v>-7.12023260806452</v>
      </c>
      <c r="I44" s="18">
        <f t="shared" si="22"/>
        <v>266.029767391935</v>
      </c>
      <c r="J44" s="18">
        <f t="shared" si="23"/>
        <v>0.00671214556777906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ref="O44:O54" si="39">L44+O43-P43-N44</f>
        <v>0.153656010395318</v>
      </c>
      <c r="P44" s="18">
        <f t="shared" si="26"/>
        <v>0.00103136150913754</v>
      </c>
      <c r="Q44" s="24">
        <f t="shared" si="27"/>
        <v>0.000190801879190446</v>
      </c>
      <c r="R44" s="18">
        <f t="shared" si="28"/>
        <v>0.0142618427083333</v>
      </c>
      <c r="S44" s="25">
        <f t="shared" si="29"/>
        <v>0.0133784871346925</v>
      </c>
      <c r="T44" s="3">
        <v>0.01</v>
      </c>
      <c r="U44" s="26">
        <f t="shared" si="30"/>
        <v>0.000133784871346925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K44" s="27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0.0149337848713469</v>
      </c>
      <c r="AR44" s="29">
        <f t="shared" si="34"/>
        <v>7.70910416666667</v>
      </c>
      <c r="AS44" s="1">
        <f t="shared" si="35"/>
        <v>0.185</v>
      </c>
      <c r="AT44" s="2">
        <f t="shared" si="36"/>
        <v>308.835724519448</v>
      </c>
      <c r="AU44" s="1">
        <f t="shared" si="37"/>
        <v>44070.4887951535</v>
      </c>
    </row>
    <row r="45" s="1" customFormat="1" spans="1:47">
      <c r="A45" s="13" t="s">
        <v>38</v>
      </c>
      <c r="B45" s="13">
        <f>I5</f>
        <v>0.185</v>
      </c>
      <c r="C45" s="16">
        <v>2</v>
      </c>
      <c r="D45" s="19">
        <v>-4.82899143221429</v>
      </c>
      <c r="E45" s="20">
        <f t="shared" si="38"/>
        <v>-7.12023260806452</v>
      </c>
      <c r="F45" s="16" t="s">
        <v>73</v>
      </c>
      <c r="G45" s="13">
        <v>3</v>
      </c>
      <c r="H45" s="18">
        <f t="shared" si="21"/>
        <v>-4.82899143221429</v>
      </c>
      <c r="I45" s="18">
        <f t="shared" si="22"/>
        <v>268.321008567786</v>
      </c>
      <c r="J45" s="18">
        <f t="shared" si="23"/>
        <v>0.00917475613054404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0.229715690552847</v>
      </c>
      <c r="P45" s="18">
        <f t="shared" si="26"/>
        <v>0.00210758544018189</v>
      </c>
      <c r="Q45" s="24">
        <f t="shared" si="27"/>
        <v>0.000389903306433649</v>
      </c>
      <c r="R45" s="18">
        <f t="shared" si="28"/>
        <v>0.0142618427083333</v>
      </c>
      <c r="S45" s="25">
        <f t="shared" si="29"/>
        <v>0.0273389150622048</v>
      </c>
      <c r="T45" s="3">
        <v>0.01</v>
      </c>
      <c r="U45" s="26">
        <f t="shared" si="30"/>
        <v>0.000273389150622048</v>
      </c>
      <c r="V45" s="25"/>
      <c r="W45" s="3"/>
      <c r="X45" s="26"/>
      <c r="Y45" s="28">
        <v>0.02</v>
      </c>
      <c r="Z45" s="3">
        <v>0.49</v>
      </c>
      <c r="AA45" s="27">
        <f t="shared" si="31"/>
        <v>0.0098</v>
      </c>
      <c r="AB45" s="3"/>
      <c r="AC45" s="3"/>
      <c r="AD45" s="27"/>
      <c r="AE45" s="25"/>
      <c r="AF45" s="3"/>
      <c r="AG45" s="26"/>
      <c r="AH45" s="25"/>
      <c r="AI45" s="3"/>
      <c r="AJ45" s="26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0.015073389150622</v>
      </c>
      <c r="AR45" s="29">
        <f t="shared" si="34"/>
        <v>7.70910416666667</v>
      </c>
      <c r="AS45" s="1">
        <f t="shared" si="35"/>
        <v>0.185</v>
      </c>
      <c r="AT45" s="2">
        <f t="shared" si="36"/>
        <v>308.835724519448</v>
      </c>
      <c r="AU45" s="1">
        <f t="shared" si="37"/>
        <v>44482.4693398414</v>
      </c>
    </row>
    <row r="46" s="1" customFormat="1" spans="1:47">
      <c r="A46" s="13"/>
      <c r="B46" s="13"/>
      <c r="C46" s="16">
        <v>3</v>
      </c>
      <c r="D46" s="19">
        <v>0.0293562309677421</v>
      </c>
      <c r="E46" s="20">
        <f t="shared" si="38"/>
        <v>-4.82899143221429</v>
      </c>
      <c r="F46" s="16" t="s">
        <v>73</v>
      </c>
      <c r="G46" s="13">
        <v>4</v>
      </c>
      <c r="H46" s="18">
        <f t="shared" si="21"/>
        <v>0.0293562309677421</v>
      </c>
      <c r="I46" s="18">
        <f t="shared" si="22"/>
        <v>273.179356230968</v>
      </c>
      <c r="J46" s="18">
        <f t="shared" si="23"/>
        <v>0.0174932562630574</v>
      </c>
      <c r="K46" s="18">
        <f t="shared" si="24"/>
        <v>7.70910416666667</v>
      </c>
      <c r="L46" s="18">
        <f t="shared" si="25"/>
        <v>0.0770910416666667</v>
      </c>
      <c r="M46" s="13" t="s">
        <v>73</v>
      </c>
      <c r="N46" s="13"/>
      <c r="O46" s="18">
        <f t="shared" si="39"/>
        <v>0.304699146779331</v>
      </c>
      <c r="P46" s="18">
        <f t="shared" si="26"/>
        <v>0.00533018025774579</v>
      </c>
      <c r="Q46" s="24">
        <f t="shared" si="27"/>
        <v>0.000986083347682971</v>
      </c>
      <c r="R46" s="18">
        <f t="shared" si="28"/>
        <v>0.0142618427083333</v>
      </c>
      <c r="S46" s="25">
        <f t="shared" si="29"/>
        <v>0.0691413702877814</v>
      </c>
      <c r="T46" s="3">
        <v>0.01</v>
      </c>
      <c r="U46" s="26">
        <f t="shared" si="30"/>
        <v>0.000691413702877814</v>
      </c>
      <c r="V46" s="25"/>
      <c r="W46" s="3"/>
      <c r="X46" s="26"/>
      <c r="Y46" s="28">
        <v>0.02</v>
      </c>
      <c r="Z46" s="3">
        <v>0.49</v>
      </c>
      <c r="AA46" s="27">
        <f t="shared" si="31"/>
        <v>0.0098</v>
      </c>
      <c r="AB46" s="3"/>
      <c r="AC46" s="3"/>
      <c r="AD46" s="27"/>
      <c r="AE46" s="25"/>
      <c r="AF46" s="3"/>
      <c r="AG46" s="26"/>
      <c r="AH46" s="25"/>
      <c r="AI46" s="3"/>
      <c r="AJ46" s="26"/>
      <c r="AK46" s="27"/>
      <c r="AL46" s="27"/>
      <c r="AM46" s="27"/>
      <c r="AN46" s="3">
        <v>0.01</v>
      </c>
      <c r="AO46" s="3">
        <v>0.5</v>
      </c>
      <c r="AP46" s="3">
        <f t="shared" si="32"/>
        <v>0.005</v>
      </c>
      <c r="AQ46" s="1">
        <f t="shared" si="33"/>
        <v>0.0154914137028778</v>
      </c>
      <c r="AR46" s="29">
        <f t="shared" si="34"/>
        <v>7.70910416666667</v>
      </c>
      <c r="AS46" s="1">
        <f t="shared" si="35"/>
        <v>0.185</v>
      </c>
      <c r="AT46" s="2">
        <f t="shared" si="36"/>
        <v>308.835724519448</v>
      </c>
      <c r="AU46" s="1">
        <f t="shared" si="37"/>
        <v>45716.0846962293</v>
      </c>
    </row>
    <row r="47" s="1" customFormat="1" spans="1:47">
      <c r="A47" s="13"/>
      <c r="B47" s="13"/>
      <c r="C47" s="16">
        <v>4</v>
      </c>
      <c r="D47" s="19">
        <v>5.77603884506667</v>
      </c>
      <c r="E47" s="20">
        <f t="shared" si="38"/>
        <v>0.0293562309677421</v>
      </c>
      <c r="F47" s="16" t="s">
        <v>73</v>
      </c>
      <c r="G47" s="13">
        <v>5</v>
      </c>
      <c r="H47" s="18">
        <f t="shared" si="21"/>
        <v>5.77603884506667</v>
      </c>
      <c r="I47" s="18">
        <f t="shared" si="22"/>
        <v>278.926038845067</v>
      </c>
      <c r="J47" s="18">
        <f t="shared" si="23"/>
        <v>0.036457730242112</v>
      </c>
      <c r="K47" s="18">
        <f t="shared" si="24"/>
        <v>7.70910416666667</v>
      </c>
      <c r="L47" s="18">
        <f t="shared" si="25"/>
        <v>0.0770910416666667</v>
      </c>
      <c r="M47" s="13" t="s">
        <v>75</v>
      </c>
      <c r="N47" s="18">
        <f>(O46-P46)*$C$22/100</f>
        <v>0.284400518195506</v>
      </c>
      <c r="O47" s="18">
        <f t="shared" si="39"/>
        <v>0.0920594899927459</v>
      </c>
      <c r="P47" s="18">
        <f t="shared" si="26"/>
        <v>0.00335628005238194</v>
      </c>
      <c r="Q47" s="24">
        <f t="shared" si="27"/>
        <v>0.000620911809690659</v>
      </c>
      <c r="R47" s="18">
        <f t="shared" si="28"/>
        <v>0.0142618427083333</v>
      </c>
      <c r="S47" s="25">
        <f t="shared" si="29"/>
        <v>0.0435365767516041</v>
      </c>
      <c r="T47" s="3">
        <v>0.01</v>
      </c>
      <c r="U47" s="26">
        <f t="shared" si="30"/>
        <v>0.000435365767516041</v>
      </c>
      <c r="V47" s="25"/>
      <c r="W47" s="3"/>
      <c r="X47" s="26"/>
      <c r="Y47" s="28">
        <v>0.02</v>
      </c>
      <c r="Z47" s="3">
        <v>0.49</v>
      </c>
      <c r="AA47" s="27">
        <f t="shared" si="31"/>
        <v>0.0098</v>
      </c>
      <c r="AB47" s="3"/>
      <c r="AC47" s="3"/>
      <c r="AD47" s="27"/>
      <c r="AE47" s="25"/>
      <c r="AF47" s="3"/>
      <c r="AG47" s="26"/>
      <c r="AH47" s="25"/>
      <c r="AI47" s="3"/>
      <c r="AJ47" s="26"/>
      <c r="AL47" s="27"/>
      <c r="AM47" s="27"/>
      <c r="AN47" s="3">
        <v>0.01</v>
      </c>
      <c r="AO47" s="3">
        <v>0.5</v>
      </c>
      <c r="AP47" s="3">
        <f t="shared" si="32"/>
        <v>0.005</v>
      </c>
      <c r="AQ47" s="1">
        <f t="shared" si="33"/>
        <v>0.015235365767516</v>
      </c>
      <c r="AR47" s="29">
        <f t="shared" si="34"/>
        <v>7.70910416666667</v>
      </c>
      <c r="AS47" s="1">
        <f t="shared" si="35"/>
        <v>0.185</v>
      </c>
      <c r="AT47" s="2">
        <f t="shared" si="36"/>
        <v>308.835724519448</v>
      </c>
      <c r="AU47" s="1">
        <f t="shared" si="37"/>
        <v>44960.4719856141</v>
      </c>
    </row>
    <row r="48" s="1" customFormat="1" spans="1:47">
      <c r="A48" s="13"/>
      <c r="B48" s="13"/>
      <c r="C48" s="16">
        <v>5</v>
      </c>
      <c r="D48" s="19">
        <v>12.8086195687742</v>
      </c>
      <c r="E48" s="20">
        <f t="shared" si="38"/>
        <v>5.77603884506667</v>
      </c>
      <c r="F48" s="16" t="s">
        <v>75</v>
      </c>
      <c r="G48" s="13">
        <v>6</v>
      </c>
      <c r="H48" s="18">
        <f t="shared" si="21"/>
        <v>12.8086195687742</v>
      </c>
      <c r="I48" s="18">
        <f t="shared" si="22"/>
        <v>285.958619568774</v>
      </c>
      <c r="J48" s="18">
        <f t="shared" si="23"/>
        <v>0.086025988413821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0.165794251607031</v>
      </c>
      <c r="P48" s="18">
        <f t="shared" si="26"/>
        <v>0.0142626143678245</v>
      </c>
      <c r="Q48" s="24">
        <f t="shared" si="27"/>
        <v>0.00263858365804754</v>
      </c>
      <c r="R48" s="18">
        <f t="shared" si="28"/>
        <v>0.0142618427083333</v>
      </c>
      <c r="S48" s="25">
        <f t="shared" si="29"/>
        <v>0.185010009716752</v>
      </c>
      <c r="T48" s="3">
        <v>0.01</v>
      </c>
      <c r="U48" s="26">
        <f t="shared" si="30"/>
        <v>0.00185010009716752</v>
      </c>
      <c r="V48" s="25"/>
      <c r="W48" s="3"/>
      <c r="X48" s="26"/>
      <c r="Y48" s="28">
        <v>0.04</v>
      </c>
      <c r="Z48" s="3">
        <v>0.49</v>
      </c>
      <c r="AA48" s="27">
        <f t="shared" si="31"/>
        <v>0.0196</v>
      </c>
      <c r="AB48" s="3"/>
      <c r="AC48" s="3"/>
      <c r="AD48" s="27"/>
      <c r="AE48" s="25"/>
      <c r="AF48" s="3"/>
      <c r="AG48" s="26"/>
      <c r="AH48" s="25"/>
      <c r="AI48" s="3"/>
      <c r="AJ48" s="26"/>
      <c r="AK48" s="27"/>
      <c r="AL48" s="27"/>
      <c r="AM48" s="27"/>
      <c r="AN48" s="3">
        <v>0.015</v>
      </c>
      <c r="AO48" s="3">
        <v>0.5</v>
      </c>
      <c r="AP48" s="3">
        <f t="shared" si="32"/>
        <v>0.0075</v>
      </c>
      <c r="AQ48" s="1">
        <f t="shared" si="33"/>
        <v>0.0289501000971675</v>
      </c>
      <c r="AR48" s="29">
        <f t="shared" si="34"/>
        <v>7.70910416666667</v>
      </c>
      <c r="AS48" s="1">
        <f t="shared" si="35"/>
        <v>0.185</v>
      </c>
      <c r="AT48" s="2">
        <f t="shared" si="36"/>
        <v>308.835724519448</v>
      </c>
      <c r="AU48" s="1">
        <f t="shared" si="37"/>
        <v>85433.4700105882</v>
      </c>
    </row>
    <row r="49" s="1" customFormat="1" spans="1:47">
      <c r="A49" s="13"/>
      <c r="B49" s="13"/>
      <c r="C49" s="16">
        <v>6</v>
      </c>
      <c r="D49" s="19">
        <v>18.3794392393333</v>
      </c>
      <c r="E49" s="20">
        <f t="shared" si="38"/>
        <v>12.8086195687742</v>
      </c>
      <c r="F49" s="16" t="s">
        <v>73</v>
      </c>
      <c r="G49" s="13">
        <v>7</v>
      </c>
      <c r="H49" s="18">
        <f t="shared" si="21"/>
        <v>18.3794392393333</v>
      </c>
      <c r="I49" s="18">
        <f t="shared" si="22"/>
        <v>291.529439239333</v>
      </c>
      <c r="J49" s="18">
        <f t="shared" si="23"/>
        <v>0.164893889104161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0.228622678905873</v>
      </c>
      <c r="P49" s="18">
        <f t="shared" si="26"/>
        <v>0.0376984826622012</v>
      </c>
      <c r="Q49" s="24">
        <f t="shared" si="27"/>
        <v>0.00697421929250722</v>
      </c>
      <c r="R49" s="18">
        <f t="shared" si="28"/>
        <v>0.0142618427083333</v>
      </c>
      <c r="S49" s="25">
        <f t="shared" si="29"/>
        <v>0.489012495449281</v>
      </c>
      <c r="T49" s="3">
        <v>0.01</v>
      </c>
      <c r="U49" s="26">
        <f t="shared" si="30"/>
        <v>0.00489012495449281</v>
      </c>
      <c r="V49" s="25"/>
      <c r="W49" s="3"/>
      <c r="X49" s="26"/>
      <c r="Y49" s="28">
        <v>0.04</v>
      </c>
      <c r="Z49" s="3">
        <v>0.49</v>
      </c>
      <c r="AA49" s="27">
        <f t="shared" si="31"/>
        <v>0.0196</v>
      </c>
      <c r="AB49" s="3"/>
      <c r="AC49" s="3"/>
      <c r="AD49" s="27"/>
      <c r="AE49" s="25"/>
      <c r="AF49" s="3"/>
      <c r="AG49" s="26"/>
      <c r="AH49" s="25"/>
      <c r="AI49" s="3"/>
      <c r="AJ49" s="26"/>
      <c r="AL49" s="27"/>
      <c r="AM49" s="27"/>
      <c r="AN49" s="3">
        <v>0.015</v>
      </c>
      <c r="AO49" s="3">
        <v>0.5</v>
      </c>
      <c r="AP49" s="3">
        <f t="shared" si="32"/>
        <v>0.0075</v>
      </c>
      <c r="AQ49" s="1">
        <f t="shared" si="33"/>
        <v>0.0319901249544928</v>
      </c>
      <c r="AR49" s="29">
        <f t="shared" si="34"/>
        <v>7.70910416666667</v>
      </c>
      <c r="AS49" s="1">
        <f t="shared" si="35"/>
        <v>0.185</v>
      </c>
      <c r="AT49" s="2">
        <f t="shared" si="36"/>
        <v>308.835724519448</v>
      </c>
      <c r="AU49" s="1">
        <f t="shared" si="37"/>
        <v>94404.7644658068</v>
      </c>
    </row>
    <row r="50" s="1" customFormat="1" spans="1:47">
      <c r="A50" s="13"/>
      <c r="B50" s="13"/>
      <c r="C50" s="16">
        <v>7</v>
      </c>
      <c r="D50" s="19">
        <v>21.4329541319355</v>
      </c>
      <c r="E50" s="20">
        <f t="shared" si="38"/>
        <v>18.3794392393333</v>
      </c>
      <c r="F50" s="16" t="s">
        <v>73</v>
      </c>
      <c r="G50" s="13">
        <v>8</v>
      </c>
      <c r="H50" s="18">
        <f t="shared" si="21"/>
        <v>21.4329541319355</v>
      </c>
      <c r="I50" s="18">
        <f t="shared" si="22"/>
        <v>294.582954131935</v>
      </c>
      <c r="J50" s="18">
        <f t="shared" si="23"/>
        <v>0.2331078320258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0.268015237910338</v>
      </c>
      <c r="P50" s="18">
        <f t="shared" si="26"/>
        <v>0.0624764510591579</v>
      </c>
      <c r="Q50" s="24">
        <f t="shared" si="27"/>
        <v>0.0115581434459442</v>
      </c>
      <c r="R50" s="18">
        <f t="shared" si="28"/>
        <v>0.0142618427083333</v>
      </c>
      <c r="S50" s="25">
        <f t="shared" si="29"/>
        <v>0.810424268610864</v>
      </c>
      <c r="T50" s="3">
        <v>0.01</v>
      </c>
      <c r="U50" s="26">
        <f t="shared" si="30"/>
        <v>0.00810424268610864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K50" s="27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0.0352042426861086</v>
      </c>
      <c r="AR50" s="29">
        <f t="shared" si="34"/>
        <v>7.70910416666667</v>
      </c>
      <c r="AS50" s="1">
        <f t="shared" si="35"/>
        <v>0.185</v>
      </c>
      <c r="AT50" s="2">
        <f t="shared" si="36"/>
        <v>308.835724519448</v>
      </c>
      <c r="AU50" s="1">
        <f t="shared" si="37"/>
        <v>103889.817364169</v>
      </c>
    </row>
    <row r="51" s="1" customFormat="1" spans="1:47">
      <c r="A51" s="13"/>
      <c r="B51" s="13"/>
      <c r="C51" s="16">
        <v>8</v>
      </c>
      <c r="D51" s="19">
        <v>18.7023630080645</v>
      </c>
      <c r="E51" s="20">
        <f t="shared" si="38"/>
        <v>21.4329541319355</v>
      </c>
      <c r="F51" s="16" t="s">
        <v>73</v>
      </c>
      <c r="G51" s="13">
        <v>9</v>
      </c>
      <c r="H51" s="18">
        <f t="shared" si="21"/>
        <v>18.7023630080645</v>
      </c>
      <c r="I51" s="18">
        <f t="shared" si="22"/>
        <v>291.852363008065</v>
      </c>
      <c r="J51" s="18">
        <f t="shared" si="23"/>
        <v>0.1711014935945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0.282629828517847</v>
      </c>
      <c r="P51" s="18">
        <f t="shared" si="26"/>
        <v>0.048358385793761</v>
      </c>
      <c r="Q51" s="24">
        <f t="shared" si="27"/>
        <v>0.00894630137184579</v>
      </c>
      <c r="R51" s="18">
        <f t="shared" si="28"/>
        <v>0.0142618427083333</v>
      </c>
      <c r="S51" s="25">
        <f t="shared" si="29"/>
        <v>0.627289302988763</v>
      </c>
      <c r="T51" s="3">
        <v>0.01</v>
      </c>
      <c r="U51" s="26">
        <f t="shared" si="30"/>
        <v>0.00627289302988763</v>
      </c>
      <c r="V51" s="25"/>
      <c r="W51" s="3"/>
      <c r="X51" s="26"/>
      <c r="Y51" s="28">
        <v>0.02</v>
      </c>
      <c r="Z51" s="3">
        <v>0.49</v>
      </c>
      <c r="AA51" s="27">
        <f t="shared" si="31"/>
        <v>0.0098</v>
      </c>
      <c r="AB51" s="3"/>
      <c r="AC51" s="3"/>
      <c r="AD51" s="27"/>
      <c r="AE51" s="25"/>
      <c r="AF51" s="3"/>
      <c r="AG51" s="26"/>
      <c r="AH51" s="25"/>
      <c r="AI51" s="3"/>
      <c r="AJ51" s="26"/>
      <c r="AL51" s="27"/>
      <c r="AM51" s="27"/>
      <c r="AN51" s="3">
        <v>0.01</v>
      </c>
      <c r="AO51" s="3">
        <v>0.5</v>
      </c>
      <c r="AP51" s="3">
        <f t="shared" si="32"/>
        <v>0.005</v>
      </c>
      <c r="AQ51" s="1">
        <f t="shared" si="33"/>
        <v>0.0210728930298876</v>
      </c>
      <c r="AR51" s="29">
        <f t="shared" si="34"/>
        <v>7.70910416666667</v>
      </c>
      <c r="AS51" s="1">
        <f t="shared" si="35"/>
        <v>0.185</v>
      </c>
      <c r="AT51" s="2">
        <f t="shared" si="36"/>
        <v>308.835724519448</v>
      </c>
      <c r="AU51" s="1">
        <f t="shared" si="37"/>
        <v>62187.3626917574</v>
      </c>
    </row>
    <row r="52" s="1" customFormat="1" spans="1:47">
      <c r="A52" s="13"/>
      <c r="B52" s="13"/>
      <c r="C52" s="16">
        <v>9</v>
      </c>
      <c r="D52" s="19">
        <v>13.3342737978667</v>
      </c>
      <c r="E52" s="20">
        <f t="shared" si="38"/>
        <v>18.7023630080645</v>
      </c>
      <c r="F52" s="16" t="s">
        <v>73</v>
      </c>
      <c r="G52" s="13">
        <v>10</v>
      </c>
      <c r="H52" s="18">
        <f t="shared" si="21"/>
        <v>13.3342737978667</v>
      </c>
      <c r="I52" s="18">
        <f t="shared" si="22"/>
        <v>286.484273797867</v>
      </c>
      <c r="J52" s="18">
        <f t="shared" si="23"/>
        <v>0.0915719735363625</v>
      </c>
      <c r="K52" s="18">
        <f t="shared" si="24"/>
        <v>7.70910416666667</v>
      </c>
      <c r="L52" s="18">
        <f t="shared" si="25"/>
        <v>0.0770910416666667</v>
      </c>
      <c r="M52" s="13" t="s">
        <v>73</v>
      </c>
      <c r="N52" s="13"/>
      <c r="O52" s="18">
        <f t="shared" si="39"/>
        <v>0.311362484390753</v>
      </c>
      <c r="P52" s="18">
        <f t="shared" si="26"/>
        <v>0.0285120771808461</v>
      </c>
      <c r="Q52" s="24">
        <f t="shared" si="27"/>
        <v>0.00527473427845652</v>
      </c>
      <c r="R52" s="18">
        <f t="shared" si="28"/>
        <v>0.0142618427083333</v>
      </c>
      <c r="S52" s="25">
        <f t="shared" si="29"/>
        <v>0.369849421728263</v>
      </c>
      <c r="T52" s="3">
        <v>0.01</v>
      </c>
      <c r="U52" s="26">
        <f t="shared" si="30"/>
        <v>0.00369849421728263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K52" s="27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0.0184984942172826</v>
      </c>
      <c r="AR52" s="29">
        <f t="shared" si="34"/>
        <v>7.70910416666667</v>
      </c>
      <c r="AS52" s="1">
        <f t="shared" si="35"/>
        <v>0.185</v>
      </c>
      <c r="AT52" s="2">
        <f t="shared" si="36"/>
        <v>308.835724519448</v>
      </c>
      <c r="AU52" s="1">
        <f t="shared" si="37"/>
        <v>54590.1584329196</v>
      </c>
    </row>
    <row r="53" s="1" customFormat="1" spans="1:47">
      <c r="A53" s="13"/>
      <c r="B53" s="13"/>
      <c r="C53" s="16">
        <v>10</v>
      </c>
      <c r="D53" s="19">
        <v>6.35624625174194</v>
      </c>
      <c r="E53" s="20">
        <f t="shared" si="38"/>
        <v>13.3342737978667</v>
      </c>
      <c r="F53" s="16" t="s">
        <v>73</v>
      </c>
      <c r="G53" s="13">
        <v>11</v>
      </c>
      <c r="H53" s="18">
        <f t="shared" si="21"/>
        <v>6.35624625174194</v>
      </c>
      <c r="I53" s="18">
        <f t="shared" si="22"/>
        <v>279.506246251742</v>
      </c>
      <c r="J53" s="18">
        <f t="shared" si="23"/>
        <v>0.0391976529788553</v>
      </c>
      <c r="K53" s="18">
        <f t="shared" si="24"/>
        <v>7.70910416666667</v>
      </c>
      <c r="L53" s="18">
        <f t="shared" si="25"/>
        <v>0.0770910416666667</v>
      </c>
      <c r="M53" s="13" t="s">
        <v>75</v>
      </c>
      <c r="N53" s="18">
        <f>(O52-P52)*$C$22/100</f>
        <v>0.268707886849411</v>
      </c>
      <c r="O53" s="18">
        <f t="shared" si="39"/>
        <v>0.091233562027162</v>
      </c>
      <c r="P53" s="18">
        <f t="shared" si="26"/>
        <v>0.00357614150436557</v>
      </c>
      <c r="Q53" s="24">
        <f t="shared" si="27"/>
        <v>0.00066158617830763</v>
      </c>
      <c r="R53" s="18">
        <f t="shared" si="28"/>
        <v>0.0142618427083333</v>
      </c>
      <c r="S53" s="25">
        <f t="shared" si="29"/>
        <v>0.0463885482288385</v>
      </c>
      <c r="T53" s="3">
        <v>0.01</v>
      </c>
      <c r="U53" s="26">
        <f t="shared" si="30"/>
        <v>0.000463885482288385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0.0152638854822884</v>
      </c>
      <c r="AR53" s="29">
        <f t="shared" si="34"/>
        <v>7.70910416666667</v>
      </c>
      <c r="AS53" s="1">
        <f t="shared" si="35"/>
        <v>0.185</v>
      </c>
      <c r="AT53" s="2">
        <f t="shared" si="36"/>
        <v>308.835724519448</v>
      </c>
      <c r="AU53" s="1">
        <f t="shared" si="37"/>
        <v>45044.6353628921</v>
      </c>
    </row>
    <row r="54" s="1" customFormat="1" spans="1:48">
      <c r="A54" s="13"/>
      <c r="B54" s="13"/>
      <c r="C54" s="16">
        <v>11</v>
      </c>
      <c r="D54" s="19">
        <v>-0.658769539266667</v>
      </c>
      <c r="E54" s="20">
        <f t="shared" si="38"/>
        <v>6.35624625174194</v>
      </c>
      <c r="F54" s="16" t="s">
        <v>75</v>
      </c>
      <c r="G54" s="13">
        <v>12</v>
      </c>
      <c r="H54" s="18">
        <f t="shared" si="21"/>
        <v>-0.658769539266667</v>
      </c>
      <c r="I54" s="18">
        <f t="shared" si="22"/>
        <v>272.491230460733</v>
      </c>
      <c r="J54" s="18">
        <f t="shared" si="23"/>
        <v>0.0159874976778655</v>
      </c>
      <c r="K54" s="18">
        <f t="shared" si="24"/>
        <v>7.70910416666667</v>
      </c>
      <c r="L54" s="18">
        <f t="shared" si="25"/>
        <v>0.0770910416666667</v>
      </c>
      <c r="M54" s="13" t="s">
        <v>73</v>
      </c>
      <c r="N54" s="13"/>
      <c r="O54" s="18">
        <f t="shared" si="39"/>
        <v>0.164748462189463</v>
      </c>
      <c r="P54" s="18">
        <f t="shared" si="26"/>
        <v>0.00263391565668595</v>
      </c>
      <c r="Q54" s="24">
        <f t="shared" si="27"/>
        <v>0.000487274396486901</v>
      </c>
      <c r="R54" s="18">
        <f t="shared" si="28"/>
        <v>0.0142618427083333</v>
      </c>
      <c r="S54" s="25">
        <f t="shared" si="29"/>
        <v>0.0341662999972775</v>
      </c>
      <c r="T54" s="3">
        <v>0.01</v>
      </c>
      <c r="U54" s="26">
        <f t="shared" si="30"/>
        <v>0.000341662999972775</v>
      </c>
      <c r="V54" s="25"/>
      <c r="W54" s="3"/>
      <c r="X54" s="26"/>
      <c r="Y54" s="28">
        <v>0.02</v>
      </c>
      <c r="Z54" s="3">
        <v>0.49</v>
      </c>
      <c r="AA54" s="27">
        <f t="shared" si="31"/>
        <v>0.0098</v>
      </c>
      <c r="AB54" s="3"/>
      <c r="AC54" s="3"/>
      <c r="AD54" s="27"/>
      <c r="AE54" s="25"/>
      <c r="AF54" s="3"/>
      <c r="AG54" s="26"/>
      <c r="AH54" s="25"/>
      <c r="AI54" s="3"/>
      <c r="AJ54" s="26"/>
      <c r="AK54" s="27"/>
      <c r="AL54" s="27"/>
      <c r="AM54" s="27"/>
      <c r="AN54" s="3">
        <v>0.01</v>
      </c>
      <c r="AO54" s="3">
        <v>0.5</v>
      </c>
      <c r="AP54" s="3">
        <f t="shared" si="32"/>
        <v>0.005</v>
      </c>
      <c r="AQ54" s="1">
        <f t="shared" si="33"/>
        <v>0.0151416629999728</v>
      </c>
      <c r="AR54" s="29">
        <f t="shared" si="34"/>
        <v>7.70910416666667</v>
      </c>
      <c r="AS54" s="1">
        <f t="shared" si="35"/>
        <v>0.185</v>
      </c>
      <c r="AT54" s="2">
        <f t="shared" si="36"/>
        <v>308.835724519448</v>
      </c>
      <c r="AU54" s="1">
        <f t="shared" si="37"/>
        <v>44683.9495365052</v>
      </c>
      <c r="AV54" s="1">
        <f>SUM(AU43:AU54)</f>
        <v>713340.736061388</v>
      </c>
    </row>
    <row r="55" s="1" customFormat="1" spans="1:46">
      <c r="A55" s="13"/>
      <c r="B55" s="13"/>
      <c r="C55" s="16">
        <v>12</v>
      </c>
      <c r="D55" s="19">
        <v>-8.01705405748387</v>
      </c>
      <c r="E55" s="20">
        <f t="shared" si="38"/>
        <v>-0.658769539266667</v>
      </c>
      <c r="F55" s="16" t="s">
        <v>73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AT55" s="2"/>
    </row>
    <row r="56" s="1" customFormat="1" spans="46:46">
      <c r="AT56" s="2"/>
    </row>
    <row r="57" s="1" customFormat="1" spans="19:77">
      <c r="S57" s="23" t="s">
        <v>45</v>
      </c>
      <c r="T57" s="23"/>
      <c r="U57" s="23"/>
      <c r="V57" s="23" t="s">
        <v>46</v>
      </c>
      <c r="W57" s="23" t="s">
        <v>47</v>
      </c>
      <c r="X57" s="23" t="s">
        <v>48</v>
      </c>
      <c r="Y57" s="23" t="s">
        <v>49</v>
      </c>
      <c r="Z57" s="23" t="s">
        <v>50</v>
      </c>
      <c r="AA57" s="23" t="s">
        <v>51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7">
      <c r="A58" s="15" t="s">
        <v>5</v>
      </c>
      <c r="B58" s="15"/>
      <c r="C58" s="16" t="s">
        <v>53</v>
      </c>
      <c r="D58" s="16" t="s">
        <v>54</v>
      </c>
      <c r="E58" s="16" t="s">
        <v>55</v>
      </c>
      <c r="F58" s="16" t="s">
        <v>56</v>
      </c>
      <c r="G58" s="13" t="s">
        <v>53</v>
      </c>
      <c r="H58" s="13" t="s">
        <v>55</v>
      </c>
      <c r="I58" s="13" t="s">
        <v>57</v>
      </c>
      <c r="J58" s="13" t="s">
        <v>58</v>
      </c>
      <c r="K58" s="22" t="s">
        <v>59</v>
      </c>
      <c r="L58" s="22" t="s">
        <v>60</v>
      </c>
      <c r="M58" s="13" t="s">
        <v>61</v>
      </c>
      <c r="N58" s="22" t="s">
        <v>62</v>
      </c>
      <c r="O58" s="13" t="s">
        <v>63</v>
      </c>
      <c r="P58" s="13" t="s">
        <v>64</v>
      </c>
      <c r="Q58" s="22" t="s">
        <v>65</v>
      </c>
      <c r="R58" s="22" t="s">
        <v>66</v>
      </c>
      <c r="S58" s="4" t="s">
        <v>12</v>
      </c>
      <c r="T58" s="3" t="s">
        <v>13</v>
      </c>
      <c r="U58" s="3"/>
      <c r="V58" s="3" t="s">
        <v>76</v>
      </c>
      <c r="W58" s="3" t="s">
        <v>76</v>
      </c>
      <c r="X58" s="3" t="s">
        <v>76</v>
      </c>
      <c r="Y58" s="3" t="s">
        <v>76</v>
      </c>
      <c r="Z58" s="3" t="s">
        <v>76</v>
      </c>
      <c r="AA58" s="3" t="s">
        <v>76</v>
      </c>
      <c r="AB58" s="2" t="s">
        <v>77</v>
      </c>
      <c r="AC58" s="1" t="s">
        <v>68</v>
      </c>
      <c r="AD58" s="1" t="s">
        <v>38</v>
      </c>
      <c r="AE58" s="1" t="s">
        <v>69</v>
      </c>
      <c r="AF58" s="1" t="s">
        <v>70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</row>
    <row r="59" s="1" customFormat="1" spans="1:78">
      <c r="A59" s="13" t="s">
        <v>71</v>
      </c>
      <c r="B59" s="13">
        <f>F7</f>
        <v>122.786</v>
      </c>
      <c r="C59" s="16" t="s">
        <v>72</v>
      </c>
      <c r="D59" s="17">
        <v>-7</v>
      </c>
      <c r="E59" s="16"/>
      <c r="F59" s="16"/>
      <c r="G59" s="13">
        <v>1</v>
      </c>
      <c r="H59" s="18">
        <f t="shared" ref="H59:H70" si="40">E60</f>
        <v>-7</v>
      </c>
      <c r="I59" s="18">
        <f t="shared" ref="I59:I70" si="41">H59+273.15</f>
        <v>266.15</v>
      </c>
      <c r="J59" s="18">
        <f t="shared" ref="J59:J70" si="42">EXP(($C$16*(I59-$C$14))/($C$17*I59*$C$14))</f>
        <v>0.00682404760193068</v>
      </c>
      <c r="K59" s="18">
        <f t="shared" ref="K59:K70" si="43">$B$59/12</f>
        <v>10.2321666666667</v>
      </c>
      <c r="L59" s="18">
        <f t="shared" ref="L59:L70" si="44">K59*$B$60/100</f>
        <v>2.762685</v>
      </c>
      <c r="M59" s="13" t="s">
        <v>73</v>
      </c>
      <c r="N59" s="13"/>
      <c r="O59" s="18">
        <f>L59</f>
        <v>2.762685</v>
      </c>
      <c r="P59" s="18">
        <f t="shared" ref="P59:P70" si="45">O59*J59</f>
        <v>0.0188526939491399</v>
      </c>
      <c r="Q59" s="24">
        <f t="shared" ref="Q59:Q70" si="46">P59*$B$61</f>
        <v>0.00546728124525056</v>
      </c>
      <c r="R59" s="18">
        <f t="shared" ref="R59:R70" si="47">L59*$B$61</f>
        <v>0.80117865</v>
      </c>
      <c r="S59" s="25">
        <f t="shared" ref="S59:S70" si="48">Q59/R59</f>
        <v>0.00682404760193068</v>
      </c>
      <c r="T59" s="3">
        <v>0.27</v>
      </c>
      <c r="U59" s="26">
        <f t="shared" ref="U59:U70" si="49">S59*T59</f>
        <v>0.00184249285252128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ref="AB59:AB70" si="50">U59*0.67*AD59+(V59+W59+X59+Y59+Z59+AA59)/1000</f>
        <v>0.226757996361245</v>
      </c>
      <c r="AC59" s="29">
        <f t="shared" ref="AC59:AC70" si="51">$B$59/12</f>
        <v>10.2321666666667</v>
      </c>
      <c r="AD59" s="1">
        <f t="shared" ref="AD59:AD70" si="52">$B$61</f>
        <v>0.29</v>
      </c>
      <c r="AE59" s="30">
        <f t="shared" ref="AE59:AE70" si="53">$E$7/12</f>
        <v>77.5223126831788</v>
      </c>
      <c r="AF59" s="1">
        <f t="shared" ref="AF59:AF70" si="54">AE59*10000*AC59*AB59</f>
        <v>1798692.55370972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74</v>
      </c>
      <c r="B60" s="13">
        <v>27</v>
      </c>
      <c r="C60" s="16">
        <v>1</v>
      </c>
      <c r="D60" s="19">
        <v>-7.12023260806452</v>
      </c>
      <c r="E60" s="20">
        <f t="shared" ref="E60:E71" si="55">D59</f>
        <v>-7</v>
      </c>
      <c r="F60" s="16" t="s">
        <v>73</v>
      </c>
      <c r="G60" s="13">
        <v>2</v>
      </c>
      <c r="H60" s="18">
        <f t="shared" si="40"/>
        <v>-7.12023260806452</v>
      </c>
      <c r="I60" s="18">
        <f t="shared" si="41"/>
        <v>266.029767391935</v>
      </c>
      <c r="J60" s="18">
        <f t="shared" si="42"/>
        <v>0.00671214556777906</v>
      </c>
      <c r="K60" s="18">
        <f t="shared" si="43"/>
        <v>10.2321666666667</v>
      </c>
      <c r="L60" s="18">
        <f t="shared" si="44"/>
        <v>2.762685</v>
      </c>
      <c r="M60" s="13" t="s">
        <v>73</v>
      </c>
      <c r="N60" s="13"/>
      <c r="O60" s="18">
        <f t="shared" ref="O60:O70" si="56">L60+O59-P59-N60</f>
        <v>5.50651730605086</v>
      </c>
      <c r="P60" s="18">
        <f t="shared" si="45"/>
        <v>0.036960545729708</v>
      </c>
      <c r="Q60" s="24">
        <f t="shared" si="46"/>
        <v>0.0107185582616153</v>
      </c>
      <c r="R60" s="18">
        <f t="shared" si="47"/>
        <v>0.80117865</v>
      </c>
      <c r="S60" s="25">
        <f t="shared" si="48"/>
        <v>0.0133784871346925</v>
      </c>
      <c r="T60" s="3">
        <v>0.27</v>
      </c>
      <c r="U60" s="26">
        <f t="shared" si="49"/>
        <v>0.00361219152636698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0.227101848813573</v>
      </c>
      <c r="AC60" s="29">
        <f t="shared" si="51"/>
        <v>10.2321666666667</v>
      </c>
      <c r="AD60" s="1">
        <f t="shared" si="52"/>
        <v>0.29</v>
      </c>
      <c r="AE60" s="30">
        <f t="shared" si="53"/>
        <v>77.5223126831788</v>
      </c>
      <c r="AF60" s="1">
        <f t="shared" si="54"/>
        <v>1801420.06434001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 t="s">
        <v>38</v>
      </c>
      <c r="B61" s="13">
        <f>H7</f>
        <v>0.29</v>
      </c>
      <c r="C61" s="16">
        <v>2</v>
      </c>
      <c r="D61" s="19">
        <v>-4.82899143221429</v>
      </c>
      <c r="E61" s="20">
        <f t="shared" si="55"/>
        <v>-7.12023260806452</v>
      </c>
      <c r="F61" s="16" t="s">
        <v>73</v>
      </c>
      <c r="G61" s="13">
        <v>3</v>
      </c>
      <c r="H61" s="18">
        <f t="shared" si="40"/>
        <v>-4.82899143221429</v>
      </c>
      <c r="I61" s="18">
        <f t="shared" si="41"/>
        <v>268.321008567786</v>
      </c>
      <c r="J61" s="18">
        <f t="shared" si="42"/>
        <v>0.00917475613054404</v>
      </c>
      <c r="K61" s="18">
        <f t="shared" si="43"/>
        <v>10.2321666666667</v>
      </c>
      <c r="L61" s="18">
        <f t="shared" si="44"/>
        <v>2.762685</v>
      </c>
      <c r="M61" s="13" t="s">
        <v>73</v>
      </c>
      <c r="N61" s="13"/>
      <c r="O61" s="18">
        <f t="shared" si="56"/>
        <v>8.23224176032115</v>
      </c>
      <c r="P61" s="18">
        <f t="shared" si="45"/>
        <v>0.0755288105586272</v>
      </c>
      <c r="Q61" s="24">
        <f t="shared" si="46"/>
        <v>0.0219033550620019</v>
      </c>
      <c r="R61" s="18">
        <f t="shared" si="47"/>
        <v>0.80117865</v>
      </c>
      <c r="S61" s="25">
        <f t="shared" si="48"/>
        <v>0.0273389150622048</v>
      </c>
      <c r="T61" s="3">
        <v>0.27</v>
      </c>
      <c r="U61" s="26">
        <f t="shared" si="49"/>
        <v>0.00738150706679529</v>
      </c>
      <c r="V61" s="3">
        <v>180.9</v>
      </c>
      <c r="W61" s="27">
        <v>6</v>
      </c>
      <c r="X61" s="27">
        <v>3</v>
      </c>
      <c r="Y61" s="27">
        <v>0.3</v>
      </c>
      <c r="Z61" s="27">
        <v>6</v>
      </c>
      <c r="AA61" s="3">
        <v>30.2</v>
      </c>
      <c r="AB61" s="2">
        <f t="shared" si="50"/>
        <v>0.227834226823078</v>
      </c>
      <c r="AC61" s="29">
        <f t="shared" si="51"/>
        <v>10.2321666666667</v>
      </c>
      <c r="AD61" s="1">
        <f t="shared" si="52"/>
        <v>0.29</v>
      </c>
      <c r="AE61" s="30">
        <f t="shared" si="53"/>
        <v>77.5223126831788</v>
      </c>
      <c r="AF61" s="1">
        <f t="shared" si="54"/>
        <v>1807229.44214955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3</v>
      </c>
      <c r="D62" s="19">
        <v>0.0293562309677421</v>
      </c>
      <c r="E62" s="20">
        <f t="shared" si="55"/>
        <v>-4.82899143221429</v>
      </c>
      <c r="F62" s="16" t="s">
        <v>73</v>
      </c>
      <c r="G62" s="13">
        <v>4</v>
      </c>
      <c r="H62" s="18">
        <f t="shared" si="40"/>
        <v>0.0293562309677421</v>
      </c>
      <c r="I62" s="18">
        <f t="shared" si="41"/>
        <v>273.179356230968</v>
      </c>
      <c r="J62" s="18">
        <f t="shared" si="42"/>
        <v>0.0174932562630574</v>
      </c>
      <c r="K62" s="18">
        <f t="shared" si="43"/>
        <v>10.2321666666667</v>
      </c>
      <c r="L62" s="18">
        <f t="shared" si="44"/>
        <v>2.762685</v>
      </c>
      <c r="M62" s="13" t="s">
        <v>73</v>
      </c>
      <c r="N62" s="13"/>
      <c r="O62" s="18">
        <f t="shared" si="56"/>
        <v>10.9193979497625</v>
      </c>
      <c r="P62" s="18">
        <f t="shared" si="45"/>
        <v>0.191015826573499</v>
      </c>
      <c r="Q62" s="24">
        <f t="shared" si="46"/>
        <v>0.0553945897063148</v>
      </c>
      <c r="R62" s="18">
        <f t="shared" si="47"/>
        <v>0.80117865</v>
      </c>
      <c r="S62" s="25">
        <f t="shared" si="48"/>
        <v>0.0691413702877813</v>
      </c>
      <c r="T62" s="3">
        <v>0.27</v>
      </c>
      <c r="U62" s="26">
        <f t="shared" si="49"/>
        <v>0.018668169977701</v>
      </c>
      <c r="V62" s="3">
        <v>180.9</v>
      </c>
      <c r="W62" s="27">
        <v>6</v>
      </c>
      <c r="X62" s="27">
        <v>3</v>
      </c>
      <c r="Y62" s="27">
        <v>0.3</v>
      </c>
      <c r="Z62" s="27">
        <v>6</v>
      </c>
      <c r="AA62" s="3">
        <v>30.2</v>
      </c>
      <c r="AB62" s="2">
        <f t="shared" si="50"/>
        <v>0.230027225426667</v>
      </c>
      <c r="AC62" s="29">
        <f t="shared" si="51"/>
        <v>10.2321666666667</v>
      </c>
      <c r="AD62" s="1">
        <f t="shared" si="52"/>
        <v>0.29</v>
      </c>
      <c r="AE62" s="30">
        <f t="shared" si="53"/>
        <v>77.5223126831788</v>
      </c>
      <c r="AF62" s="1">
        <f t="shared" si="54"/>
        <v>1824624.77250997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4</v>
      </c>
      <c r="D63" s="19">
        <v>5.77603884506667</v>
      </c>
      <c r="E63" s="20">
        <f t="shared" si="55"/>
        <v>0.0293562309677421</v>
      </c>
      <c r="F63" s="16" t="s">
        <v>73</v>
      </c>
      <c r="G63" s="13">
        <v>5</v>
      </c>
      <c r="H63" s="18">
        <f t="shared" si="40"/>
        <v>5.77603884506667</v>
      </c>
      <c r="I63" s="18">
        <f t="shared" si="41"/>
        <v>278.926038845067</v>
      </c>
      <c r="J63" s="18">
        <f t="shared" si="42"/>
        <v>0.036457730242112</v>
      </c>
      <c r="K63" s="18">
        <f t="shared" si="43"/>
        <v>10.2321666666667</v>
      </c>
      <c r="L63" s="18">
        <f t="shared" si="44"/>
        <v>2.762685</v>
      </c>
      <c r="M63" s="13" t="s">
        <v>75</v>
      </c>
      <c r="N63" s="18">
        <f>(O62-P62)*$C$22/100</f>
        <v>10.1919630170296</v>
      </c>
      <c r="O63" s="18">
        <f t="shared" si="56"/>
        <v>3.29910410615945</v>
      </c>
      <c r="P63" s="18">
        <f t="shared" si="45"/>
        <v>0.120277847543005</v>
      </c>
      <c r="Q63" s="24">
        <f t="shared" si="46"/>
        <v>0.0348805757874715</v>
      </c>
      <c r="R63" s="18">
        <f t="shared" si="47"/>
        <v>0.80117865</v>
      </c>
      <c r="S63" s="25">
        <f t="shared" si="48"/>
        <v>0.0435365767516041</v>
      </c>
      <c r="T63" s="3">
        <v>0.27</v>
      </c>
      <c r="U63" s="26">
        <f t="shared" si="49"/>
        <v>0.0117548757229331</v>
      </c>
      <c r="V63" s="3">
        <v>220.1</v>
      </c>
      <c r="W63" s="27">
        <v>12.1</v>
      </c>
      <c r="X63" s="27">
        <v>4.5</v>
      </c>
      <c r="Y63" s="27">
        <v>1.5</v>
      </c>
      <c r="Z63" s="27">
        <v>6.8</v>
      </c>
      <c r="AA63" s="3">
        <v>30.2</v>
      </c>
      <c r="AB63" s="2">
        <f t="shared" si="50"/>
        <v>0.277483972352966</v>
      </c>
      <c r="AC63" s="29">
        <f t="shared" si="51"/>
        <v>10.2321666666667</v>
      </c>
      <c r="AD63" s="1">
        <f t="shared" si="52"/>
        <v>0.29</v>
      </c>
      <c r="AE63" s="30">
        <f t="shared" si="53"/>
        <v>77.5223126831788</v>
      </c>
      <c r="AF63" s="1">
        <f t="shared" si="54"/>
        <v>2201061.76123532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5</v>
      </c>
      <c r="D64" s="19">
        <v>12.8086195687742</v>
      </c>
      <c r="E64" s="20">
        <f t="shared" si="55"/>
        <v>5.77603884506667</v>
      </c>
      <c r="F64" s="16" t="s">
        <v>75</v>
      </c>
      <c r="G64" s="13">
        <v>6</v>
      </c>
      <c r="H64" s="18">
        <f t="shared" si="40"/>
        <v>12.8086195687742</v>
      </c>
      <c r="I64" s="18">
        <f t="shared" si="41"/>
        <v>285.958619568774</v>
      </c>
      <c r="J64" s="18">
        <f t="shared" si="42"/>
        <v>0.086025988413821</v>
      </c>
      <c r="K64" s="18">
        <f t="shared" si="43"/>
        <v>10.2321666666667</v>
      </c>
      <c r="L64" s="18">
        <f t="shared" si="44"/>
        <v>2.762685</v>
      </c>
      <c r="M64" s="13" t="s">
        <v>73</v>
      </c>
      <c r="N64" s="13"/>
      <c r="O64" s="18">
        <f t="shared" si="56"/>
        <v>5.94151125861644</v>
      </c>
      <c r="P64" s="18">
        <f t="shared" si="45"/>
        <v>0.511124378694326</v>
      </c>
      <c r="Q64" s="24">
        <f t="shared" si="46"/>
        <v>0.148226069821354</v>
      </c>
      <c r="R64" s="18">
        <f t="shared" si="47"/>
        <v>0.80117865</v>
      </c>
      <c r="S64" s="25">
        <f t="shared" si="48"/>
        <v>0.185010009716752</v>
      </c>
      <c r="T64" s="3">
        <v>0.27</v>
      </c>
      <c r="U64" s="26">
        <f t="shared" si="49"/>
        <v>0.0499527026235231</v>
      </c>
      <c r="V64" s="3">
        <v>220.1</v>
      </c>
      <c r="W64" s="27">
        <v>12.1</v>
      </c>
      <c r="X64" s="27">
        <v>4.5</v>
      </c>
      <c r="Y64" s="27">
        <v>1.5</v>
      </c>
      <c r="Z64" s="27">
        <v>6.8</v>
      </c>
      <c r="AA64" s="3">
        <v>30.2</v>
      </c>
      <c r="AB64" s="2">
        <f t="shared" si="50"/>
        <v>0.284905810119751</v>
      </c>
      <c r="AC64" s="29">
        <f t="shared" si="51"/>
        <v>10.2321666666667</v>
      </c>
      <c r="AD64" s="1">
        <f t="shared" si="52"/>
        <v>0.29</v>
      </c>
      <c r="AE64" s="30">
        <f t="shared" si="53"/>
        <v>77.5223126831788</v>
      </c>
      <c r="AF64" s="1">
        <f t="shared" si="54"/>
        <v>2259933.35359448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6</v>
      </c>
      <c r="D65" s="19">
        <v>18.3794392393333</v>
      </c>
      <c r="E65" s="20">
        <f t="shared" si="55"/>
        <v>12.8086195687742</v>
      </c>
      <c r="F65" s="16" t="s">
        <v>73</v>
      </c>
      <c r="G65" s="13">
        <v>7</v>
      </c>
      <c r="H65" s="18">
        <f t="shared" si="40"/>
        <v>18.3794392393333</v>
      </c>
      <c r="I65" s="18">
        <f t="shared" si="41"/>
        <v>291.529439239333</v>
      </c>
      <c r="J65" s="18">
        <f t="shared" si="42"/>
        <v>0.164893889104161</v>
      </c>
      <c r="K65" s="18">
        <f t="shared" si="43"/>
        <v>10.2321666666667</v>
      </c>
      <c r="L65" s="18">
        <f t="shared" si="44"/>
        <v>2.762685</v>
      </c>
      <c r="M65" s="13" t="s">
        <v>73</v>
      </c>
      <c r="N65" s="13"/>
      <c r="O65" s="18">
        <f t="shared" si="56"/>
        <v>8.19307187992212</v>
      </c>
      <c r="P65" s="18">
        <f t="shared" si="45"/>
        <v>1.3509874859903</v>
      </c>
      <c r="Q65" s="24">
        <f t="shared" si="46"/>
        <v>0.391786370937186</v>
      </c>
      <c r="R65" s="18">
        <f t="shared" si="47"/>
        <v>0.80117865</v>
      </c>
      <c r="S65" s="25">
        <f t="shared" si="48"/>
        <v>0.489012495449281</v>
      </c>
      <c r="T65" s="3">
        <v>0.27</v>
      </c>
      <c r="U65" s="26">
        <f t="shared" si="49"/>
        <v>0.132033373771306</v>
      </c>
      <c r="V65" s="3">
        <v>220.1</v>
      </c>
      <c r="W65" s="27">
        <v>12.1</v>
      </c>
      <c r="X65" s="27">
        <v>4.5</v>
      </c>
      <c r="Y65" s="27">
        <v>1.5</v>
      </c>
      <c r="Z65" s="27">
        <v>6.8</v>
      </c>
      <c r="AA65" s="3">
        <v>30.2</v>
      </c>
      <c r="AB65" s="2">
        <f t="shared" si="50"/>
        <v>0.300854084523765</v>
      </c>
      <c r="AC65" s="29">
        <f t="shared" si="51"/>
        <v>10.2321666666667</v>
      </c>
      <c r="AD65" s="1">
        <f t="shared" si="52"/>
        <v>0.29</v>
      </c>
      <c r="AE65" s="30">
        <f t="shared" si="53"/>
        <v>77.5223126831788</v>
      </c>
      <c r="AF65" s="1">
        <f t="shared" si="54"/>
        <v>2386438.45099056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7</v>
      </c>
      <c r="D66" s="19">
        <v>21.4329541319355</v>
      </c>
      <c r="E66" s="20">
        <f t="shared" si="55"/>
        <v>18.3794392393333</v>
      </c>
      <c r="F66" s="16" t="s">
        <v>73</v>
      </c>
      <c r="G66" s="13">
        <v>8</v>
      </c>
      <c r="H66" s="18">
        <f t="shared" si="40"/>
        <v>21.4329541319355</v>
      </c>
      <c r="I66" s="18">
        <f t="shared" si="41"/>
        <v>294.582954131935</v>
      </c>
      <c r="J66" s="18">
        <f t="shared" si="42"/>
        <v>0.2331078320258</v>
      </c>
      <c r="K66" s="18">
        <f t="shared" si="43"/>
        <v>10.2321666666667</v>
      </c>
      <c r="L66" s="18">
        <f t="shared" si="44"/>
        <v>2.762685</v>
      </c>
      <c r="M66" s="13" t="s">
        <v>73</v>
      </c>
      <c r="N66" s="13"/>
      <c r="O66" s="18">
        <f t="shared" si="56"/>
        <v>9.60476939393182</v>
      </c>
      <c r="P66" s="18">
        <f t="shared" si="45"/>
        <v>2.23894697052721</v>
      </c>
      <c r="Q66" s="24">
        <f t="shared" si="46"/>
        <v>0.64929462145289</v>
      </c>
      <c r="R66" s="18">
        <f t="shared" si="47"/>
        <v>0.80117865</v>
      </c>
      <c r="S66" s="25">
        <f t="shared" si="48"/>
        <v>0.810424268610865</v>
      </c>
      <c r="T66" s="3">
        <v>0.27</v>
      </c>
      <c r="U66" s="26">
        <f t="shared" si="49"/>
        <v>0.218814552524934</v>
      </c>
      <c r="V66" s="3">
        <v>220.1</v>
      </c>
      <c r="W66" s="27">
        <v>12.1</v>
      </c>
      <c r="X66" s="27">
        <v>4.5</v>
      </c>
      <c r="Y66" s="27">
        <v>1.5</v>
      </c>
      <c r="Z66" s="27">
        <v>6.8</v>
      </c>
      <c r="AA66" s="3">
        <v>30.2</v>
      </c>
      <c r="AB66" s="2">
        <f t="shared" si="50"/>
        <v>0.317715667555595</v>
      </c>
      <c r="AC66" s="29">
        <f t="shared" si="51"/>
        <v>10.2321666666667</v>
      </c>
      <c r="AD66" s="1">
        <f t="shared" si="52"/>
        <v>0.29</v>
      </c>
      <c r="AE66" s="30">
        <f t="shared" si="53"/>
        <v>77.5223126831788</v>
      </c>
      <c r="AF66" s="1">
        <f t="shared" si="54"/>
        <v>2520188.1062609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8</v>
      </c>
      <c r="D67" s="19">
        <v>18.7023630080645</v>
      </c>
      <c r="E67" s="20">
        <f t="shared" si="55"/>
        <v>21.4329541319355</v>
      </c>
      <c r="F67" s="16" t="s">
        <v>73</v>
      </c>
      <c r="G67" s="13">
        <v>9</v>
      </c>
      <c r="H67" s="18">
        <f t="shared" si="40"/>
        <v>18.7023630080645</v>
      </c>
      <c r="I67" s="18">
        <f t="shared" si="41"/>
        <v>291.852363008065</v>
      </c>
      <c r="J67" s="18">
        <f t="shared" si="42"/>
        <v>0.1711014935945</v>
      </c>
      <c r="K67" s="18">
        <f t="shared" si="43"/>
        <v>10.2321666666667</v>
      </c>
      <c r="L67" s="18">
        <f t="shared" si="44"/>
        <v>2.762685</v>
      </c>
      <c r="M67" s="13" t="s">
        <v>73</v>
      </c>
      <c r="N67" s="13"/>
      <c r="O67" s="18">
        <f t="shared" si="56"/>
        <v>10.1285074234046</v>
      </c>
      <c r="P67" s="18">
        <f t="shared" si="45"/>
        <v>1.73300274802752</v>
      </c>
      <c r="Q67" s="24">
        <f t="shared" si="46"/>
        <v>0.502570796927979</v>
      </c>
      <c r="R67" s="18">
        <f t="shared" si="47"/>
        <v>0.80117865</v>
      </c>
      <c r="S67" s="25">
        <f t="shared" si="48"/>
        <v>0.627289302988765</v>
      </c>
      <c r="T67" s="3">
        <v>0.27</v>
      </c>
      <c r="U67" s="26">
        <f t="shared" si="49"/>
        <v>0.169368111806966</v>
      </c>
      <c r="V67" s="3">
        <v>180.9</v>
      </c>
      <c r="W67" s="27">
        <v>6</v>
      </c>
      <c r="X67" s="27">
        <v>3</v>
      </c>
      <c r="Y67" s="27">
        <v>0.3</v>
      </c>
      <c r="Z67" s="27">
        <v>6</v>
      </c>
      <c r="AA67" s="3">
        <v>30.2</v>
      </c>
      <c r="AB67" s="2">
        <f t="shared" si="50"/>
        <v>0.259308224124094</v>
      </c>
      <c r="AC67" s="29">
        <f t="shared" si="51"/>
        <v>10.2321666666667</v>
      </c>
      <c r="AD67" s="1">
        <f t="shared" si="52"/>
        <v>0.29</v>
      </c>
      <c r="AE67" s="30">
        <f t="shared" si="53"/>
        <v>77.5223126831788</v>
      </c>
      <c r="AF67" s="1">
        <f t="shared" si="54"/>
        <v>2056887.86870678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9</v>
      </c>
      <c r="D68" s="19">
        <v>13.3342737978667</v>
      </c>
      <c r="E68" s="20">
        <f t="shared" si="55"/>
        <v>18.7023630080645</v>
      </c>
      <c r="F68" s="16" t="s">
        <v>73</v>
      </c>
      <c r="G68" s="13">
        <v>10</v>
      </c>
      <c r="H68" s="18">
        <f t="shared" si="40"/>
        <v>13.3342737978667</v>
      </c>
      <c r="I68" s="18">
        <f t="shared" si="41"/>
        <v>286.484273797867</v>
      </c>
      <c r="J68" s="18">
        <f t="shared" si="42"/>
        <v>0.0915719735363625</v>
      </c>
      <c r="K68" s="18">
        <f t="shared" si="43"/>
        <v>10.2321666666667</v>
      </c>
      <c r="L68" s="18">
        <f t="shared" si="44"/>
        <v>2.762685</v>
      </c>
      <c r="M68" s="13" t="s">
        <v>73</v>
      </c>
      <c r="N68" s="13"/>
      <c r="O68" s="18">
        <f t="shared" si="56"/>
        <v>11.1581896753771</v>
      </c>
      <c r="P68" s="18">
        <f t="shared" si="45"/>
        <v>1.02177744966734</v>
      </c>
      <c r="Q68" s="24">
        <f t="shared" si="46"/>
        <v>0.29631546040353</v>
      </c>
      <c r="R68" s="18">
        <f t="shared" si="47"/>
        <v>0.80117865</v>
      </c>
      <c r="S68" s="25">
        <f t="shared" si="48"/>
        <v>0.369849421728262</v>
      </c>
      <c r="T68" s="3">
        <v>0.27</v>
      </c>
      <c r="U68" s="26">
        <f t="shared" si="49"/>
        <v>0.0998593438666308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0.245802670513286</v>
      </c>
      <c r="AC68" s="29">
        <f t="shared" si="51"/>
        <v>10.2321666666667</v>
      </c>
      <c r="AD68" s="1">
        <f t="shared" si="52"/>
        <v>0.29</v>
      </c>
      <c r="AE68" s="30">
        <f t="shared" si="53"/>
        <v>77.5223126831788</v>
      </c>
      <c r="AF68" s="1">
        <f t="shared" si="54"/>
        <v>1949758.9510796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10</v>
      </c>
      <c r="D69" s="19">
        <v>6.35624625174194</v>
      </c>
      <c r="E69" s="20">
        <f t="shared" si="55"/>
        <v>13.3342737978667</v>
      </c>
      <c r="F69" s="16" t="s">
        <v>73</v>
      </c>
      <c r="G69" s="13">
        <v>11</v>
      </c>
      <c r="H69" s="18">
        <f t="shared" si="40"/>
        <v>6.35624625174194</v>
      </c>
      <c r="I69" s="18">
        <f t="shared" si="41"/>
        <v>279.506246251742</v>
      </c>
      <c r="J69" s="18">
        <f t="shared" si="42"/>
        <v>0.0391976529788553</v>
      </c>
      <c r="K69" s="18">
        <f t="shared" si="43"/>
        <v>10.2321666666667</v>
      </c>
      <c r="L69" s="18">
        <f t="shared" si="44"/>
        <v>2.762685</v>
      </c>
      <c r="M69" s="13" t="s">
        <v>75</v>
      </c>
      <c r="N69" s="18">
        <f>(O68-P68)*$C$22/100</f>
        <v>9.62959161442427</v>
      </c>
      <c r="O69" s="18">
        <f t="shared" si="56"/>
        <v>3.26950561128549</v>
      </c>
      <c r="P69" s="18">
        <f t="shared" si="45"/>
        <v>0.128156946363589</v>
      </c>
      <c r="Q69" s="24">
        <f t="shared" si="46"/>
        <v>0.0371655144454408</v>
      </c>
      <c r="R69" s="18">
        <f t="shared" si="47"/>
        <v>0.80117865</v>
      </c>
      <c r="S69" s="25">
        <f t="shared" si="48"/>
        <v>0.0463885482288385</v>
      </c>
      <c r="T69" s="3">
        <v>0.27</v>
      </c>
      <c r="U69" s="26">
        <f t="shared" si="49"/>
        <v>0.0125249080217864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0.228833589628633</v>
      </c>
      <c r="AC69" s="29">
        <f t="shared" si="51"/>
        <v>10.2321666666667</v>
      </c>
      <c r="AD69" s="1">
        <f t="shared" si="52"/>
        <v>0.29</v>
      </c>
      <c r="AE69" s="30">
        <f t="shared" si="53"/>
        <v>77.5223126831788</v>
      </c>
      <c r="AF69" s="1">
        <f t="shared" si="54"/>
        <v>1815156.60002557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78">
      <c r="A70" s="13"/>
      <c r="B70" s="13"/>
      <c r="C70" s="16">
        <v>11</v>
      </c>
      <c r="D70" s="19">
        <v>-0.658769539266667</v>
      </c>
      <c r="E70" s="20">
        <f t="shared" si="55"/>
        <v>6.35624625174194</v>
      </c>
      <c r="F70" s="16" t="s">
        <v>75</v>
      </c>
      <c r="G70" s="13">
        <v>12</v>
      </c>
      <c r="H70" s="18">
        <f t="shared" si="40"/>
        <v>-0.658769539266667</v>
      </c>
      <c r="I70" s="18">
        <f t="shared" si="41"/>
        <v>272.491230460733</v>
      </c>
      <c r="J70" s="18">
        <f t="shared" si="42"/>
        <v>0.0159874976778655</v>
      </c>
      <c r="K70" s="18">
        <f t="shared" si="43"/>
        <v>10.2321666666667</v>
      </c>
      <c r="L70" s="18">
        <f t="shared" si="44"/>
        <v>2.762685</v>
      </c>
      <c r="M70" s="13" t="s">
        <v>73</v>
      </c>
      <c r="N70" s="13"/>
      <c r="O70" s="18">
        <f t="shared" si="56"/>
        <v>5.9040336649219</v>
      </c>
      <c r="P70" s="18">
        <f t="shared" si="45"/>
        <v>0.0943907245079786</v>
      </c>
      <c r="Q70" s="24">
        <f t="shared" si="46"/>
        <v>0.0273733101073138</v>
      </c>
      <c r="R70" s="18">
        <f t="shared" si="47"/>
        <v>0.80117865</v>
      </c>
      <c r="S70" s="25">
        <f t="shared" si="48"/>
        <v>0.0341662999972775</v>
      </c>
      <c r="T70" s="3">
        <v>0.27</v>
      </c>
      <c r="U70" s="26">
        <f t="shared" si="49"/>
        <v>0.00922490099926492</v>
      </c>
      <c r="V70" s="3">
        <v>180.9</v>
      </c>
      <c r="W70" s="27">
        <v>6</v>
      </c>
      <c r="X70" s="27">
        <v>3</v>
      </c>
      <c r="Y70" s="27">
        <v>0.3</v>
      </c>
      <c r="Z70" s="27">
        <v>6</v>
      </c>
      <c r="AA70" s="3">
        <v>30.2</v>
      </c>
      <c r="AB70" s="2">
        <f t="shared" si="50"/>
        <v>0.228192398264157</v>
      </c>
      <c r="AC70" s="29">
        <f t="shared" si="51"/>
        <v>10.2321666666667</v>
      </c>
      <c r="AD70" s="1">
        <f t="shared" si="52"/>
        <v>0.29</v>
      </c>
      <c r="AE70" s="30">
        <f t="shared" si="53"/>
        <v>77.5223126831788</v>
      </c>
      <c r="AF70" s="1">
        <f t="shared" si="54"/>
        <v>1810070.53403764</v>
      </c>
      <c r="AG70" s="1">
        <f>SUM(AF59:AF70)</f>
        <v>24231462.4586401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 s="3"/>
    </row>
    <row r="71" s="1" customFormat="1" spans="1:77">
      <c r="A71" s="13"/>
      <c r="B71" s="13"/>
      <c r="C71" s="16">
        <v>12</v>
      </c>
      <c r="D71" s="19">
        <v>-8.01705405748387</v>
      </c>
      <c r="E71" s="20">
        <f t="shared" si="55"/>
        <v>-0.658769539266667</v>
      </c>
      <c r="F71" s="16" t="s">
        <v>73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</row>
    <row r="72" s="1" customFormat="1" spans="46:46">
      <c r="AT72" s="2"/>
    </row>
    <row r="73" s="1" customFormat="1" spans="19:46">
      <c r="S73" s="23" t="s">
        <v>45</v>
      </c>
      <c r="T73" s="23"/>
      <c r="U73" s="23"/>
      <c r="V73" s="23" t="s">
        <v>46</v>
      </c>
      <c r="W73" s="23"/>
      <c r="X73" s="23"/>
      <c r="Y73" s="23" t="s">
        <v>47</v>
      </c>
      <c r="Z73" s="23"/>
      <c r="AA73" s="23"/>
      <c r="AB73" s="23" t="s">
        <v>48</v>
      </c>
      <c r="AC73" s="23"/>
      <c r="AD73" s="23"/>
      <c r="AE73" s="23" t="s">
        <v>49</v>
      </c>
      <c r="AF73" s="23"/>
      <c r="AG73" s="23"/>
      <c r="AH73" s="23" t="s">
        <v>50</v>
      </c>
      <c r="AI73" s="23"/>
      <c r="AJ73" s="23"/>
      <c r="AK73" s="31" t="s">
        <v>78</v>
      </c>
      <c r="AL73" s="32"/>
      <c r="AM73" s="33"/>
      <c r="AN73" s="32" t="s">
        <v>79</v>
      </c>
      <c r="AO73" s="32"/>
      <c r="AP73" s="33"/>
      <c r="AQ73" s="23" t="s">
        <v>52</v>
      </c>
      <c r="AR73" s="23"/>
      <c r="AS73" s="23"/>
      <c r="AT73" s="2"/>
    </row>
    <row r="74" s="1" customFormat="1" spans="1:50">
      <c r="A74" s="15" t="s">
        <v>6</v>
      </c>
      <c r="B74" s="15"/>
      <c r="C74" s="16" t="s">
        <v>53</v>
      </c>
      <c r="D74" s="16" t="s">
        <v>54</v>
      </c>
      <c r="E74" s="16" t="s">
        <v>55</v>
      </c>
      <c r="F74" s="16" t="s">
        <v>56</v>
      </c>
      <c r="G74" s="13" t="s">
        <v>53</v>
      </c>
      <c r="H74" s="13" t="s">
        <v>55</v>
      </c>
      <c r="I74" s="13" t="s">
        <v>57</v>
      </c>
      <c r="J74" s="13" t="s">
        <v>58</v>
      </c>
      <c r="K74" s="22" t="s">
        <v>59</v>
      </c>
      <c r="L74" s="22" t="s">
        <v>60</v>
      </c>
      <c r="M74" s="13" t="s">
        <v>61</v>
      </c>
      <c r="N74" s="22" t="s">
        <v>62</v>
      </c>
      <c r="O74" s="13" t="s">
        <v>63</v>
      </c>
      <c r="P74" s="13" t="s">
        <v>64</v>
      </c>
      <c r="Q74" s="22" t="s">
        <v>65</v>
      </c>
      <c r="R74" s="22" t="s">
        <v>66</v>
      </c>
      <c r="S74" s="4" t="s">
        <v>12</v>
      </c>
      <c r="T74" s="3" t="s">
        <v>13</v>
      </c>
      <c r="U74" s="3"/>
      <c r="V74" s="4" t="s">
        <v>12</v>
      </c>
      <c r="W74" s="3" t="s">
        <v>13</v>
      </c>
      <c r="X74" s="3"/>
      <c r="Y74" s="4" t="s">
        <v>12</v>
      </c>
      <c r="Z74" s="3" t="s">
        <v>13</v>
      </c>
      <c r="AA74" s="3"/>
      <c r="AB74" s="4" t="s">
        <v>12</v>
      </c>
      <c r="AC74" s="3" t="s">
        <v>13</v>
      </c>
      <c r="AD74" s="3"/>
      <c r="AE74" s="4" t="s">
        <v>12</v>
      </c>
      <c r="AF74" s="3" t="s">
        <v>13</v>
      </c>
      <c r="AG74" s="3"/>
      <c r="AH74" s="4" t="s">
        <v>12</v>
      </c>
      <c r="AI74" s="3" t="s">
        <v>13</v>
      </c>
      <c r="AJ74" s="3"/>
      <c r="AK74" s="4" t="s">
        <v>12</v>
      </c>
      <c r="AL74" s="3" t="s">
        <v>13</v>
      </c>
      <c r="AM74" s="3"/>
      <c r="AN74" s="4" t="s">
        <v>12</v>
      </c>
      <c r="AO74" s="3" t="s">
        <v>13</v>
      </c>
      <c r="AP74" s="3"/>
      <c r="AQ74" s="34" t="s">
        <v>12</v>
      </c>
      <c r="AR74" s="34" t="s">
        <v>13</v>
      </c>
      <c r="AS74" s="34"/>
      <c r="AT74" s="2" t="s">
        <v>67</v>
      </c>
      <c r="AU74" s="1" t="s">
        <v>68</v>
      </c>
      <c r="AV74" s="1" t="s">
        <v>38</v>
      </c>
      <c r="AW74" s="1" t="s">
        <v>69</v>
      </c>
      <c r="AX74" s="1" t="s">
        <v>70</v>
      </c>
    </row>
    <row r="75" s="1" customFormat="1" spans="1:50">
      <c r="A75" s="13" t="s">
        <v>71</v>
      </c>
      <c r="B75" s="13">
        <f>F8</f>
        <v>625.464</v>
      </c>
      <c r="C75" s="16" t="s">
        <v>72</v>
      </c>
      <c r="D75" s="17">
        <v>-7</v>
      </c>
      <c r="E75" s="16"/>
      <c r="F75" s="16"/>
      <c r="G75" s="13">
        <v>1</v>
      </c>
      <c r="H75" s="18">
        <f t="shared" ref="H75:H86" si="57">E76</f>
        <v>-7</v>
      </c>
      <c r="I75" s="18">
        <f t="shared" ref="I75:I86" si="58">H75+273.15</f>
        <v>266.15</v>
      </c>
      <c r="J75" s="18">
        <f t="shared" ref="J75:J86" si="59">EXP(($C$16*(I75-$C$14))/($C$17*I75*$C$14))</f>
        <v>0.00682404760193068</v>
      </c>
      <c r="K75" s="18">
        <f t="shared" ref="K75:K86" si="60">$B$75/12</f>
        <v>52.122</v>
      </c>
      <c r="L75" s="18">
        <f t="shared" ref="L75:L86" si="61">K75*$B$76/100</f>
        <v>0.52122</v>
      </c>
      <c r="M75" s="13" t="s">
        <v>73</v>
      </c>
      <c r="N75" s="13"/>
      <c r="O75" s="18">
        <f>L75</f>
        <v>0.52122</v>
      </c>
      <c r="P75" s="18">
        <f t="shared" ref="P75:P86" si="62">O75*J75</f>
        <v>0.00355683009107831</v>
      </c>
      <c r="Q75" s="24">
        <f t="shared" ref="Q75:Q86" si="63">P75*$B$77</f>
        <v>0.000924775823680361</v>
      </c>
      <c r="R75" s="18">
        <f t="shared" ref="R75:R86" si="64">L75*$B$77</f>
        <v>0.1355172</v>
      </c>
      <c r="S75" s="25">
        <f t="shared" ref="S75:S86" si="65">Q75/R75</f>
        <v>0.00682404760193068</v>
      </c>
      <c r="T75" s="3">
        <v>0.01</v>
      </c>
      <c r="U75" s="26">
        <f t="shared" ref="U75:U86" si="66">S75*T75</f>
        <v>6.82404760193068e-5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ref="AG75:AG86" si="67">AF75*AE75</f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ref="AS75:AS86" si="68">AR75*AQ75</f>
        <v>0.005</v>
      </c>
      <c r="AT75" s="2">
        <f t="shared" ref="AT75:AT86" si="69">(AS75+AM75+AD75+AA75+U75+X75+AG75+AJ75+AP75)</f>
        <v>0.00555824047601931</v>
      </c>
      <c r="AU75" s="29">
        <f t="shared" ref="AU75:AU86" si="70">$B$75/12</f>
        <v>52.122</v>
      </c>
      <c r="AV75" s="1">
        <f t="shared" ref="AV75:AV86" si="71">$B$77</f>
        <v>0.26</v>
      </c>
      <c r="AW75" s="2">
        <f>$E$8/12</f>
        <v>1.04716666666667</v>
      </c>
      <c r="AX75" s="1">
        <f t="shared" ref="AX75:AX86" si="72">AW75*10000*AV75*0.67*AU75*AT75</f>
        <v>528.472465259052</v>
      </c>
    </row>
    <row r="76" s="1" customFormat="1" spans="1:50">
      <c r="A76" s="13" t="s">
        <v>74</v>
      </c>
      <c r="B76" s="13">
        <v>1</v>
      </c>
      <c r="C76" s="16">
        <v>1</v>
      </c>
      <c r="D76" s="19">
        <v>-7.12023260806452</v>
      </c>
      <c r="E76" s="20">
        <f t="shared" ref="E76:E87" si="73">D75</f>
        <v>-7</v>
      </c>
      <c r="F76" s="16" t="s">
        <v>73</v>
      </c>
      <c r="G76" s="13">
        <v>2</v>
      </c>
      <c r="H76" s="18">
        <f t="shared" si="57"/>
        <v>-7.12023260806452</v>
      </c>
      <c r="I76" s="18">
        <f t="shared" si="58"/>
        <v>266.029767391935</v>
      </c>
      <c r="J76" s="18">
        <f t="shared" si="59"/>
        <v>0.00671214556777906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ref="O76:O86" si="74">L76+O75-P75-N76</f>
        <v>1.03888316990892</v>
      </c>
      <c r="P76" s="18">
        <f t="shared" si="62"/>
        <v>0.00697313506434443</v>
      </c>
      <c r="Q76" s="24">
        <f t="shared" si="63"/>
        <v>0.00181301511672955</v>
      </c>
      <c r="R76" s="18">
        <f t="shared" si="64"/>
        <v>0.1355172</v>
      </c>
      <c r="S76" s="25">
        <f t="shared" si="65"/>
        <v>0.0133784871346925</v>
      </c>
      <c r="T76" s="3">
        <v>0.01</v>
      </c>
      <c r="U76" s="26">
        <f t="shared" si="66"/>
        <v>0.000133784871346925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0.00562378487134692</v>
      </c>
      <c r="AU76" s="29">
        <f t="shared" si="70"/>
        <v>52.122</v>
      </c>
      <c r="AV76" s="1">
        <f t="shared" si="71"/>
        <v>0.26</v>
      </c>
      <c r="AW76" s="2">
        <f t="shared" ref="AW76:AW86" si="75">$E$8/12</f>
        <v>1.04716666666667</v>
      </c>
      <c r="AX76" s="1">
        <f t="shared" si="72"/>
        <v>534.704366943073</v>
      </c>
    </row>
    <row r="77" s="1" customFormat="1" spans="1:50">
      <c r="A77" s="13" t="s">
        <v>38</v>
      </c>
      <c r="B77" s="13">
        <f>H8</f>
        <v>0.26</v>
      </c>
      <c r="C77" s="16">
        <v>2</v>
      </c>
      <c r="D77" s="19">
        <v>-4.82899143221429</v>
      </c>
      <c r="E77" s="20">
        <f t="shared" si="73"/>
        <v>-7.12023260806452</v>
      </c>
      <c r="F77" s="16" t="s">
        <v>73</v>
      </c>
      <c r="G77" s="13">
        <v>3</v>
      </c>
      <c r="H77" s="18">
        <f t="shared" si="57"/>
        <v>-4.82899143221429</v>
      </c>
      <c r="I77" s="18">
        <f t="shared" si="58"/>
        <v>268.321008567786</v>
      </c>
      <c r="J77" s="18">
        <f t="shared" si="59"/>
        <v>0.00917475613054404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4"/>
        <v>1.55313003484458</v>
      </c>
      <c r="P77" s="18">
        <f t="shared" si="62"/>
        <v>0.0142495893087224</v>
      </c>
      <c r="Q77" s="24">
        <f t="shared" si="63"/>
        <v>0.00370489322026782</v>
      </c>
      <c r="R77" s="18">
        <f t="shared" si="64"/>
        <v>0.1355172</v>
      </c>
      <c r="S77" s="25">
        <f t="shared" si="65"/>
        <v>0.0273389150622048</v>
      </c>
      <c r="T77" s="3">
        <v>0.01</v>
      </c>
      <c r="U77" s="26">
        <f t="shared" si="66"/>
        <v>0.000273389150622048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0.00576338915062205</v>
      </c>
      <c r="AU77" s="29">
        <f t="shared" si="70"/>
        <v>52.122</v>
      </c>
      <c r="AV77" s="1">
        <f t="shared" si="71"/>
        <v>0.26</v>
      </c>
      <c r="AW77" s="2">
        <f t="shared" si="75"/>
        <v>1.04716666666667</v>
      </c>
      <c r="AX77" s="1">
        <f t="shared" si="72"/>
        <v>547.9778152488</v>
      </c>
    </row>
    <row r="78" s="1" customFormat="1" spans="1:50">
      <c r="A78" s="13"/>
      <c r="B78" s="13"/>
      <c r="C78" s="16">
        <v>3</v>
      </c>
      <c r="D78" s="19">
        <v>0.0293562309677421</v>
      </c>
      <c r="E78" s="20">
        <f t="shared" si="73"/>
        <v>-4.82899143221429</v>
      </c>
      <c r="F78" s="16" t="s">
        <v>73</v>
      </c>
      <c r="G78" s="13">
        <v>4</v>
      </c>
      <c r="H78" s="18">
        <f t="shared" si="57"/>
        <v>0.0293562309677421</v>
      </c>
      <c r="I78" s="18">
        <f t="shared" si="58"/>
        <v>273.179356230968</v>
      </c>
      <c r="J78" s="18">
        <f t="shared" si="59"/>
        <v>0.0174932562630574</v>
      </c>
      <c r="K78" s="18">
        <f t="shared" si="60"/>
        <v>52.122</v>
      </c>
      <c r="L78" s="18">
        <f t="shared" si="61"/>
        <v>0.52122</v>
      </c>
      <c r="M78" s="13" t="s">
        <v>73</v>
      </c>
      <c r="N78" s="13"/>
      <c r="O78" s="18">
        <f t="shared" si="74"/>
        <v>2.06010044553586</v>
      </c>
      <c r="P78" s="18">
        <f t="shared" si="62"/>
        <v>0.0360378650213974</v>
      </c>
      <c r="Q78" s="24">
        <f t="shared" si="63"/>
        <v>0.00936984490556332</v>
      </c>
      <c r="R78" s="18">
        <f t="shared" si="64"/>
        <v>0.1355172</v>
      </c>
      <c r="S78" s="25">
        <f t="shared" si="65"/>
        <v>0.0691413702877814</v>
      </c>
      <c r="T78" s="3">
        <v>0.01</v>
      </c>
      <c r="U78" s="26">
        <f t="shared" si="66"/>
        <v>0.000691413702877814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0.001</v>
      </c>
      <c r="AF78" s="3">
        <v>0.49</v>
      </c>
      <c r="AG78" s="26">
        <f t="shared" si="67"/>
        <v>0.00049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</v>
      </c>
      <c r="AR78" s="3">
        <v>0.5</v>
      </c>
      <c r="AS78" s="3">
        <f t="shared" si="68"/>
        <v>0.005</v>
      </c>
      <c r="AT78" s="2">
        <f t="shared" si="69"/>
        <v>0.00618141370287781</v>
      </c>
      <c r="AU78" s="29">
        <f t="shared" si="70"/>
        <v>52.122</v>
      </c>
      <c r="AV78" s="1">
        <f t="shared" si="71"/>
        <v>0.26</v>
      </c>
      <c r="AW78" s="2">
        <f t="shared" si="75"/>
        <v>1.04716666666667</v>
      </c>
      <c r="AX78" s="1">
        <f t="shared" si="72"/>
        <v>587.723210688694</v>
      </c>
    </row>
    <row r="79" s="1" customFormat="1" spans="1:50">
      <c r="A79" s="13"/>
      <c r="B79" s="13"/>
      <c r="C79" s="16">
        <v>4</v>
      </c>
      <c r="D79" s="19">
        <v>5.77603884506667</v>
      </c>
      <c r="E79" s="20">
        <f t="shared" si="73"/>
        <v>0.0293562309677421</v>
      </c>
      <c r="F79" s="16" t="s">
        <v>73</v>
      </c>
      <c r="G79" s="13">
        <v>5</v>
      </c>
      <c r="H79" s="18">
        <f t="shared" si="57"/>
        <v>5.77603884506667</v>
      </c>
      <c r="I79" s="18">
        <f t="shared" si="58"/>
        <v>278.926038845067</v>
      </c>
      <c r="J79" s="18">
        <f t="shared" si="59"/>
        <v>0.036457730242112</v>
      </c>
      <c r="K79" s="18">
        <f t="shared" si="60"/>
        <v>52.122</v>
      </c>
      <c r="L79" s="18">
        <f t="shared" si="61"/>
        <v>0.52122</v>
      </c>
      <c r="M79" s="13" t="s">
        <v>75</v>
      </c>
      <c r="N79" s="18">
        <f>(O78-P78)*$C$22/100</f>
        <v>1.92285945148873</v>
      </c>
      <c r="O79" s="18">
        <f t="shared" si="74"/>
        <v>0.622423129025723</v>
      </c>
      <c r="P79" s="18">
        <f t="shared" si="62"/>
        <v>0.0226921345344711</v>
      </c>
      <c r="Q79" s="24">
        <f t="shared" si="63"/>
        <v>0.00589995497896248</v>
      </c>
      <c r="R79" s="18">
        <f t="shared" si="64"/>
        <v>0.1355172</v>
      </c>
      <c r="S79" s="25">
        <f t="shared" si="65"/>
        <v>0.0435365767516041</v>
      </c>
      <c r="T79" s="3">
        <v>0.01</v>
      </c>
      <c r="U79" s="26">
        <f t="shared" si="66"/>
        <v>0.000435365767516041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0.001</v>
      </c>
      <c r="AF79" s="3">
        <v>0.49</v>
      </c>
      <c r="AG79" s="26">
        <f t="shared" si="67"/>
        <v>0.00049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</v>
      </c>
      <c r="AR79" s="3">
        <v>0.5</v>
      </c>
      <c r="AS79" s="3">
        <f t="shared" si="68"/>
        <v>0.005</v>
      </c>
      <c r="AT79" s="2">
        <f t="shared" si="69"/>
        <v>0.00592536576751604</v>
      </c>
      <c r="AU79" s="29">
        <f t="shared" si="70"/>
        <v>52.122</v>
      </c>
      <c r="AV79" s="1">
        <f t="shared" si="71"/>
        <v>0.26</v>
      </c>
      <c r="AW79" s="2">
        <f t="shared" si="75"/>
        <v>1.04716666666667</v>
      </c>
      <c r="AX79" s="1">
        <f t="shared" si="72"/>
        <v>563.378405132164</v>
      </c>
    </row>
    <row r="80" s="1" customFormat="1" spans="1:50">
      <c r="A80" s="13"/>
      <c r="B80" s="13"/>
      <c r="C80" s="16">
        <v>5</v>
      </c>
      <c r="D80" s="19">
        <v>12.8086195687742</v>
      </c>
      <c r="E80" s="20">
        <f t="shared" si="73"/>
        <v>5.77603884506667</v>
      </c>
      <c r="F80" s="16" t="s">
        <v>75</v>
      </c>
      <c r="G80" s="13">
        <v>6</v>
      </c>
      <c r="H80" s="18">
        <f t="shared" si="57"/>
        <v>12.8086195687742</v>
      </c>
      <c r="I80" s="18">
        <f t="shared" si="58"/>
        <v>285.958619568774</v>
      </c>
      <c r="J80" s="18">
        <f t="shared" si="59"/>
        <v>0.086025988413821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4"/>
        <v>1.12095099449125</v>
      </c>
      <c r="P80" s="18">
        <f t="shared" si="62"/>
        <v>0.0964309172645656</v>
      </c>
      <c r="Q80" s="24">
        <f t="shared" si="63"/>
        <v>0.0250720384887871</v>
      </c>
      <c r="R80" s="18">
        <f t="shared" si="64"/>
        <v>0.1355172</v>
      </c>
      <c r="S80" s="25">
        <f t="shared" si="65"/>
        <v>0.185010009716752</v>
      </c>
      <c r="T80" s="3">
        <v>0.01</v>
      </c>
      <c r="U80" s="26">
        <f t="shared" si="66"/>
        <v>0.00185010009716752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8"/>
        <v>0.0075</v>
      </c>
      <c r="AT80" s="2">
        <f t="shared" si="69"/>
        <v>0.0118001000971675</v>
      </c>
      <c r="AU80" s="29">
        <f t="shared" si="70"/>
        <v>52.122</v>
      </c>
      <c r="AV80" s="1">
        <f t="shared" si="71"/>
        <v>0.26</v>
      </c>
      <c r="AW80" s="2">
        <f t="shared" si="75"/>
        <v>1.04716666666667</v>
      </c>
      <c r="AX80" s="1">
        <f t="shared" si="72"/>
        <v>1121.94281905554</v>
      </c>
    </row>
    <row r="81" s="1" customFormat="1" spans="1:50">
      <c r="A81" s="13"/>
      <c r="B81" s="13"/>
      <c r="C81" s="16">
        <v>6</v>
      </c>
      <c r="D81" s="19">
        <v>18.3794392393333</v>
      </c>
      <c r="E81" s="20">
        <f t="shared" si="73"/>
        <v>12.8086195687742</v>
      </c>
      <c r="F81" s="16" t="s">
        <v>73</v>
      </c>
      <c r="G81" s="13">
        <v>7</v>
      </c>
      <c r="H81" s="18">
        <f t="shared" si="57"/>
        <v>18.3794392393333</v>
      </c>
      <c r="I81" s="18">
        <f t="shared" si="58"/>
        <v>291.529439239333</v>
      </c>
      <c r="J81" s="18">
        <f t="shared" si="59"/>
        <v>0.164893889104161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4"/>
        <v>1.54574007722669</v>
      </c>
      <c r="P81" s="18">
        <f t="shared" si="62"/>
        <v>0.254883092878074</v>
      </c>
      <c r="Q81" s="24">
        <f t="shared" si="63"/>
        <v>0.0662696041482993</v>
      </c>
      <c r="R81" s="18">
        <f t="shared" si="64"/>
        <v>0.1355172</v>
      </c>
      <c r="S81" s="25">
        <f t="shared" si="65"/>
        <v>0.489012495449281</v>
      </c>
      <c r="T81" s="3">
        <v>0.01</v>
      </c>
      <c r="U81" s="26">
        <f t="shared" si="66"/>
        <v>0.00489012495449281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0.015</v>
      </c>
      <c r="AR81" s="3">
        <v>0.5</v>
      </c>
      <c r="AS81" s="3">
        <f t="shared" si="68"/>
        <v>0.0075</v>
      </c>
      <c r="AT81" s="2">
        <f t="shared" si="69"/>
        <v>0.0148401249544928</v>
      </c>
      <c r="AU81" s="29">
        <f t="shared" si="70"/>
        <v>52.122</v>
      </c>
      <c r="AV81" s="1">
        <f t="shared" si="71"/>
        <v>0.26</v>
      </c>
      <c r="AW81" s="2">
        <f t="shared" si="75"/>
        <v>1.04716666666667</v>
      </c>
      <c r="AX81" s="1">
        <f t="shared" si="72"/>
        <v>1410.98562634877</v>
      </c>
    </row>
    <row r="82" s="1" customFormat="1" spans="1:50">
      <c r="A82" s="13"/>
      <c r="B82" s="13"/>
      <c r="C82" s="16">
        <v>7</v>
      </c>
      <c r="D82" s="19">
        <v>21.4329541319355</v>
      </c>
      <c r="E82" s="20">
        <f t="shared" si="73"/>
        <v>18.3794392393333</v>
      </c>
      <c r="F82" s="16" t="s">
        <v>73</v>
      </c>
      <c r="G82" s="13">
        <v>8</v>
      </c>
      <c r="H82" s="18">
        <f t="shared" si="57"/>
        <v>21.4329541319355</v>
      </c>
      <c r="I82" s="18">
        <f t="shared" si="58"/>
        <v>294.582954131935</v>
      </c>
      <c r="J82" s="18">
        <f t="shared" si="59"/>
        <v>0.2331078320258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4"/>
        <v>1.81207698434861</v>
      </c>
      <c r="P82" s="18">
        <f t="shared" si="62"/>
        <v>0.422409337285355</v>
      </c>
      <c r="Q82" s="24">
        <f t="shared" si="63"/>
        <v>0.109826427694192</v>
      </c>
      <c r="R82" s="18">
        <f t="shared" si="64"/>
        <v>0.1355172</v>
      </c>
      <c r="S82" s="25">
        <f t="shared" si="65"/>
        <v>0.810424268610865</v>
      </c>
      <c r="T82" s="3">
        <v>0.01</v>
      </c>
      <c r="U82" s="26">
        <f t="shared" si="66"/>
        <v>0.00810424268610866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0.0180542426861087</v>
      </c>
      <c r="AU82" s="29">
        <f t="shared" si="70"/>
        <v>52.122</v>
      </c>
      <c r="AV82" s="1">
        <f t="shared" si="71"/>
        <v>0.26</v>
      </c>
      <c r="AW82" s="2">
        <f t="shared" si="75"/>
        <v>1.04716666666667</v>
      </c>
      <c r="AX82" s="1">
        <f t="shared" si="72"/>
        <v>1716.58102629382</v>
      </c>
    </row>
    <row r="83" s="1" customFormat="1" spans="1:50">
      <c r="A83" s="13"/>
      <c r="B83" s="13"/>
      <c r="C83" s="16">
        <v>8</v>
      </c>
      <c r="D83" s="19">
        <v>18.7023630080645</v>
      </c>
      <c r="E83" s="20">
        <f t="shared" si="73"/>
        <v>21.4329541319355</v>
      </c>
      <c r="F83" s="16" t="s">
        <v>73</v>
      </c>
      <c r="G83" s="13">
        <v>9</v>
      </c>
      <c r="H83" s="18">
        <f t="shared" si="57"/>
        <v>18.7023630080645</v>
      </c>
      <c r="I83" s="18">
        <f t="shared" si="58"/>
        <v>291.852363008065</v>
      </c>
      <c r="J83" s="18">
        <f t="shared" si="59"/>
        <v>0.1711014935945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4"/>
        <v>1.91088764706326</v>
      </c>
      <c r="P83" s="18">
        <f t="shared" si="62"/>
        <v>0.326955730503804</v>
      </c>
      <c r="Q83" s="24">
        <f t="shared" si="63"/>
        <v>0.085008489930989</v>
      </c>
      <c r="R83" s="18">
        <f t="shared" si="64"/>
        <v>0.1355172</v>
      </c>
      <c r="S83" s="25">
        <f t="shared" si="65"/>
        <v>0.627289302988765</v>
      </c>
      <c r="T83" s="3">
        <v>0.01</v>
      </c>
      <c r="U83" s="26">
        <f t="shared" si="66"/>
        <v>0.00627289302988765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0.001</v>
      </c>
      <c r="AF83" s="3">
        <v>0.49</v>
      </c>
      <c r="AG83" s="26">
        <f t="shared" si="67"/>
        <v>0.00049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</v>
      </c>
      <c r="AR83" s="3">
        <v>0.5</v>
      </c>
      <c r="AS83" s="3">
        <f t="shared" si="68"/>
        <v>0.005</v>
      </c>
      <c r="AT83" s="2">
        <f t="shared" si="69"/>
        <v>0.0117628930298876</v>
      </c>
      <c r="AU83" s="29">
        <f t="shared" si="70"/>
        <v>52.122</v>
      </c>
      <c r="AV83" s="1">
        <f t="shared" si="71"/>
        <v>0.26</v>
      </c>
      <c r="AW83" s="2">
        <f t="shared" si="75"/>
        <v>1.04716666666667</v>
      </c>
      <c r="AX83" s="1">
        <f t="shared" si="72"/>
        <v>1118.40520483116</v>
      </c>
    </row>
    <row r="84" s="1" customFormat="1" spans="1:50">
      <c r="A84" s="13"/>
      <c r="B84" s="13"/>
      <c r="C84" s="16">
        <v>9</v>
      </c>
      <c r="D84" s="19">
        <v>13.3342737978667</v>
      </c>
      <c r="E84" s="20">
        <f t="shared" si="73"/>
        <v>18.7023630080645</v>
      </c>
      <c r="F84" s="16" t="s">
        <v>73</v>
      </c>
      <c r="G84" s="13">
        <v>10</v>
      </c>
      <c r="H84" s="18">
        <f t="shared" si="57"/>
        <v>13.3342737978667</v>
      </c>
      <c r="I84" s="18">
        <f t="shared" si="58"/>
        <v>286.484273797867</v>
      </c>
      <c r="J84" s="18">
        <f t="shared" si="59"/>
        <v>0.0915719735363625</v>
      </c>
      <c r="K84" s="18">
        <f t="shared" si="60"/>
        <v>52.122</v>
      </c>
      <c r="L84" s="18">
        <f t="shared" si="61"/>
        <v>0.52122</v>
      </c>
      <c r="M84" s="13" t="s">
        <v>73</v>
      </c>
      <c r="N84" s="13"/>
      <c r="O84" s="18">
        <f t="shared" si="74"/>
        <v>2.10515191655945</v>
      </c>
      <c r="P84" s="18">
        <f t="shared" si="62"/>
        <v>0.192772915593205</v>
      </c>
      <c r="Q84" s="24">
        <f t="shared" si="63"/>
        <v>0.0501209580542333</v>
      </c>
      <c r="R84" s="18">
        <f t="shared" si="64"/>
        <v>0.1355172</v>
      </c>
      <c r="S84" s="25">
        <f t="shared" si="65"/>
        <v>0.369849421728262</v>
      </c>
      <c r="T84" s="3">
        <v>0.01</v>
      </c>
      <c r="U84" s="26">
        <f t="shared" si="66"/>
        <v>0.00369849421728262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0.00918849421728262</v>
      </c>
      <c r="AU84" s="29">
        <f t="shared" si="70"/>
        <v>52.122</v>
      </c>
      <c r="AV84" s="1">
        <f t="shared" si="71"/>
        <v>0.26</v>
      </c>
      <c r="AW84" s="2">
        <f t="shared" si="75"/>
        <v>1.04716666666667</v>
      </c>
      <c r="AX84" s="1">
        <f t="shared" si="72"/>
        <v>873.633699724981</v>
      </c>
    </row>
    <row r="85" s="1" customFormat="1" spans="1:50">
      <c r="A85" s="13"/>
      <c r="B85" s="13"/>
      <c r="C85" s="16">
        <v>10</v>
      </c>
      <c r="D85" s="19">
        <v>6.35624625174194</v>
      </c>
      <c r="E85" s="20">
        <f t="shared" si="73"/>
        <v>13.3342737978667</v>
      </c>
      <c r="F85" s="16" t="s">
        <v>73</v>
      </c>
      <c r="G85" s="13">
        <v>11</v>
      </c>
      <c r="H85" s="18">
        <f t="shared" si="57"/>
        <v>6.35624625174194</v>
      </c>
      <c r="I85" s="18">
        <f t="shared" si="58"/>
        <v>279.506246251742</v>
      </c>
      <c r="J85" s="18">
        <f t="shared" si="59"/>
        <v>0.0391976529788553</v>
      </c>
      <c r="K85" s="18">
        <f t="shared" si="60"/>
        <v>52.122</v>
      </c>
      <c r="L85" s="18">
        <f t="shared" si="61"/>
        <v>0.52122</v>
      </c>
      <c r="M85" s="13" t="s">
        <v>75</v>
      </c>
      <c r="N85" s="18">
        <f>(O84-P84)*$C$22/100</f>
        <v>1.81676005091794</v>
      </c>
      <c r="O85" s="18">
        <f t="shared" si="74"/>
        <v>0.616838950048312</v>
      </c>
      <c r="P85" s="18">
        <f t="shared" si="62"/>
        <v>0.0241786391078352</v>
      </c>
      <c r="Q85" s="24">
        <f t="shared" si="63"/>
        <v>0.00628644616803716</v>
      </c>
      <c r="R85" s="18">
        <f t="shared" si="64"/>
        <v>0.1355172</v>
      </c>
      <c r="S85" s="25">
        <f t="shared" si="65"/>
        <v>0.0463885482288386</v>
      </c>
      <c r="T85" s="3">
        <v>0.01</v>
      </c>
      <c r="U85" s="26">
        <f t="shared" si="66"/>
        <v>0.000463885482288386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0.00595388548228839</v>
      </c>
      <c r="AU85" s="29">
        <f t="shared" si="70"/>
        <v>52.122</v>
      </c>
      <c r="AV85" s="1">
        <f t="shared" si="71"/>
        <v>0.26</v>
      </c>
      <c r="AW85" s="2">
        <f t="shared" si="75"/>
        <v>1.04716666666667</v>
      </c>
      <c r="AX85" s="1">
        <f t="shared" si="72"/>
        <v>566.090033756232</v>
      </c>
    </row>
    <row r="86" s="1" customFormat="1" spans="1:51">
      <c r="A86" s="13"/>
      <c r="B86" s="13"/>
      <c r="C86" s="16">
        <v>11</v>
      </c>
      <c r="D86" s="19">
        <v>-0.658769539266667</v>
      </c>
      <c r="E86" s="20">
        <f t="shared" si="73"/>
        <v>6.35624625174194</v>
      </c>
      <c r="F86" s="16" t="s">
        <v>75</v>
      </c>
      <c r="G86" s="13">
        <v>12</v>
      </c>
      <c r="H86" s="18">
        <f t="shared" si="57"/>
        <v>-0.658769539266667</v>
      </c>
      <c r="I86" s="18">
        <f t="shared" si="58"/>
        <v>272.491230460733</v>
      </c>
      <c r="J86" s="18">
        <f t="shared" si="59"/>
        <v>0.0159874976778655</v>
      </c>
      <c r="K86" s="18">
        <f t="shared" si="60"/>
        <v>52.122</v>
      </c>
      <c r="L86" s="18">
        <f t="shared" si="61"/>
        <v>0.52122</v>
      </c>
      <c r="M86" s="13" t="s">
        <v>73</v>
      </c>
      <c r="N86" s="13"/>
      <c r="O86" s="18">
        <f t="shared" si="74"/>
        <v>1.11388031094048</v>
      </c>
      <c r="P86" s="18">
        <f t="shared" si="62"/>
        <v>0.017808158884581</v>
      </c>
      <c r="Q86" s="24">
        <f t="shared" si="63"/>
        <v>0.00463012130999105</v>
      </c>
      <c r="R86" s="18">
        <f t="shared" si="64"/>
        <v>0.1355172</v>
      </c>
      <c r="S86" s="25">
        <f t="shared" si="65"/>
        <v>0.0341662999972775</v>
      </c>
      <c r="T86" s="3">
        <v>0.01</v>
      </c>
      <c r="U86" s="26">
        <f t="shared" si="66"/>
        <v>0.000341662999972775</v>
      </c>
      <c r="V86" s="25"/>
      <c r="W86" s="3"/>
      <c r="X86" s="3"/>
      <c r="Y86" s="28"/>
      <c r="Z86" s="3"/>
      <c r="AA86" s="27"/>
      <c r="AB86" s="3"/>
      <c r="AC86" s="3"/>
      <c r="AD86" s="27"/>
      <c r="AE86" s="25">
        <v>0.001</v>
      </c>
      <c r="AF86" s="3">
        <v>0.49</v>
      </c>
      <c r="AG86" s="26">
        <f t="shared" si="67"/>
        <v>0.00049</v>
      </c>
      <c r="AH86" s="35"/>
      <c r="AI86" s="3"/>
      <c r="AJ86" s="26"/>
      <c r="AK86" s="36"/>
      <c r="AL86" s="27"/>
      <c r="AM86" s="27"/>
      <c r="AN86" s="36"/>
      <c r="AO86" s="27"/>
      <c r="AP86" s="26"/>
      <c r="AQ86" s="3">
        <v>0.01</v>
      </c>
      <c r="AR86" s="3">
        <v>0.5</v>
      </c>
      <c r="AS86" s="3">
        <f t="shared" si="68"/>
        <v>0.005</v>
      </c>
      <c r="AT86" s="2">
        <f t="shared" si="69"/>
        <v>0.00583166299997278</v>
      </c>
      <c r="AU86" s="29">
        <f t="shared" si="70"/>
        <v>52.122</v>
      </c>
      <c r="AV86" s="1">
        <f t="shared" si="71"/>
        <v>0.26</v>
      </c>
      <c r="AW86" s="2">
        <f t="shared" si="75"/>
        <v>1.04716666666667</v>
      </c>
      <c r="AX86" s="1">
        <f t="shared" si="72"/>
        <v>554.469230946766</v>
      </c>
      <c r="AY86" s="1">
        <f>SUM(AX75:AX86)</f>
        <v>10124.363904229</v>
      </c>
    </row>
    <row r="87" s="1" customFormat="1" spans="1:46">
      <c r="A87" s="13"/>
      <c r="B87" s="13"/>
      <c r="C87" s="16">
        <v>12</v>
      </c>
      <c r="D87" s="19">
        <v>-8.01705405748387</v>
      </c>
      <c r="E87" s="20">
        <f t="shared" si="73"/>
        <v>-0.658769539266667</v>
      </c>
      <c r="F87" s="16" t="s">
        <v>73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AT87" s="2"/>
    </row>
    <row r="88" s="1" customFormat="1" spans="46:46">
      <c r="AT88" s="2"/>
    </row>
    <row r="89" s="1" customFormat="1" spans="19:46">
      <c r="S89" s="23" t="s">
        <v>45</v>
      </c>
      <c r="T89" s="23"/>
      <c r="U89" s="23"/>
      <c r="V89" s="23" t="s">
        <v>46</v>
      </c>
      <c r="W89" s="23"/>
      <c r="X89" s="23"/>
      <c r="Y89" s="23" t="s">
        <v>47</v>
      </c>
      <c r="Z89" s="23"/>
      <c r="AA89" s="23"/>
      <c r="AB89" s="23" t="s">
        <v>48</v>
      </c>
      <c r="AC89" s="23"/>
      <c r="AD89" s="23"/>
      <c r="AE89" s="23" t="s">
        <v>49</v>
      </c>
      <c r="AF89" s="23"/>
      <c r="AG89" s="23"/>
      <c r="AH89" s="23" t="s">
        <v>50</v>
      </c>
      <c r="AI89" s="23"/>
      <c r="AJ89" s="23"/>
      <c r="AK89" s="31" t="s">
        <v>78</v>
      </c>
      <c r="AL89" s="32"/>
      <c r="AM89" s="33"/>
      <c r="AN89" s="32" t="s">
        <v>79</v>
      </c>
      <c r="AO89" s="32"/>
      <c r="AP89" s="33"/>
      <c r="AQ89" s="23" t="s">
        <v>52</v>
      </c>
      <c r="AR89" s="23"/>
      <c r="AS89" s="23"/>
      <c r="AT89" s="2"/>
    </row>
    <row r="90" s="1" customFormat="1" spans="1:53">
      <c r="A90" s="15" t="s">
        <v>80</v>
      </c>
      <c r="B90" s="15"/>
      <c r="C90" s="16" t="s">
        <v>53</v>
      </c>
      <c r="D90" s="16" t="s">
        <v>54</v>
      </c>
      <c r="E90" s="16" t="s">
        <v>55</v>
      </c>
      <c r="F90" s="16" t="s">
        <v>56</v>
      </c>
      <c r="G90" s="13" t="s">
        <v>53</v>
      </c>
      <c r="H90" s="13" t="s">
        <v>55</v>
      </c>
      <c r="I90" s="13" t="s">
        <v>57</v>
      </c>
      <c r="J90" s="13" t="s">
        <v>58</v>
      </c>
      <c r="K90" s="22" t="s">
        <v>59</v>
      </c>
      <c r="L90" s="22" t="s">
        <v>60</v>
      </c>
      <c r="M90" s="13" t="s">
        <v>61</v>
      </c>
      <c r="N90" s="22" t="s">
        <v>62</v>
      </c>
      <c r="O90" s="13" t="s">
        <v>63</v>
      </c>
      <c r="P90" s="13" t="s">
        <v>64</v>
      </c>
      <c r="Q90" s="22" t="s">
        <v>65</v>
      </c>
      <c r="R90" s="22" t="s">
        <v>66</v>
      </c>
      <c r="S90" s="4" t="s">
        <v>12</v>
      </c>
      <c r="T90" s="3" t="s">
        <v>13</v>
      </c>
      <c r="U90" s="3"/>
      <c r="V90" s="4" t="s">
        <v>12</v>
      </c>
      <c r="W90" s="3" t="s">
        <v>13</v>
      </c>
      <c r="X90" s="3"/>
      <c r="Y90" s="4" t="s">
        <v>12</v>
      </c>
      <c r="Z90" s="3" t="s">
        <v>13</v>
      </c>
      <c r="AA90" s="3"/>
      <c r="AB90" s="4" t="s">
        <v>12</v>
      </c>
      <c r="AC90" s="3" t="s">
        <v>13</v>
      </c>
      <c r="AD90" s="3"/>
      <c r="AE90" s="4" t="s">
        <v>12</v>
      </c>
      <c r="AF90" s="3" t="s">
        <v>13</v>
      </c>
      <c r="AG90" s="3"/>
      <c r="AH90" s="4" t="s">
        <v>12</v>
      </c>
      <c r="AI90" s="3" t="s">
        <v>13</v>
      </c>
      <c r="AJ90" s="3"/>
      <c r="AK90" s="4" t="s">
        <v>12</v>
      </c>
      <c r="AL90" s="3" t="s">
        <v>13</v>
      </c>
      <c r="AM90" s="3"/>
      <c r="AN90" s="4" t="s">
        <v>12</v>
      </c>
      <c r="AO90" s="3" t="s">
        <v>13</v>
      </c>
      <c r="AP90" s="3"/>
      <c r="AQ90" s="34" t="s">
        <v>12</v>
      </c>
      <c r="AR90" s="34" t="s">
        <v>13</v>
      </c>
      <c r="AS90" s="34"/>
      <c r="AT90" s="2" t="s">
        <v>67</v>
      </c>
      <c r="AU90" s="1" t="s">
        <v>68</v>
      </c>
      <c r="AV90" s="1" t="s">
        <v>38</v>
      </c>
      <c r="AW90" s="1" t="s">
        <v>81</v>
      </c>
      <c r="AX90" s="1" t="s">
        <v>82</v>
      </c>
      <c r="AZ90" s="1" t="s">
        <v>83</v>
      </c>
      <c r="BA90" s="1" t="s">
        <v>84</v>
      </c>
    </row>
    <row r="91" s="1" customFormat="1" spans="1:53">
      <c r="A91" s="13" t="s">
        <v>71</v>
      </c>
      <c r="B91" s="13">
        <f>F9</f>
        <v>341.64</v>
      </c>
      <c r="C91" s="16" t="s">
        <v>72</v>
      </c>
      <c r="D91" s="17">
        <v>-7</v>
      </c>
      <c r="E91" s="16"/>
      <c r="F91" s="16"/>
      <c r="G91" s="13">
        <v>1</v>
      </c>
      <c r="H91" s="18">
        <f t="shared" ref="H91:H102" si="76">E92</f>
        <v>-7</v>
      </c>
      <c r="I91" s="18">
        <f t="shared" ref="I91:I102" si="77">H91+273.15</f>
        <v>266.15</v>
      </c>
      <c r="J91" s="18">
        <f t="shared" ref="J91:J102" si="78">EXP(($C$16*(I91-$C$14))/($C$17*I91*$C$14))</f>
        <v>0.00682404760193068</v>
      </c>
      <c r="K91" s="18">
        <f t="shared" ref="K91:K102" si="79">$B$91/12</f>
        <v>28.47</v>
      </c>
      <c r="L91" s="18">
        <f t="shared" ref="L91:L102" si="80">K91*$B$76/100</f>
        <v>0.2847</v>
      </c>
      <c r="M91" s="13" t="s">
        <v>73</v>
      </c>
      <c r="N91" s="13"/>
      <c r="O91" s="18">
        <f>L91</f>
        <v>0.2847</v>
      </c>
      <c r="P91" s="18">
        <f t="shared" ref="P91:P102" si="81">O91*J91</f>
        <v>0.00194280635226967</v>
      </c>
      <c r="Q91" s="24">
        <f t="shared" ref="Q91:Q102" si="82">P91*$B$77</f>
        <v>0.000505129651590113</v>
      </c>
      <c r="R91" s="18">
        <f t="shared" ref="R91:R102" si="83">L91*$B$77</f>
        <v>0.074022</v>
      </c>
      <c r="S91" s="25">
        <f t="shared" ref="S91:S102" si="84">Q91/R91</f>
        <v>0.00682404760193068</v>
      </c>
      <c r="T91" s="3">
        <v>0.01</v>
      </c>
      <c r="U91" s="26">
        <f t="shared" ref="U91:U102" si="85">S91*T91</f>
        <v>6.82404760193068e-5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ref="AG91:AG102" si="86">AF91*AE91</f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ref="AS91:AS102" si="87">AR91*AQ91</f>
        <v>0.005</v>
      </c>
      <c r="AT91" s="2">
        <f t="shared" ref="AT91:AT102" si="88">(AS91+AM91+AD91+AA91+U91+X91+AG91+AJ91+AP91)</f>
        <v>0.00555824047601931</v>
      </c>
      <c r="AU91" s="29">
        <f t="shared" ref="AU91:AU102" si="89">$B$91/12</f>
        <v>28.47</v>
      </c>
      <c r="AV91" s="1">
        <f t="shared" ref="AV91:AV102" si="90">$B$77</f>
        <v>0.26</v>
      </c>
      <c r="AW91" s="2">
        <f>$E$9/12</f>
        <v>4.0945</v>
      </c>
      <c r="AX91" s="1">
        <f t="shared" ref="AX91:AX102" si="91">AW91*10000*AV91*0.67*AU91*AT91</f>
        <v>1128.68778698722</v>
      </c>
      <c r="AZ91" s="2">
        <f>$E$10/12</f>
        <v>1.61265829763506</v>
      </c>
      <c r="BA91" s="1">
        <f t="shared" ref="BA91:BA102" si="92">AZ91*10000*AV91*0.67*AU91*AT91</f>
        <v>444.544565911416</v>
      </c>
    </row>
    <row r="92" s="1" customFormat="1" spans="1:53">
      <c r="A92" s="13" t="s">
        <v>74</v>
      </c>
      <c r="B92" s="13">
        <v>1</v>
      </c>
      <c r="C92" s="16">
        <v>1</v>
      </c>
      <c r="D92" s="19">
        <v>-7.12023260806452</v>
      </c>
      <c r="E92" s="20">
        <f t="shared" ref="E92:E103" si="93">D91</f>
        <v>-7</v>
      </c>
      <c r="F92" s="16" t="s">
        <v>73</v>
      </c>
      <c r="G92" s="13">
        <v>2</v>
      </c>
      <c r="H92" s="18">
        <f t="shared" si="76"/>
        <v>-7.12023260806452</v>
      </c>
      <c r="I92" s="18">
        <f t="shared" si="77"/>
        <v>266.029767391935</v>
      </c>
      <c r="J92" s="18">
        <f t="shared" si="78"/>
        <v>0.00671214556777906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ref="O92:O102" si="94">L92+O91-P91-N92</f>
        <v>0.56745719364773</v>
      </c>
      <c r="P92" s="18">
        <f t="shared" si="81"/>
        <v>0.00380885528724696</v>
      </c>
      <c r="Q92" s="24">
        <f t="shared" si="82"/>
        <v>0.000990302374684209</v>
      </c>
      <c r="R92" s="18">
        <f t="shared" si="83"/>
        <v>0.074022</v>
      </c>
      <c r="S92" s="25">
        <f t="shared" si="84"/>
        <v>0.0133784871346925</v>
      </c>
      <c r="T92" s="3">
        <v>0.01</v>
      </c>
      <c r="U92" s="26">
        <f t="shared" si="85"/>
        <v>0.000133784871346925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0.00562378487134692</v>
      </c>
      <c r="AU92" s="29">
        <f t="shared" si="89"/>
        <v>28.47</v>
      </c>
      <c r="AV92" s="1">
        <f t="shared" si="90"/>
        <v>0.26</v>
      </c>
      <c r="AW92" s="2">
        <f t="shared" ref="AW92:AW102" si="95">$E$9/12</f>
        <v>4.0945</v>
      </c>
      <c r="AX92" s="1">
        <f t="shared" si="91"/>
        <v>1141.99760307577</v>
      </c>
      <c r="AZ92" s="2">
        <f t="shared" ref="AZ92:AZ102" si="96">$E$10/12</f>
        <v>1.61265829763506</v>
      </c>
      <c r="BA92" s="1">
        <f t="shared" si="92"/>
        <v>449.786765289897</v>
      </c>
    </row>
    <row r="93" s="1" customFormat="1" spans="1:53">
      <c r="A93" s="13" t="s">
        <v>38</v>
      </c>
      <c r="B93" s="13">
        <f>H9</f>
        <v>0.33</v>
      </c>
      <c r="C93" s="16">
        <v>2</v>
      </c>
      <c r="D93" s="19">
        <v>-4.82899143221429</v>
      </c>
      <c r="E93" s="20">
        <f t="shared" si="93"/>
        <v>-7.12023260806452</v>
      </c>
      <c r="F93" s="16" t="s">
        <v>73</v>
      </c>
      <c r="G93" s="13">
        <v>3</v>
      </c>
      <c r="H93" s="18">
        <f t="shared" si="76"/>
        <v>-4.82899143221429</v>
      </c>
      <c r="I93" s="18">
        <f t="shared" si="77"/>
        <v>268.321008567786</v>
      </c>
      <c r="J93" s="18">
        <f t="shared" si="78"/>
        <v>0.00917475613054404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4"/>
        <v>0.848348338360483</v>
      </c>
      <c r="P93" s="18">
        <f t="shared" si="81"/>
        <v>0.0077833891182097</v>
      </c>
      <c r="Q93" s="24">
        <f t="shared" si="82"/>
        <v>0.00202368117073452</v>
      </c>
      <c r="R93" s="18">
        <f t="shared" si="83"/>
        <v>0.074022</v>
      </c>
      <c r="S93" s="25">
        <f t="shared" si="84"/>
        <v>0.0273389150622048</v>
      </c>
      <c r="T93" s="3">
        <v>0.01</v>
      </c>
      <c r="U93" s="26">
        <f t="shared" si="85"/>
        <v>0.000273389150622048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0.00576338915062205</v>
      </c>
      <c r="AU93" s="29">
        <f t="shared" si="89"/>
        <v>28.47</v>
      </c>
      <c r="AV93" s="1">
        <f t="shared" si="90"/>
        <v>0.26</v>
      </c>
      <c r="AW93" s="2">
        <f t="shared" si="95"/>
        <v>4.0945</v>
      </c>
      <c r="AX93" s="1">
        <f t="shared" si="91"/>
        <v>1170.34643859464</v>
      </c>
      <c r="AZ93" s="2">
        <f t="shared" si="96"/>
        <v>1.61265829763506</v>
      </c>
      <c r="BA93" s="1">
        <f t="shared" si="92"/>
        <v>460.952227453237</v>
      </c>
    </row>
    <row r="94" s="1" customFormat="1" spans="1:53">
      <c r="A94" s="13"/>
      <c r="B94" s="13"/>
      <c r="C94" s="16">
        <v>3</v>
      </c>
      <c r="D94" s="19">
        <v>0.0293562309677421</v>
      </c>
      <c r="E94" s="20">
        <f t="shared" si="93"/>
        <v>-4.82899143221429</v>
      </c>
      <c r="F94" s="16" t="s">
        <v>73</v>
      </c>
      <c r="G94" s="13">
        <v>4</v>
      </c>
      <c r="H94" s="18">
        <f t="shared" si="76"/>
        <v>0.0293562309677421</v>
      </c>
      <c r="I94" s="18">
        <f t="shared" si="77"/>
        <v>273.179356230968</v>
      </c>
      <c r="J94" s="18">
        <f t="shared" si="78"/>
        <v>0.0174932562630574</v>
      </c>
      <c r="K94" s="18">
        <f t="shared" si="79"/>
        <v>28.47</v>
      </c>
      <c r="L94" s="18">
        <f t="shared" si="80"/>
        <v>0.2847</v>
      </c>
      <c r="M94" s="13" t="s">
        <v>73</v>
      </c>
      <c r="N94" s="13"/>
      <c r="O94" s="18">
        <f t="shared" si="94"/>
        <v>1.12526494924227</v>
      </c>
      <c r="P94" s="18">
        <f t="shared" si="81"/>
        <v>0.0196845481209313</v>
      </c>
      <c r="Q94" s="24">
        <f t="shared" si="82"/>
        <v>0.00511798251144215</v>
      </c>
      <c r="R94" s="18">
        <f t="shared" si="83"/>
        <v>0.074022</v>
      </c>
      <c r="S94" s="25">
        <f t="shared" si="84"/>
        <v>0.0691413702877813</v>
      </c>
      <c r="T94" s="3">
        <v>0.01</v>
      </c>
      <c r="U94" s="26">
        <f t="shared" si="85"/>
        <v>0.000691413702877813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0.001</v>
      </c>
      <c r="AF94" s="3">
        <v>0.49</v>
      </c>
      <c r="AG94" s="26">
        <f t="shared" si="86"/>
        <v>0.00049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</v>
      </c>
      <c r="AR94" s="3">
        <v>0.5</v>
      </c>
      <c r="AS94" s="3">
        <f t="shared" si="87"/>
        <v>0.005</v>
      </c>
      <c r="AT94" s="2">
        <f t="shared" si="88"/>
        <v>0.00618141370287781</v>
      </c>
      <c r="AU94" s="29">
        <f t="shared" si="89"/>
        <v>28.47</v>
      </c>
      <c r="AV94" s="1">
        <f t="shared" si="90"/>
        <v>0.26</v>
      </c>
      <c r="AW94" s="2">
        <f t="shared" si="95"/>
        <v>4.0945</v>
      </c>
      <c r="AX94" s="1">
        <f t="shared" si="91"/>
        <v>1255.23287141947</v>
      </c>
      <c r="AZ94" s="2">
        <f t="shared" si="96"/>
        <v>1.61265829763506</v>
      </c>
      <c r="BA94" s="1">
        <f t="shared" si="92"/>
        <v>494.385567360822</v>
      </c>
    </row>
    <row r="95" s="1" customFormat="1" spans="1:53">
      <c r="A95" s="13"/>
      <c r="B95" s="13"/>
      <c r="C95" s="16">
        <v>4</v>
      </c>
      <c r="D95" s="19">
        <v>5.77603884506667</v>
      </c>
      <c r="E95" s="20">
        <f t="shared" si="93"/>
        <v>0.0293562309677421</v>
      </c>
      <c r="F95" s="16" t="s">
        <v>73</v>
      </c>
      <c r="G95" s="13">
        <v>5</v>
      </c>
      <c r="H95" s="18">
        <f t="shared" si="76"/>
        <v>5.77603884506667</v>
      </c>
      <c r="I95" s="18">
        <f t="shared" si="77"/>
        <v>278.926038845067</v>
      </c>
      <c r="J95" s="18">
        <f t="shared" si="78"/>
        <v>0.036457730242112</v>
      </c>
      <c r="K95" s="18">
        <f t="shared" si="79"/>
        <v>28.47</v>
      </c>
      <c r="L95" s="18">
        <f t="shared" si="80"/>
        <v>0.2847</v>
      </c>
      <c r="M95" s="13" t="s">
        <v>75</v>
      </c>
      <c r="N95" s="18">
        <f>(O94-P94)*$C$22/100</f>
        <v>1.05030138106528</v>
      </c>
      <c r="O95" s="18">
        <f t="shared" si="94"/>
        <v>0.339979020056067</v>
      </c>
      <c r="P95" s="18">
        <f t="shared" si="81"/>
        <v>0.0123948634011817</v>
      </c>
      <c r="Q95" s="24">
        <f t="shared" si="82"/>
        <v>0.00322266448430724</v>
      </c>
      <c r="R95" s="18">
        <f t="shared" si="83"/>
        <v>0.074022</v>
      </c>
      <c r="S95" s="25">
        <f t="shared" si="84"/>
        <v>0.0435365767516041</v>
      </c>
      <c r="T95" s="3">
        <v>0.01</v>
      </c>
      <c r="U95" s="26">
        <f t="shared" si="85"/>
        <v>0.000435365767516041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0.001</v>
      </c>
      <c r="AF95" s="3">
        <v>0.49</v>
      </c>
      <c r="AG95" s="26">
        <f t="shared" si="86"/>
        <v>0.00049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</v>
      </c>
      <c r="AR95" s="3">
        <v>0.5</v>
      </c>
      <c r="AS95" s="3">
        <f t="shared" si="87"/>
        <v>0.005</v>
      </c>
      <c r="AT95" s="2">
        <f t="shared" si="88"/>
        <v>0.00592536576751604</v>
      </c>
      <c r="AU95" s="29">
        <f t="shared" si="89"/>
        <v>28.47</v>
      </c>
      <c r="AV95" s="1">
        <f t="shared" si="90"/>
        <v>0.26</v>
      </c>
      <c r="AW95" s="2">
        <f t="shared" si="95"/>
        <v>4.0945</v>
      </c>
      <c r="AX95" s="1">
        <f t="shared" si="91"/>
        <v>1203.23832768337</v>
      </c>
      <c r="AZ95" s="2">
        <f t="shared" si="96"/>
        <v>1.61265829763506</v>
      </c>
      <c r="BA95" s="1">
        <f t="shared" si="92"/>
        <v>473.907015061942</v>
      </c>
    </row>
    <row r="96" s="1" customFormat="1" spans="1:53">
      <c r="A96" s="13"/>
      <c r="B96" s="13"/>
      <c r="C96" s="16">
        <v>5</v>
      </c>
      <c r="D96" s="19">
        <v>12.8086195687742</v>
      </c>
      <c r="E96" s="20">
        <f t="shared" si="93"/>
        <v>5.77603884506667</v>
      </c>
      <c r="F96" s="16" t="s">
        <v>75</v>
      </c>
      <c r="G96" s="13">
        <v>6</v>
      </c>
      <c r="H96" s="18">
        <f t="shared" si="76"/>
        <v>12.8086195687742</v>
      </c>
      <c r="I96" s="18">
        <f t="shared" si="77"/>
        <v>285.958619568774</v>
      </c>
      <c r="J96" s="18">
        <f t="shared" si="78"/>
        <v>0.086025988413821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4"/>
        <v>0.612284156654885</v>
      </c>
      <c r="P96" s="18">
        <f t="shared" si="81"/>
        <v>0.0526723497663594</v>
      </c>
      <c r="Q96" s="24">
        <f t="shared" si="82"/>
        <v>0.0136948109392534</v>
      </c>
      <c r="R96" s="18">
        <f t="shared" si="83"/>
        <v>0.074022</v>
      </c>
      <c r="S96" s="25">
        <f t="shared" si="84"/>
        <v>0.185010009716752</v>
      </c>
      <c r="T96" s="3">
        <v>0.01</v>
      </c>
      <c r="U96" s="26">
        <f t="shared" si="85"/>
        <v>0.00185010009716752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0.005</v>
      </c>
      <c r="AF96" s="3">
        <v>0.49</v>
      </c>
      <c r="AG96" s="26">
        <f t="shared" si="86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7"/>
        <v>0.0075</v>
      </c>
      <c r="AT96" s="2">
        <f t="shared" si="88"/>
        <v>0.0118001000971675</v>
      </c>
      <c r="AU96" s="29">
        <f t="shared" si="89"/>
        <v>28.47</v>
      </c>
      <c r="AV96" s="1">
        <f t="shared" si="90"/>
        <v>0.26</v>
      </c>
      <c r="AW96" s="2">
        <f t="shared" si="95"/>
        <v>4.0945</v>
      </c>
      <c r="AX96" s="1">
        <f t="shared" si="91"/>
        <v>2396.19514887168</v>
      </c>
      <c r="AZ96" s="2">
        <f t="shared" si="96"/>
        <v>1.61265829763506</v>
      </c>
      <c r="BA96" s="1">
        <f t="shared" si="92"/>
        <v>943.764559672923</v>
      </c>
    </row>
    <row r="97" s="1" customFormat="1" spans="1:53">
      <c r="A97" s="13"/>
      <c r="B97" s="13"/>
      <c r="C97" s="16">
        <v>6</v>
      </c>
      <c r="D97" s="19">
        <v>18.3794392393333</v>
      </c>
      <c r="E97" s="20">
        <f t="shared" si="93"/>
        <v>12.8086195687742</v>
      </c>
      <c r="F97" s="16" t="s">
        <v>73</v>
      </c>
      <c r="G97" s="13">
        <v>7</v>
      </c>
      <c r="H97" s="18">
        <f t="shared" si="76"/>
        <v>18.3794392393333</v>
      </c>
      <c r="I97" s="18">
        <f t="shared" si="77"/>
        <v>291.529439239333</v>
      </c>
      <c r="J97" s="18">
        <f t="shared" si="78"/>
        <v>0.164893889104161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4"/>
        <v>0.844311806888526</v>
      </c>
      <c r="P97" s="18">
        <f t="shared" si="81"/>
        <v>0.13922185745441</v>
      </c>
      <c r="Q97" s="24">
        <f t="shared" si="82"/>
        <v>0.0361976829381467</v>
      </c>
      <c r="R97" s="18">
        <f t="shared" si="83"/>
        <v>0.074022</v>
      </c>
      <c r="S97" s="25">
        <f t="shared" si="84"/>
        <v>0.489012495449281</v>
      </c>
      <c r="T97" s="3">
        <v>0.01</v>
      </c>
      <c r="U97" s="26">
        <f t="shared" si="85"/>
        <v>0.00489012495449281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0.005</v>
      </c>
      <c r="AF97" s="3">
        <v>0.49</v>
      </c>
      <c r="AG97" s="26">
        <f t="shared" si="86"/>
        <v>0.00245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0.015</v>
      </c>
      <c r="AR97" s="3">
        <v>0.5</v>
      </c>
      <c r="AS97" s="3">
        <f t="shared" si="87"/>
        <v>0.0075</v>
      </c>
      <c r="AT97" s="2">
        <f t="shared" si="88"/>
        <v>0.0148401249544928</v>
      </c>
      <c r="AU97" s="29">
        <f t="shared" si="89"/>
        <v>28.47</v>
      </c>
      <c r="AV97" s="1">
        <f t="shared" si="90"/>
        <v>0.26</v>
      </c>
      <c r="AW97" s="2">
        <f t="shared" si="95"/>
        <v>4.0945</v>
      </c>
      <c r="AX97" s="1">
        <f t="shared" si="91"/>
        <v>3013.51981184812</v>
      </c>
      <c r="AZ97" s="2">
        <f t="shared" si="96"/>
        <v>1.61265829763506</v>
      </c>
      <c r="BA97" s="1">
        <f t="shared" si="92"/>
        <v>1186.90382944548</v>
      </c>
    </row>
    <row r="98" s="1" customFormat="1" spans="1:53">
      <c r="A98" s="13"/>
      <c r="B98" s="13"/>
      <c r="C98" s="16">
        <v>7</v>
      </c>
      <c r="D98" s="19">
        <v>21.4329541319355</v>
      </c>
      <c r="E98" s="20">
        <f t="shared" si="93"/>
        <v>18.3794392393333</v>
      </c>
      <c r="F98" s="16" t="s">
        <v>73</v>
      </c>
      <c r="G98" s="13">
        <v>8</v>
      </c>
      <c r="H98" s="18">
        <f t="shared" si="76"/>
        <v>21.4329541319355</v>
      </c>
      <c r="I98" s="18">
        <f t="shared" si="77"/>
        <v>294.582954131935</v>
      </c>
      <c r="J98" s="18">
        <f t="shared" si="78"/>
        <v>0.2331078320258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4"/>
        <v>0.989789949434116</v>
      </c>
      <c r="P98" s="18">
        <f t="shared" si="81"/>
        <v>0.230727789273513</v>
      </c>
      <c r="Q98" s="24">
        <f t="shared" si="82"/>
        <v>0.0599892252111135</v>
      </c>
      <c r="R98" s="18">
        <f t="shared" si="83"/>
        <v>0.074022</v>
      </c>
      <c r="S98" s="25">
        <f t="shared" si="84"/>
        <v>0.810424268610865</v>
      </c>
      <c r="T98" s="3">
        <v>0.01</v>
      </c>
      <c r="U98" s="26">
        <f t="shared" si="85"/>
        <v>0.00810424268610865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0.0180542426861087</v>
      </c>
      <c r="AU98" s="29">
        <f t="shared" si="89"/>
        <v>28.47</v>
      </c>
      <c r="AV98" s="1">
        <f t="shared" si="90"/>
        <v>0.26</v>
      </c>
      <c r="AW98" s="2">
        <f t="shared" si="95"/>
        <v>4.0945</v>
      </c>
      <c r="AX98" s="1">
        <f t="shared" si="91"/>
        <v>3666.19675975377</v>
      </c>
      <c r="AZ98" s="2">
        <f t="shared" si="96"/>
        <v>1.61265829763506</v>
      </c>
      <c r="BA98" s="1">
        <f t="shared" si="92"/>
        <v>1443.96693744772</v>
      </c>
    </row>
    <row r="99" s="1" customFormat="1" spans="1:53">
      <c r="A99" s="13"/>
      <c r="B99" s="13"/>
      <c r="C99" s="16">
        <v>8</v>
      </c>
      <c r="D99" s="19">
        <v>18.7023630080645</v>
      </c>
      <c r="E99" s="20">
        <f t="shared" si="93"/>
        <v>21.4329541319355</v>
      </c>
      <c r="F99" s="16" t="s">
        <v>73</v>
      </c>
      <c r="G99" s="13">
        <v>9</v>
      </c>
      <c r="H99" s="18">
        <f t="shared" si="76"/>
        <v>18.7023630080645</v>
      </c>
      <c r="I99" s="18">
        <f t="shared" si="77"/>
        <v>291.852363008065</v>
      </c>
      <c r="J99" s="18">
        <f t="shared" si="78"/>
        <v>0.1711014935945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4"/>
        <v>1.0437621601606</v>
      </c>
      <c r="P99" s="18">
        <f t="shared" si="81"/>
        <v>0.178589264560901</v>
      </c>
      <c r="Q99" s="24">
        <f t="shared" si="82"/>
        <v>0.0464332087858343</v>
      </c>
      <c r="R99" s="18">
        <f t="shared" si="83"/>
        <v>0.074022</v>
      </c>
      <c r="S99" s="25">
        <f t="shared" si="84"/>
        <v>0.627289302988765</v>
      </c>
      <c r="T99" s="3">
        <v>0.01</v>
      </c>
      <c r="U99" s="26">
        <f t="shared" si="85"/>
        <v>0.00627289302988765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0.001</v>
      </c>
      <c r="AF99" s="3">
        <v>0.49</v>
      </c>
      <c r="AG99" s="26">
        <f t="shared" si="86"/>
        <v>0.00049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</v>
      </c>
      <c r="AR99" s="3">
        <v>0.5</v>
      </c>
      <c r="AS99" s="3">
        <f t="shared" si="87"/>
        <v>0.005</v>
      </c>
      <c r="AT99" s="2">
        <f t="shared" si="88"/>
        <v>0.0117628930298876</v>
      </c>
      <c r="AU99" s="29">
        <f t="shared" si="89"/>
        <v>28.47</v>
      </c>
      <c r="AV99" s="1">
        <f t="shared" si="90"/>
        <v>0.26</v>
      </c>
      <c r="AW99" s="2">
        <f t="shared" si="95"/>
        <v>4.0945</v>
      </c>
      <c r="AX99" s="1">
        <f t="shared" si="91"/>
        <v>2388.6396710888</v>
      </c>
      <c r="AZ99" s="2">
        <f t="shared" si="96"/>
        <v>1.61265829763506</v>
      </c>
      <c r="BA99" s="1">
        <f t="shared" si="92"/>
        <v>940.788761910278</v>
      </c>
    </row>
    <row r="100" s="1" customFormat="1" spans="1:53">
      <c r="A100" s="13"/>
      <c r="B100" s="13"/>
      <c r="C100" s="16">
        <v>9</v>
      </c>
      <c r="D100" s="19">
        <v>13.3342737978667</v>
      </c>
      <c r="E100" s="20">
        <f t="shared" si="93"/>
        <v>18.7023630080645</v>
      </c>
      <c r="F100" s="16" t="s">
        <v>73</v>
      </c>
      <c r="G100" s="13">
        <v>10</v>
      </c>
      <c r="H100" s="18">
        <f t="shared" si="76"/>
        <v>13.3342737978667</v>
      </c>
      <c r="I100" s="18">
        <f t="shared" si="77"/>
        <v>286.484273797867</v>
      </c>
      <c r="J100" s="18">
        <f t="shared" si="78"/>
        <v>0.0915719735363625</v>
      </c>
      <c r="K100" s="18">
        <f t="shared" si="79"/>
        <v>28.47</v>
      </c>
      <c r="L100" s="18">
        <f t="shared" si="80"/>
        <v>0.2847</v>
      </c>
      <c r="M100" s="13" t="s">
        <v>73</v>
      </c>
      <c r="N100" s="13"/>
      <c r="O100" s="18">
        <f t="shared" si="94"/>
        <v>1.1498728955997</v>
      </c>
      <c r="P100" s="18">
        <f t="shared" si="81"/>
        <v>0.105296130366036</v>
      </c>
      <c r="Q100" s="24">
        <f t="shared" si="82"/>
        <v>0.0273769938951694</v>
      </c>
      <c r="R100" s="18">
        <f t="shared" si="83"/>
        <v>0.074022</v>
      </c>
      <c r="S100" s="25">
        <f t="shared" si="84"/>
        <v>0.369849421728262</v>
      </c>
      <c r="T100" s="3">
        <v>0.01</v>
      </c>
      <c r="U100" s="26">
        <f t="shared" si="85"/>
        <v>0.00369849421728262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0.00918849421728262</v>
      </c>
      <c r="AU100" s="29">
        <f t="shared" si="89"/>
        <v>28.47</v>
      </c>
      <c r="AV100" s="1">
        <f t="shared" si="90"/>
        <v>0.26</v>
      </c>
      <c r="AW100" s="2">
        <f t="shared" si="95"/>
        <v>4.0945</v>
      </c>
      <c r="AX100" s="1">
        <f t="shared" si="91"/>
        <v>1865.86766956097</v>
      </c>
      <c r="AZ100" s="2">
        <f t="shared" si="96"/>
        <v>1.61265829763506</v>
      </c>
      <c r="BA100" s="1">
        <f t="shared" si="92"/>
        <v>734.889969375133</v>
      </c>
    </row>
    <row r="101" s="1" customFormat="1" spans="1:53">
      <c r="A101" s="13"/>
      <c r="B101" s="13"/>
      <c r="C101" s="16">
        <v>10</v>
      </c>
      <c r="D101" s="19">
        <v>6.35624625174194</v>
      </c>
      <c r="E101" s="20">
        <f t="shared" si="93"/>
        <v>13.3342737978667</v>
      </c>
      <c r="F101" s="16" t="s">
        <v>73</v>
      </c>
      <c r="G101" s="13">
        <v>11</v>
      </c>
      <c r="H101" s="18">
        <f t="shared" si="76"/>
        <v>6.35624625174194</v>
      </c>
      <c r="I101" s="18">
        <f t="shared" si="77"/>
        <v>279.506246251742</v>
      </c>
      <c r="J101" s="18">
        <f t="shared" si="78"/>
        <v>0.0391976529788553</v>
      </c>
      <c r="K101" s="18">
        <f t="shared" si="79"/>
        <v>28.47</v>
      </c>
      <c r="L101" s="18">
        <f t="shared" si="80"/>
        <v>0.2847</v>
      </c>
      <c r="M101" s="13" t="s">
        <v>75</v>
      </c>
      <c r="N101" s="18">
        <f>(O100-P100)*$C$22/100</f>
        <v>0.992347926971982</v>
      </c>
      <c r="O101" s="18">
        <f t="shared" si="94"/>
        <v>0.336928838261683</v>
      </c>
      <c r="P101" s="18">
        <f t="shared" si="81"/>
        <v>0.0132068196807503</v>
      </c>
      <c r="Q101" s="24">
        <f t="shared" si="82"/>
        <v>0.00343377311699509</v>
      </c>
      <c r="R101" s="18">
        <f t="shared" si="83"/>
        <v>0.074022</v>
      </c>
      <c r="S101" s="25">
        <f t="shared" si="84"/>
        <v>0.0463885482288386</v>
      </c>
      <c r="T101" s="3">
        <v>0.01</v>
      </c>
      <c r="U101" s="26">
        <f t="shared" si="85"/>
        <v>0.000463885482288386</v>
      </c>
      <c r="V101" s="25"/>
      <c r="W101" s="3"/>
      <c r="X101" s="3"/>
      <c r="Y101" s="28"/>
      <c r="Z101" s="3"/>
      <c r="AA101" s="27"/>
      <c r="AB101" s="3"/>
      <c r="AC101" s="3"/>
      <c r="AD101" s="27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0.00595388548228839</v>
      </c>
      <c r="AU101" s="29">
        <f t="shared" si="89"/>
        <v>28.47</v>
      </c>
      <c r="AV101" s="1">
        <f t="shared" si="90"/>
        <v>0.26</v>
      </c>
      <c r="AW101" s="2">
        <f t="shared" si="95"/>
        <v>4.0945</v>
      </c>
      <c r="AX101" s="1">
        <f t="shared" si="91"/>
        <v>1209.02970247019</v>
      </c>
      <c r="AZ101" s="2">
        <f t="shared" si="96"/>
        <v>1.61265829763506</v>
      </c>
      <c r="BA101" s="1">
        <f t="shared" si="92"/>
        <v>476.188003852926</v>
      </c>
    </row>
    <row r="102" s="1" customFormat="1" spans="1:54">
      <c r="A102" s="13"/>
      <c r="B102" s="13"/>
      <c r="C102" s="16">
        <v>11</v>
      </c>
      <c r="D102" s="19">
        <v>-0.658769539266667</v>
      </c>
      <c r="E102" s="20">
        <f t="shared" si="93"/>
        <v>6.35624625174194</v>
      </c>
      <c r="F102" s="16" t="s">
        <v>75</v>
      </c>
      <c r="G102" s="13">
        <v>12</v>
      </c>
      <c r="H102" s="18">
        <f t="shared" si="76"/>
        <v>-0.658769539266667</v>
      </c>
      <c r="I102" s="18">
        <f t="shared" si="77"/>
        <v>272.491230460733</v>
      </c>
      <c r="J102" s="18">
        <f t="shared" si="78"/>
        <v>0.0159874976778655</v>
      </c>
      <c r="K102" s="18">
        <f t="shared" si="79"/>
        <v>28.47</v>
      </c>
      <c r="L102" s="18">
        <f t="shared" si="80"/>
        <v>0.2847</v>
      </c>
      <c r="M102" s="13" t="s">
        <v>73</v>
      </c>
      <c r="N102" s="13"/>
      <c r="O102" s="18">
        <f t="shared" si="94"/>
        <v>0.608422018580933</v>
      </c>
      <c r="P102" s="18">
        <f t="shared" si="81"/>
        <v>0.0097271456092249</v>
      </c>
      <c r="Q102" s="24">
        <f t="shared" si="82"/>
        <v>0.00252905785839848</v>
      </c>
      <c r="R102" s="18">
        <f t="shared" si="83"/>
        <v>0.074022</v>
      </c>
      <c r="S102" s="25">
        <f t="shared" si="84"/>
        <v>0.0341662999972775</v>
      </c>
      <c r="T102" s="3">
        <v>0.01</v>
      </c>
      <c r="U102" s="26">
        <f t="shared" si="85"/>
        <v>0.000341662999972775</v>
      </c>
      <c r="V102" s="25"/>
      <c r="W102" s="3"/>
      <c r="X102" s="3"/>
      <c r="Y102" s="28"/>
      <c r="Z102" s="3"/>
      <c r="AA102" s="27"/>
      <c r="AB102" s="3"/>
      <c r="AC102" s="3"/>
      <c r="AD102" s="27"/>
      <c r="AE102" s="25">
        <v>0.001</v>
      </c>
      <c r="AF102" s="3">
        <v>0.49</v>
      </c>
      <c r="AG102" s="26">
        <f t="shared" si="86"/>
        <v>0.00049</v>
      </c>
      <c r="AH102" s="35"/>
      <c r="AI102" s="3"/>
      <c r="AJ102" s="26"/>
      <c r="AK102" s="36"/>
      <c r="AL102" s="27"/>
      <c r="AM102" s="27"/>
      <c r="AN102" s="36"/>
      <c r="AO102" s="27"/>
      <c r="AP102" s="26"/>
      <c r="AQ102" s="3">
        <v>0.01</v>
      </c>
      <c r="AR102" s="3">
        <v>0.5</v>
      </c>
      <c r="AS102" s="3">
        <f t="shared" si="87"/>
        <v>0.005</v>
      </c>
      <c r="AT102" s="2">
        <f t="shared" si="88"/>
        <v>0.00583166299997278</v>
      </c>
      <c r="AU102" s="29">
        <f t="shared" si="89"/>
        <v>28.47</v>
      </c>
      <c r="AV102" s="1">
        <f t="shared" si="90"/>
        <v>0.26</v>
      </c>
      <c r="AW102" s="2">
        <f t="shared" si="95"/>
        <v>4.0945</v>
      </c>
      <c r="AX102" s="1">
        <f t="shared" si="91"/>
        <v>1184.21051307383</v>
      </c>
      <c r="AY102" s="1">
        <f>SUM(AX91:AX102)</f>
        <v>21623.1623044278</v>
      </c>
      <c r="AZ102" s="2">
        <f t="shared" si="96"/>
        <v>1.61265829763506</v>
      </c>
      <c r="BA102" s="1">
        <f t="shared" si="92"/>
        <v>466.412726842148</v>
      </c>
      <c r="BB102" s="1">
        <f>SUM(BA91:BA102)</f>
        <v>8516.49092962392</v>
      </c>
    </row>
    <row r="103" s="1" customFormat="1" spans="1:46">
      <c r="A103" s="13"/>
      <c r="B103" s="13"/>
      <c r="C103" s="16">
        <v>12</v>
      </c>
      <c r="D103" s="19">
        <v>-8.01705405748387</v>
      </c>
      <c r="E103" s="20">
        <f t="shared" si="93"/>
        <v>-0.658769539266667</v>
      </c>
      <c r="F103" s="16" t="s">
        <v>73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AT103" s="2"/>
    </row>
    <row r="104" s="1" customFormat="1" spans="19:46">
      <c r="S104" s="23" t="s">
        <v>45</v>
      </c>
      <c r="T104" s="23"/>
      <c r="U104" s="23"/>
      <c r="V104" s="23" t="s">
        <v>46</v>
      </c>
      <c r="W104" s="23"/>
      <c r="X104" s="23"/>
      <c r="Y104" s="23" t="s">
        <v>47</v>
      </c>
      <c r="Z104" s="23"/>
      <c r="AA104" s="23"/>
      <c r="AB104" s="23" t="s">
        <v>48</v>
      </c>
      <c r="AC104" s="23"/>
      <c r="AD104" s="23"/>
      <c r="AE104" s="23" t="s">
        <v>49</v>
      </c>
      <c r="AF104" s="23"/>
      <c r="AG104" s="23"/>
      <c r="AH104" s="23" t="s">
        <v>50</v>
      </c>
      <c r="AI104" s="23"/>
      <c r="AJ104" s="23"/>
      <c r="AK104" s="31" t="s">
        <v>78</v>
      </c>
      <c r="AL104" s="32"/>
      <c r="AM104" s="33"/>
      <c r="AN104" s="32" t="s">
        <v>79</v>
      </c>
      <c r="AO104" s="32"/>
      <c r="AP104" s="33"/>
      <c r="AQ104" s="23" t="s">
        <v>52</v>
      </c>
      <c r="AR104" s="23"/>
      <c r="AS104" s="23"/>
      <c r="AT104" s="2"/>
    </row>
    <row r="105" s="1" customFormat="1" spans="1:50">
      <c r="A105" s="15" t="s">
        <v>9</v>
      </c>
      <c r="B105" s="15"/>
      <c r="C105" s="16" t="s">
        <v>53</v>
      </c>
      <c r="D105" s="16" t="s">
        <v>54</v>
      </c>
      <c r="E105" s="16" t="s">
        <v>55</v>
      </c>
      <c r="F105" s="16" t="s">
        <v>56</v>
      </c>
      <c r="G105" s="13" t="s">
        <v>53</v>
      </c>
      <c r="H105" s="13" t="s">
        <v>55</v>
      </c>
      <c r="I105" s="13" t="s">
        <v>57</v>
      </c>
      <c r="J105" s="13" t="s">
        <v>58</v>
      </c>
      <c r="K105" s="22" t="s">
        <v>59</v>
      </c>
      <c r="L105" s="22" t="s">
        <v>60</v>
      </c>
      <c r="M105" s="13" t="s">
        <v>61</v>
      </c>
      <c r="N105" s="22" t="s">
        <v>62</v>
      </c>
      <c r="O105" s="13" t="s">
        <v>63</v>
      </c>
      <c r="P105" s="13" t="s">
        <v>64</v>
      </c>
      <c r="Q105" s="22" t="s">
        <v>65</v>
      </c>
      <c r="R105" s="22" t="s">
        <v>66</v>
      </c>
      <c r="S105" s="4" t="s">
        <v>12</v>
      </c>
      <c r="T105" s="3" t="s">
        <v>13</v>
      </c>
      <c r="U105" s="3"/>
      <c r="V105" s="4" t="s">
        <v>12</v>
      </c>
      <c r="W105" s="3" t="s">
        <v>13</v>
      </c>
      <c r="X105" s="3"/>
      <c r="Y105" s="4" t="s">
        <v>12</v>
      </c>
      <c r="Z105" s="3" t="s">
        <v>13</v>
      </c>
      <c r="AA105" s="3"/>
      <c r="AB105" s="4" t="s">
        <v>12</v>
      </c>
      <c r="AC105" s="3" t="s">
        <v>13</v>
      </c>
      <c r="AD105" s="3"/>
      <c r="AE105" s="4" t="s">
        <v>12</v>
      </c>
      <c r="AF105" s="3" t="s">
        <v>13</v>
      </c>
      <c r="AG105" s="3"/>
      <c r="AH105" s="4" t="s">
        <v>12</v>
      </c>
      <c r="AI105" s="3" t="s">
        <v>13</v>
      </c>
      <c r="AJ105" s="3"/>
      <c r="AK105" s="4" t="s">
        <v>12</v>
      </c>
      <c r="AL105" s="3" t="s">
        <v>13</v>
      </c>
      <c r="AM105" s="3"/>
      <c r="AN105" s="4" t="s">
        <v>12</v>
      </c>
      <c r="AO105" s="3" t="s">
        <v>13</v>
      </c>
      <c r="AP105" s="3"/>
      <c r="AQ105" s="34" t="s">
        <v>12</v>
      </c>
      <c r="AR105" s="34" t="s">
        <v>13</v>
      </c>
      <c r="AS105" s="34"/>
      <c r="AT105" s="2" t="s">
        <v>67</v>
      </c>
      <c r="AU105" s="1" t="s">
        <v>68</v>
      </c>
      <c r="AV105" s="1" t="s">
        <v>38</v>
      </c>
      <c r="AW105" s="1" t="s">
        <v>69</v>
      </c>
      <c r="AX105" s="1" t="s">
        <v>70</v>
      </c>
    </row>
    <row r="106" s="1" customFormat="1" spans="1:52">
      <c r="A106" s="13" t="s">
        <v>71</v>
      </c>
      <c r="B106" s="13">
        <f>F11</f>
        <v>910.8575</v>
      </c>
      <c r="C106" s="16" t="s">
        <v>72</v>
      </c>
      <c r="D106" s="17">
        <v>-7</v>
      </c>
      <c r="E106" s="16"/>
      <c r="F106" s="16"/>
      <c r="G106" s="13">
        <v>1</v>
      </c>
      <c r="H106" s="18">
        <f t="shared" ref="H106:H117" si="97">E107</f>
        <v>-7</v>
      </c>
      <c r="I106" s="18">
        <f t="shared" ref="I106:I117" si="98">H106+273.15</f>
        <v>266.15</v>
      </c>
      <c r="J106" s="18">
        <f t="shared" ref="J106:J117" si="99">EXP(($C$16*(I106-$C$14))/($C$17*I106*$C$14))</f>
        <v>0.00682404760193068</v>
      </c>
      <c r="K106" s="18">
        <f t="shared" ref="K106:K117" si="100">$B$106/12</f>
        <v>75.9047916666667</v>
      </c>
      <c r="L106" s="18">
        <f t="shared" ref="L106:L117" si="101">K106*$B$107/100</f>
        <v>0.759047916666667</v>
      </c>
      <c r="M106" s="13" t="s">
        <v>73</v>
      </c>
      <c r="N106" s="13"/>
      <c r="O106" s="18">
        <f>L106</f>
        <v>0.759047916666667</v>
      </c>
      <c r="P106" s="18">
        <f t="shared" ref="P106:P117" si="102">O106*J106</f>
        <v>0.00517977911547965</v>
      </c>
      <c r="Q106" s="24">
        <f t="shared" ref="Q106:Q117" si="103">P106*$B$108</f>
        <v>0.00108775361425073</v>
      </c>
      <c r="R106" s="18">
        <f t="shared" ref="R106:R117" si="104">L106*$B$108</f>
        <v>0.1594000625</v>
      </c>
      <c r="S106" s="25">
        <f t="shared" ref="S106:S117" si="105">Q106/R106</f>
        <v>0.00682404760193069</v>
      </c>
      <c r="T106" s="3">
        <v>0.01</v>
      </c>
      <c r="U106" s="26">
        <f t="shared" ref="U106:U117" si="106">S106*T106</f>
        <v>6.82404760193069e-5</v>
      </c>
      <c r="V106" s="25"/>
      <c r="W106" s="3"/>
      <c r="X106" s="3"/>
      <c r="Y106" s="28"/>
      <c r="Z106" s="3"/>
      <c r="AA106" s="27"/>
      <c r="AB106" s="3"/>
      <c r="AC106" s="3"/>
      <c r="AD106" s="3"/>
      <c r="AE106" s="25">
        <v>0.001</v>
      </c>
      <c r="AF106" s="3">
        <v>0.49</v>
      </c>
      <c r="AG106" s="26">
        <f t="shared" ref="AG106:AG117" si="107">AF106*AE106</f>
        <v>0.00049</v>
      </c>
      <c r="AH106" s="35"/>
      <c r="AI106" s="3"/>
      <c r="AJ106" s="26"/>
      <c r="AK106" s="36"/>
      <c r="AL106" s="27"/>
      <c r="AM106" s="27"/>
      <c r="AN106" s="36"/>
      <c r="AO106" s="27"/>
      <c r="AP106" s="26"/>
      <c r="AQ106" s="3">
        <v>0.01</v>
      </c>
      <c r="AR106" s="3">
        <v>0.5</v>
      </c>
      <c r="AS106" s="3">
        <f t="shared" ref="AS106:AS117" si="108">AR106*AQ106</f>
        <v>0.005</v>
      </c>
      <c r="AT106" s="2">
        <f t="shared" ref="AT106:AT117" si="109">(AS106+AM106+AD106+AA106+U106+X106+AG106+AJ106+AP106)</f>
        <v>0.00555824047601931</v>
      </c>
      <c r="AU106" s="29">
        <f t="shared" ref="AU106:AU117" si="110">$B$106/12</f>
        <v>75.9047916666667</v>
      </c>
      <c r="AV106" s="1">
        <f t="shared" ref="AV106:AV117" si="111">$B$108</f>
        <v>0.21</v>
      </c>
      <c r="AW106" s="2">
        <f t="shared" ref="AW106:AW117" si="112">$E$11/12</f>
        <v>0.2208</v>
      </c>
      <c r="AX106" s="1">
        <f t="shared" ref="AX106:AX117" si="113">AW106*10000*AV106*0.67*AU106*AT106</f>
        <v>131.068911163318</v>
      </c>
      <c r="AZ106" s="2"/>
    </row>
    <row r="107" s="1" customFormat="1" spans="1:52">
      <c r="A107" s="13" t="s">
        <v>74</v>
      </c>
      <c r="B107" s="13">
        <v>1</v>
      </c>
      <c r="C107" s="16">
        <v>1</v>
      </c>
      <c r="D107" s="19">
        <v>-7.12023260806452</v>
      </c>
      <c r="E107" s="20">
        <f t="shared" ref="E107:E118" si="114">D106</f>
        <v>-7</v>
      </c>
      <c r="F107" s="16" t="s">
        <v>73</v>
      </c>
      <c r="G107" s="13">
        <v>2</v>
      </c>
      <c r="H107" s="18">
        <f t="shared" si="97"/>
        <v>-7.12023260806452</v>
      </c>
      <c r="I107" s="18">
        <f t="shared" si="98"/>
        <v>266.029767391935</v>
      </c>
      <c r="J107" s="18">
        <f t="shared" si="99"/>
        <v>0.00671214556777906</v>
      </c>
      <c r="K107" s="18">
        <f t="shared" si="100"/>
        <v>75.9047916666667</v>
      </c>
      <c r="L107" s="18">
        <f t="shared" si="101"/>
        <v>0.759047916666667</v>
      </c>
      <c r="M107" s="13" t="s">
        <v>73</v>
      </c>
      <c r="N107" s="13"/>
      <c r="O107" s="18">
        <f t="shared" ref="O107:O117" si="115">L107+O106-P106-N107</f>
        <v>1.51291605421785</v>
      </c>
      <c r="P107" s="18">
        <f t="shared" si="102"/>
        <v>0.0101549127877402</v>
      </c>
      <c r="Q107" s="24">
        <f t="shared" si="103"/>
        <v>0.00213253168542543</v>
      </c>
      <c r="R107" s="18">
        <f t="shared" si="104"/>
        <v>0.1594000625</v>
      </c>
      <c r="S107" s="25">
        <f t="shared" si="105"/>
        <v>0.0133784871346925</v>
      </c>
      <c r="T107" s="3">
        <v>0.01</v>
      </c>
      <c r="U107" s="26">
        <f t="shared" si="106"/>
        <v>0.000133784871346925</v>
      </c>
      <c r="V107" s="25"/>
      <c r="W107" s="3"/>
      <c r="X107" s="3"/>
      <c r="Y107" s="28"/>
      <c r="Z107" s="3"/>
      <c r="AA107" s="27"/>
      <c r="AB107" s="3"/>
      <c r="AC107" s="3"/>
      <c r="AD107" s="3"/>
      <c r="AE107" s="25">
        <v>0.001</v>
      </c>
      <c r="AF107" s="3">
        <v>0.49</v>
      </c>
      <c r="AG107" s="26">
        <f t="shared" si="107"/>
        <v>0.00049</v>
      </c>
      <c r="AH107" s="35"/>
      <c r="AI107" s="3"/>
      <c r="AJ107" s="26"/>
      <c r="AK107" s="36"/>
      <c r="AL107" s="27"/>
      <c r="AM107" s="27"/>
      <c r="AN107" s="36"/>
      <c r="AO107" s="27"/>
      <c r="AP107" s="26"/>
      <c r="AQ107" s="3">
        <v>0.01</v>
      </c>
      <c r="AR107" s="3">
        <v>0.5</v>
      </c>
      <c r="AS107" s="3">
        <f t="shared" si="108"/>
        <v>0.005</v>
      </c>
      <c r="AT107" s="2">
        <f t="shared" si="109"/>
        <v>0.00562378487134692</v>
      </c>
      <c r="AU107" s="29">
        <f t="shared" si="110"/>
        <v>75.9047916666667</v>
      </c>
      <c r="AV107" s="1">
        <f t="shared" si="111"/>
        <v>0.21</v>
      </c>
      <c r="AW107" s="2">
        <f t="shared" si="112"/>
        <v>0.2208</v>
      </c>
      <c r="AX107" s="1">
        <f t="shared" si="113"/>
        <v>132.614514050691</v>
      </c>
      <c r="AZ107" s="2"/>
    </row>
    <row r="108" s="1" customFormat="1" spans="1:52">
      <c r="A108" s="13" t="s">
        <v>38</v>
      </c>
      <c r="B108" s="13">
        <f>H11</f>
        <v>0.21</v>
      </c>
      <c r="C108" s="16">
        <v>2</v>
      </c>
      <c r="D108" s="19">
        <v>-4.82899143221429</v>
      </c>
      <c r="E108" s="20">
        <f t="shared" si="114"/>
        <v>-7.12023260806452</v>
      </c>
      <c r="F108" s="16" t="s">
        <v>73</v>
      </c>
      <c r="G108" s="13">
        <v>3</v>
      </c>
      <c r="H108" s="18">
        <f t="shared" si="97"/>
        <v>-4.82899143221429</v>
      </c>
      <c r="I108" s="18">
        <f t="shared" si="98"/>
        <v>268.321008567786</v>
      </c>
      <c r="J108" s="18">
        <f t="shared" si="99"/>
        <v>0.00917475613054404</v>
      </c>
      <c r="K108" s="18">
        <f t="shared" si="100"/>
        <v>75.9047916666667</v>
      </c>
      <c r="L108" s="18">
        <f t="shared" si="101"/>
        <v>0.759047916666667</v>
      </c>
      <c r="M108" s="13" t="s">
        <v>73</v>
      </c>
      <c r="N108" s="13"/>
      <c r="O108" s="18">
        <f t="shared" si="115"/>
        <v>2.26180905809678</v>
      </c>
      <c r="P108" s="18">
        <f t="shared" si="102"/>
        <v>0.0207515465218935</v>
      </c>
      <c r="Q108" s="24">
        <f t="shared" si="103"/>
        <v>0.00435782476959763</v>
      </c>
      <c r="R108" s="18">
        <f t="shared" si="104"/>
        <v>0.1594000625</v>
      </c>
      <c r="S108" s="25">
        <f t="shared" si="105"/>
        <v>0.0273389150622048</v>
      </c>
      <c r="T108" s="3">
        <v>0.01</v>
      </c>
      <c r="U108" s="26">
        <f t="shared" si="106"/>
        <v>0.000273389150622048</v>
      </c>
      <c r="V108" s="25"/>
      <c r="W108" s="3"/>
      <c r="X108" s="3"/>
      <c r="Y108" s="28"/>
      <c r="Z108" s="3"/>
      <c r="AA108" s="27"/>
      <c r="AB108" s="3"/>
      <c r="AC108" s="3"/>
      <c r="AD108" s="3"/>
      <c r="AE108" s="25">
        <v>0.001</v>
      </c>
      <c r="AF108" s="3">
        <v>0.49</v>
      </c>
      <c r="AG108" s="26">
        <f t="shared" si="107"/>
        <v>0.00049</v>
      </c>
      <c r="AH108" s="35"/>
      <c r="AI108" s="3"/>
      <c r="AJ108" s="26"/>
      <c r="AK108" s="36"/>
      <c r="AL108" s="27"/>
      <c r="AM108" s="27"/>
      <c r="AN108" s="36"/>
      <c r="AO108" s="27"/>
      <c r="AP108" s="26"/>
      <c r="AQ108" s="3">
        <v>0.01</v>
      </c>
      <c r="AR108" s="3">
        <v>0.5</v>
      </c>
      <c r="AS108" s="3">
        <f t="shared" si="108"/>
        <v>0.005</v>
      </c>
      <c r="AT108" s="2">
        <f t="shared" si="109"/>
        <v>0.00576338915062205</v>
      </c>
      <c r="AU108" s="29">
        <f t="shared" si="110"/>
        <v>75.9047916666667</v>
      </c>
      <c r="AV108" s="1">
        <f t="shared" si="111"/>
        <v>0.21</v>
      </c>
      <c r="AW108" s="2">
        <f t="shared" si="112"/>
        <v>0.2208</v>
      </c>
      <c r="AX108" s="1">
        <f t="shared" si="113"/>
        <v>135.906523627692</v>
      </c>
      <c r="AZ108" s="2"/>
    </row>
    <row r="109" s="1" customFormat="1" spans="1:52">
      <c r="A109" s="13"/>
      <c r="B109" s="13"/>
      <c r="C109" s="16">
        <v>3</v>
      </c>
      <c r="D109" s="19">
        <v>0.0293562309677421</v>
      </c>
      <c r="E109" s="20">
        <f t="shared" si="114"/>
        <v>-4.82899143221429</v>
      </c>
      <c r="F109" s="16" t="s">
        <v>73</v>
      </c>
      <c r="G109" s="13">
        <v>4</v>
      </c>
      <c r="H109" s="18">
        <f t="shared" si="97"/>
        <v>0.0293562309677421</v>
      </c>
      <c r="I109" s="18">
        <f t="shared" si="98"/>
        <v>273.179356230968</v>
      </c>
      <c r="J109" s="18">
        <f t="shared" si="99"/>
        <v>0.0174932562630574</v>
      </c>
      <c r="K109" s="18">
        <f t="shared" si="100"/>
        <v>75.9047916666667</v>
      </c>
      <c r="L109" s="18">
        <f t="shared" si="101"/>
        <v>0.759047916666667</v>
      </c>
      <c r="M109" s="13" t="s">
        <v>73</v>
      </c>
      <c r="N109" s="13"/>
      <c r="O109" s="18">
        <f t="shared" si="115"/>
        <v>3.00010542824155</v>
      </c>
      <c r="P109" s="18">
        <f t="shared" si="102"/>
        <v>0.052481613072419</v>
      </c>
      <c r="Q109" s="24">
        <f t="shared" si="103"/>
        <v>0.011021138745208</v>
      </c>
      <c r="R109" s="18">
        <f t="shared" si="104"/>
        <v>0.1594000625</v>
      </c>
      <c r="S109" s="25">
        <f t="shared" si="105"/>
        <v>0.0691413702877814</v>
      </c>
      <c r="T109" s="3">
        <v>0.01</v>
      </c>
      <c r="U109" s="26">
        <f t="shared" si="106"/>
        <v>0.000691413702877814</v>
      </c>
      <c r="V109" s="25"/>
      <c r="W109" s="3"/>
      <c r="X109" s="3"/>
      <c r="Y109" s="28"/>
      <c r="Z109" s="3"/>
      <c r="AA109" s="27"/>
      <c r="AB109" s="3"/>
      <c r="AC109" s="3"/>
      <c r="AD109" s="3"/>
      <c r="AE109" s="25">
        <v>0.001</v>
      </c>
      <c r="AF109" s="3">
        <v>0.49</v>
      </c>
      <c r="AG109" s="26">
        <f t="shared" si="107"/>
        <v>0.00049</v>
      </c>
      <c r="AH109" s="35"/>
      <c r="AI109" s="3"/>
      <c r="AJ109" s="26"/>
      <c r="AK109" s="36"/>
      <c r="AL109" s="27"/>
      <c r="AM109" s="27"/>
      <c r="AN109" s="36"/>
      <c r="AO109" s="27"/>
      <c r="AP109" s="26"/>
      <c r="AQ109" s="3">
        <v>0.01</v>
      </c>
      <c r="AR109" s="3">
        <v>0.5</v>
      </c>
      <c r="AS109" s="3">
        <f t="shared" si="108"/>
        <v>0.005</v>
      </c>
      <c r="AT109" s="2">
        <f t="shared" si="109"/>
        <v>0.00618141370287781</v>
      </c>
      <c r="AU109" s="29">
        <f t="shared" si="110"/>
        <v>75.9047916666667</v>
      </c>
      <c r="AV109" s="1">
        <f t="shared" si="111"/>
        <v>0.21</v>
      </c>
      <c r="AW109" s="2">
        <f t="shared" si="112"/>
        <v>0.2208</v>
      </c>
      <c r="AX109" s="1">
        <f t="shared" si="113"/>
        <v>145.763963790651</v>
      </c>
      <c r="AZ109" s="2"/>
    </row>
    <row r="110" s="1" customFormat="1" spans="1:52">
      <c r="A110" s="13"/>
      <c r="B110" s="13"/>
      <c r="C110" s="16">
        <v>4</v>
      </c>
      <c r="D110" s="19">
        <v>5.77603884506667</v>
      </c>
      <c r="E110" s="20">
        <f t="shared" si="114"/>
        <v>0.0293562309677421</v>
      </c>
      <c r="F110" s="16" t="s">
        <v>73</v>
      </c>
      <c r="G110" s="13">
        <v>5</v>
      </c>
      <c r="H110" s="18">
        <f t="shared" si="97"/>
        <v>5.77603884506667</v>
      </c>
      <c r="I110" s="18">
        <f t="shared" si="98"/>
        <v>278.926038845067</v>
      </c>
      <c r="J110" s="18">
        <f t="shared" si="99"/>
        <v>0.036457730242112</v>
      </c>
      <c r="K110" s="18">
        <f t="shared" si="100"/>
        <v>75.9047916666667</v>
      </c>
      <c r="L110" s="18">
        <f t="shared" si="101"/>
        <v>0.759047916666667</v>
      </c>
      <c r="M110" s="13" t="s">
        <v>75</v>
      </c>
      <c r="N110" s="18">
        <f>(O109-P109)*$C$22/100</f>
        <v>2.80024262441068</v>
      </c>
      <c r="O110" s="18">
        <f t="shared" si="115"/>
        <v>0.906429107425124</v>
      </c>
      <c r="P110" s="18">
        <f t="shared" si="102"/>
        <v>0.0330463478821035</v>
      </c>
      <c r="Q110" s="24">
        <f t="shared" si="103"/>
        <v>0.00693973305524174</v>
      </c>
      <c r="R110" s="18">
        <f t="shared" si="104"/>
        <v>0.1594000625</v>
      </c>
      <c r="S110" s="25">
        <f t="shared" si="105"/>
        <v>0.0435365767516041</v>
      </c>
      <c r="T110" s="3">
        <v>0.01</v>
      </c>
      <c r="U110" s="26">
        <f t="shared" si="106"/>
        <v>0.000435365767516041</v>
      </c>
      <c r="V110" s="25"/>
      <c r="W110" s="3"/>
      <c r="X110" s="3"/>
      <c r="Y110" s="28"/>
      <c r="Z110" s="3"/>
      <c r="AA110" s="27"/>
      <c r="AB110" s="3"/>
      <c r="AC110" s="3"/>
      <c r="AD110" s="3"/>
      <c r="AE110" s="25">
        <v>0.001</v>
      </c>
      <c r="AF110" s="3">
        <v>0.49</v>
      </c>
      <c r="AG110" s="26">
        <f t="shared" si="107"/>
        <v>0.00049</v>
      </c>
      <c r="AH110" s="35"/>
      <c r="AI110" s="3"/>
      <c r="AJ110" s="26"/>
      <c r="AK110" s="36"/>
      <c r="AL110" s="27"/>
      <c r="AM110" s="27"/>
      <c r="AN110" s="36"/>
      <c r="AO110" s="27"/>
      <c r="AP110" s="26"/>
      <c r="AQ110" s="3">
        <v>0.01</v>
      </c>
      <c r="AR110" s="3">
        <v>0.5</v>
      </c>
      <c r="AS110" s="3">
        <f t="shared" si="108"/>
        <v>0.005</v>
      </c>
      <c r="AT110" s="2">
        <f t="shared" si="109"/>
        <v>0.00592536576751604</v>
      </c>
      <c r="AU110" s="29">
        <f t="shared" si="110"/>
        <v>75.9047916666667</v>
      </c>
      <c r="AV110" s="1">
        <f t="shared" si="111"/>
        <v>0.21</v>
      </c>
      <c r="AW110" s="2">
        <f t="shared" si="112"/>
        <v>0.2208</v>
      </c>
      <c r="AX110" s="1">
        <f t="shared" si="113"/>
        <v>139.726095469142</v>
      </c>
      <c r="AZ110" s="2"/>
    </row>
    <row r="111" s="1" customFormat="1" spans="1:52">
      <c r="A111" s="13"/>
      <c r="B111" s="13"/>
      <c r="C111" s="16">
        <v>5</v>
      </c>
      <c r="D111" s="19">
        <v>12.8086195687742</v>
      </c>
      <c r="E111" s="20">
        <f t="shared" si="114"/>
        <v>5.77603884506667</v>
      </c>
      <c r="F111" s="16" t="s">
        <v>75</v>
      </c>
      <c r="G111" s="13">
        <v>6</v>
      </c>
      <c r="H111" s="18">
        <f t="shared" si="97"/>
        <v>12.8086195687742</v>
      </c>
      <c r="I111" s="18">
        <f t="shared" si="98"/>
        <v>285.958619568774</v>
      </c>
      <c r="J111" s="18">
        <f t="shared" si="99"/>
        <v>0.086025988413821</v>
      </c>
      <c r="K111" s="18">
        <f t="shared" si="100"/>
        <v>75.9047916666667</v>
      </c>
      <c r="L111" s="18">
        <f t="shared" si="101"/>
        <v>0.759047916666667</v>
      </c>
      <c r="M111" s="13" t="s">
        <v>73</v>
      </c>
      <c r="N111" s="13"/>
      <c r="O111" s="18">
        <f t="shared" si="115"/>
        <v>1.63243067620969</v>
      </c>
      <c r="P111" s="18">
        <f t="shared" si="102"/>
        <v>0.140431462437981</v>
      </c>
      <c r="Q111" s="24">
        <f t="shared" si="103"/>
        <v>0.0294906071119759</v>
      </c>
      <c r="R111" s="18">
        <f t="shared" si="104"/>
        <v>0.1594000625</v>
      </c>
      <c r="S111" s="25">
        <f t="shared" si="105"/>
        <v>0.185010009716752</v>
      </c>
      <c r="T111" s="3">
        <v>0.01</v>
      </c>
      <c r="U111" s="26">
        <f t="shared" si="106"/>
        <v>0.00185010009716752</v>
      </c>
      <c r="V111" s="25"/>
      <c r="W111" s="3"/>
      <c r="X111" s="3"/>
      <c r="Y111" s="28"/>
      <c r="Z111" s="3"/>
      <c r="AA111" s="27"/>
      <c r="AB111" s="3"/>
      <c r="AC111" s="3"/>
      <c r="AD111" s="3"/>
      <c r="AE111" s="25">
        <v>0.005</v>
      </c>
      <c r="AF111" s="3">
        <v>0.49</v>
      </c>
      <c r="AG111" s="26">
        <f t="shared" si="107"/>
        <v>0.00245</v>
      </c>
      <c r="AH111" s="35"/>
      <c r="AI111" s="3"/>
      <c r="AJ111" s="26"/>
      <c r="AK111" s="36"/>
      <c r="AL111" s="27"/>
      <c r="AM111" s="27"/>
      <c r="AN111" s="36"/>
      <c r="AO111" s="27"/>
      <c r="AP111" s="26"/>
      <c r="AQ111" s="3">
        <v>0.015</v>
      </c>
      <c r="AR111" s="3">
        <v>0.5</v>
      </c>
      <c r="AS111" s="3">
        <f t="shared" si="108"/>
        <v>0.0075</v>
      </c>
      <c r="AT111" s="2">
        <f t="shared" si="109"/>
        <v>0.0118001000971675</v>
      </c>
      <c r="AU111" s="29">
        <f t="shared" si="110"/>
        <v>75.9047916666667</v>
      </c>
      <c r="AV111" s="1">
        <f t="shared" si="111"/>
        <v>0.21</v>
      </c>
      <c r="AW111" s="2">
        <f t="shared" si="112"/>
        <v>0.2208</v>
      </c>
      <c r="AX111" s="1">
        <f t="shared" si="113"/>
        <v>278.258250614872</v>
      </c>
      <c r="AZ111" s="2"/>
    </row>
    <row r="112" s="1" customFormat="1" spans="1:52">
      <c r="A112" s="13"/>
      <c r="B112" s="13"/>
      <c r="C112" s="16">
        <v>6</v>
      </c>
      <c r="D112" s="19">
        <v>18.3794392393333</v>
      </c>
      <c r="E112" s="20">
        <f t="shared" si="114"/>
        <v>12.8086195687742</v>
      </c>
      <c r="F112" s="16" t="s">
        <v>73</v>
      </c>
      <c r="G112" s="13">
        <v>7</v>
      </c>
      <c r="H112" s="18">
        <f t="shared" si="97"/>
        <v>18.3794392393333</v>
      </c>
      <c r="I112" s="18">
        <f t="shared" si="98"/>
        <v>291.529439239333</v>
      </c>
      <c r="J112" s="18">
        <f t="shared" si="99"/>
        <v>0.164893889104161</v>
      </c>
      <c r="K112" s="18">
        <f t="shared" si="100"/>
        <v>75.9047916666667</v>
      </c>
      <c r="L112" s="18">
        <f t="shared" si="101"/>
        <v>0.759047916666667</v>
      </c>
      <c r="M112" s="13" t="s">
        <v>73</v>
      </c>
      <c r="N112" s="13"/>
      <c r="O112" s="18">
        <f t="shared" si="115"/>
        <v>2.25104713043837</v>
      </c>
      <c r="P112" s="18">
        <f t="shared" si="102"/>
        <v>0.371183915894745</v>
      </c>
      <c r="Q112" s="24">
        <f t="shared" si="103"/>
        <v>0.0779486223378963</v>
      </c>
      <c r="R112" s="18">
        <f t="shared" si="104"/>
        <v>0.1594000625</v>
      </c>
      <c r="S112" s="25">
        <f t="shared" si="105"/>
        <v>0.489012495449281</v>
      </c>
      <c r="T112" s="3">
        <v>0.01</v>
      </c>
      <c r="U112" s="26">
        <f t="shared" si="106"/>
        <v>0.00489012495449281</v>
      </c>
      <c r="V112" s="25"/>
      <c r="W112" s="3"/>
      <c r="X112" s="3"/>
      <c r="Y112" s="28"/>
      <c r="Z112" s="3"/>
      <c r="AA112" s="27"/>
      <c r="AB112" s="3"/>
      <c r="AC112" s="3"/>
      <c r="AD112" s="3"/>
      <c r="AE112" s="25">
        <v>0.005</v>
      </c>
      <c r="AF112" s="3">
        <v>0.49</v>
      </c>
      <c r="AG112" s="26">
        <f t="shared" si="107"/>
        <v>0.00245</v>
      </c>
      <c r="AH112" s="35"/>
      <c r="AI112" s="3"/>
      <c r="AJ112" s="26"/>
      <c r="AK112" s="36"/>
      <c r="AL112" s="27"/>
      <c r="AM112" s="27"/>
      <c r="AN112" s="36"/>
      <c r="AO112" s="27"/>
      <c r="AP112" s="26"/>
      <c r="AQ112" s="3">
        <v>0.015</v>
      </c>
      <c r="AR112" s="3">
        <v>0.5</v>
      </c>
      <c r="AS112" s="3">
        <f t="shared" si="108"/>
        <v>0.0075</v>
      </c>
      <c r="AT112" s="2">
        <f t="shared" si="109"/>
        <v>0.0148401249544928</v>
      </c>
      <c r="AU112" s="29">
        <f t="shared" si="110"/>
        <v>75.9047916666667</v>
      </c>
      <c r="AV112" s="1">
        <f t="shared" si="111"/>
        <v>0.21</v>
      </c>
      <c r="AW112" s="2">
        <f t="shared" si="112"/>
        <v>0.2208</v>
      </c>
      <c r="AX112" s="1">
        <f t="shared" si="113"/>
        <v>349.94510001949</v>
      </c>
      <c r="AZ112" s="2"/>
    </row>
    <row r="113" s="1" customFormat="1" spans="1:52">
      <c r="A113" s="13"/>
      <c r="B113" s="13"/>
      <c r="C113" s="16">
        <v>7</v>
      </c>
      <c r="D113" s="19">
        <v>21.4329541319355</v>
      </c>
      <c r="E113" s="20">
        <f t="shared" si="114"/>
        <v>18.3794392393333</v>
      </c>
      <c r="F113" s="16" t="s">
        <v>73</v>
      </c>
      <c r="G113" s="13">
        <v>8</v>
      </c>
      <c r="H113" s="18">
        <f t="shared" si="97"/>
        <v>21.4329541319355</v>
      </c>
      <c r="I113" s="18">
        <f t="shared" si="98"/>
        <v>294.582954131935</v>
      </c>
      <c r="J113" s="18">
        <f t="shared" si="99"/>
        <v>0.2331078320258</v>
      </c>
      <c r="K113" s="18">
        <f t="shared" si="100"/>
        <v>75.9047916666667</v>
      </c>
      <c r="L113" s="18">
        <f t="shared" si="101"/>
        <v>0.759047916666667</v>
      </c>
      <c r="M113" s="13" t="s">
        <v>73</v>
      </c>
      <c r="N113" s="13"/>
      <c r="O113" s="18">
        <f t="shared" si="115"/>
        <v>2.6389111312103</v>
      </c>
      <c r="P113" s="18">
        <f t="shared" si="102"/>
        <v>0.615150852705185</v>
      </c>
      <c r="Q113" s="24">
        <f t="shared" si="103"/>
        <v>0.129181679068089</v>
      </c>
      <c r="R113" s="18">
        <f t="shared" si="104"/>
        <v>0.1594000625</v>
      </c>
      <c r="S113" s="25">
        <f t="shared" si="105"/>
        <v>0.810424268610866</v>
      </c>
      <c r="T113" s="3">
        <v>0.01</v>
      </c>
      <c r="U113" s="26">
        <f t="shared" si="106"/>
        <v>0.00810424268610866</v>
      </c>
      <c r="V113" s="25"/>
      <c r="W113" s="3"/>
      <c r="X113" s="3"/>
      <c r="Y113" s="28"/>
      <c r="Z113" s="3"/>
      <c r="AA113" s="27"/>
      <c r="AB113" s="3"/>
      <c r="AC113" s="3"/>
      <c r="AD113" s="3"/>
      <c r="AE113" s="25">
        <v>0.005</v>
      </c>
      <c r="AF113" s="3">
        <v>0.49</v>
      </c>
      <c r="AG113" s="26">
        <f t="shared" si="107"/>
        <v>0.00245</v>
      </c>
      <c r="AH113" s="35"/>
      <c r="AI113" s="3"/>
      <c r="AJ113" s="26"/>
      <c r="AK113" s="36"/>
      <c r="AL113" s="27"/>
      <c r="AM113" s="27"/>
      <c r="AN113" s="36"/>
      <c r="AO113" s="27"/>
      <c r="AP113" s="26"/>
      <c r="AQ113" s="3">
        <v>0.015</v>
      </c>
      <c r="AR113" s="3">
        <v>0.5</v>
      </c>
      <c r="AS113" s="3">
        <f t="shared" si="108"/>
        <v>0.0075</v>
      </c>
      <c r="AT113" s="2">
        <f t="shared" si="109"/>
        <v>0.0180542426861087</v>
      </c>
      <c r="AU113" s="29">
        <f t="shared" si="110"/>
        <v>75.9047916666667</v>
      </c>
      <c r="AV113" s="1">
        <f t="shared" si="111"/>
        <v>0.21</v>
      </c>
      <c r="AW113" s="2">
        <f t="shared" si="112"/>
        <v>0.2208</v>
      </c>
      <c r="AX113" s="1">
        <f t="shared" si="113"/>
        <v>425.737234823869</v>
      </c>
      <c r="AZ113" s="2"/>
    </row>
    <row r="114" s="1" customFormat="1" spans="1:52">
      <c r="A114" s="13"/>
      <c r="B114" s="13"/>
      <c r="C114" s="16">
        <v>8</v>
      </c>
      <c r="D114" s="19">
        <v>18.7023630080645</v>
      </c>
      <c r="E114" s="20">
        <f t="shared" si="114"/>
        <v>21.4329541319355</v>
      </c>
      <c r="F114" s="16" t="s">
        <v>73</v>
      </c>
      <c r="G114" s="13">
        <v>9</v>
      </c>
      <c r="H114" s="18">
        <f t="shared" si="97"/>
        <v>18.7023630080645</v>
      </c>
      <c r="I114" s="18">
        <f t="shared" si="98"/>
        <v>291.852363008065</v>
      </c>
      <c r="J114" s="18">
        <f t="shared" si="99"/>
        <v>0.1711014935945</v>
      </c>
      <c r="K114" s="18">
        <f t="shared" si="100"/>
        <v>75.9047916666667</v>
      </c>
      <c r="L114" s="18">
        <f t="shared" si="101"/>
        <v>0.759047916666667</v>
      </c>
      <c r="M114" s="13" t="s">
        <v>73</v>
      </c>
      <c r="N114" s="13"/>
      <c r="O114" s="18">
        <f t="shared" si="115"/>
        <v>2.78280819517178</v>
      </c>
      <c r="P114" s="18">
        <f t="shared" si="102"/>
        <v>0.476142638580908</v>
      </c>
      <c r="Q114" s="24">
        <f t="shared" si="103"/>
        <v>0.0999899541019906</v>
      </c>
      <c r="R114" s="18">
        <f t="shared" si="104"/>
        <v>0.1594000625</v>
      </c>
      <c r="S114" s="25">
        <f t="shared" si="105"/>
        <v>0.627289302988765</v>
      </c>
      <c r="T114" s="3">
        <v>0.01</v>
      </c>
      <c r="U114" s="26">
        <f t="shared" si="106"/>
        <v>0.00627289302988765</v>
      </c>
      <c r="V114" s="25"/>
      <c r="W114" s="3"/>
      <c r="X114" s="3"/>
      <c r="Y114" s="28"/>
      <c r="Z114" s="3"/>
      <c r="AA114" s="27"/>
      <c r="AB114" s="3"/>
      <c r="AC114" s="3"/>
      <c r="AD114" s="3"/>
      <c r="AE114" s="25">
        <v>0.001</v>
      </c>
      <c r="AF114" s="3">
        <v>0.49</v>
      </c>
      <c r="AG114" s="26">
        <f t="shared" si="107"/>
        <v>0.00049</v>
      </c>
      <c r="AH114" s="35"/>
      <c r="AI114" s="3"/>
      <c r="AJ114" s="26"/>
      <c r="AK114" s="36"/>
      <c r="AL114" s="27"/>
      <c r="AM114" s="27"/>
      <c r="AN114" s="36"/>
      <c r="AO114" s="27"/>
      <c r="AP114" s="26"/>
      <c r="AQ114" s="3">
        <v>0.01</v>
      </c>
      <c r="AR114" s="3">
        <v>0.5</v>
      </c>
      <c r="AS114" s="3">
        <f t="shared" si="108"/>
        <v>0.005</v>
      </c>
      <c r="AT114" s="2">
        <f t="shared" si="109"/>
        <v>0.0117628930298877</v>
      </c>
      <c r="AU114" s="29">
        <f t="shared" si="110"/>
        <v>75.9047916666667</v>
      </c>
      <c r="AV114" s="1">
        <f t="shared" si="111"/>
        <v>0.21</v>
      </c>
      <c r="AW114" s="2">
        <f t="shared" si="112"/>
        <v>0.2208</v>
      </c>
      <c r="AX114" s="1">
        <f t="shared" si="113"/>
        <v>277.380870476862</v>
      </c>
      <c r="AZ114" s="2"/>
    </row>
    <row r="115" s="1" customFormat="1" spans="1:52">
      <c r="A115" s="13"/>
      <c r="B115" s="13"/>
      <c r="C115" s="16">
        <v>9</v>
      </c>
      <c r="D115" s="19">
        <v>13.3342737978667</v>
      </c>
      <c r="E115" s="20">
        <f t="shared" si="114"/>
        <v>18.7023630080645</v>
      </c>
      <c r="F115" s="16" t="s">
        <v>73</v>
      </c>
      <c r="G115" s="13">
        <v>10</v>
      </c>
      <c r="H115" s="18">
        <f t="shared" si="97"/>
        <v>13.3342737978667</v>
      </c>
      <c r="I115" s="18">
        <f t="shared" si="98"/>
        <v>286.484273797867</v>
      </c>
      <c r="J115" s="18">
        <f t="shared" si="99"/>
        <v>0.0915719735363625</v>
      </c>
      <c r="K115" s="18">
        <f t="shared" si="100"/>
        <v>75.9047916666667</v>
      </c>
      <c r="L115" s="18">
        <f t="shared" si="101"/>
        <v>0.759047916666667</v>
      </c>
      <c r="M115" s="13" t="s">
        <v>73</v>
      </c>
      <c r="N115" s="13"/>
      <c r="O115" s="18">
        <f t="shared" si="115"/>
        <v>3.06571347325754</v>
      </c>
      <c r="P115" s="18">
        <f t="shared" si="102"/>
        <v>0.280733433043209</v>
      </c>
      <c r="Q115" s="24">
        <f t="shared" si="103"/>
        <v>0.0589540209390739</v>
      </c>
      <c r="R115" s="18">
        <f t="shared" si="104"/>
        <v>0.1594000625</v>
      </c>
      <c r="S115" s="25">
        <f t="shared" si="105"/>
        <v>0.369849421728263</v>
      </c>
      <c r="T115" s="3">
        <v>0.01</v>
      </c>
      <c r="U115" s="26">
        <f t="shared" si="106"/>
        <v>0.00369849421728263</v>
      </c>
      <c r="V115" s="25"/>
      <c r="W115" s="3"/>
      <c r="X115" s="3"/>
      <c r="Y115" s="28"/>
      <c r="Z115" s="3"/>
      <c r="AA115" s="27"/>
      <c r="AB115" s="3"/>
      <c r="AC115" s="3"/>
      <c r="AD115" s="3"/>
      <c r="AE115" s="25">
        <v>0.001</v>
      </c>
      <c r="AF115" s="3">
        <v>0.49</v>
      </c>
      <c r="AG115" s="26">
        <f t="shared" si="107"/>
        <v>0.00049</v>
      </c>
      <c r="AH115" s="35"/>
      <c r="AI115" s="3"/>
      <c r="AJ115" s="26"/>
      <c r="AK115" s="36"/>
      <c r="AL115" s="27"/>
      <c r="AM115" s="27"/>
      <c r="AN115" s="36"/>
      <c r="AO115" s="27"/>
      <c r="AP115" s="26"/>
      <c r="AQ115" s="3">
        <v>0.01</v>
      </c>
      <c r="AR115" s="3">
        <v>0.5</v>
      </c>
      <c r="AS115" s="3">
        <f t="shared" si="108"/>
        <v>0.005</v>
      </c>
      <c r="AT115" s="2">
        <f t="shared" si="109"/>
        <v>0.00918849421728263</v>
      </c>
      <c r="AU115" s="29">
        <f t="shared" si="110"/>
        <v>75.9047916666667</v>
      </c>
      <c r="AV115" s="1">
        <f t="shared" si="111"/>
        <v>0.21</v>
      </c>
      <c r="AW115" s="2">
        <f t="shared" si="112"/>
        <v>0.2208</v>
      </c>
      <c r="AX115" s="1">
        <f t="shared" si="113"/>
        <v>216.673952392969</v>
      </c>
      <c r="AZ115" s="2"/>
    </row>
    <row r="116" s="1" customFormat="1" spans="1:52">
      <c r="A116" s="13"/>
      <c r="B116" s="13"/>
      <c r="C116" s="16">
        <v>10</v>
      </c>
      <c r="D116" s="19">
        <v>6.35624625174194</v>
      </c>
      <c r="E116" s="20">
        <f t="shared" si="114"/>
        <v>13.3342737978667</v>
      </c>
      <c r="F116" s="16" t="s">
        <v>73</v>
      </c>
      <c r="G116" s="13">
        <v>11</v>
      </c>
      <c r="H116" s="18">
        <f t="shared" si="97"/>
        <v>6.35624625174194</v>
      </c>
      <c r="I116" s="18">
        <f t="shared" si="98"/>
        <v>279.506246251742</v>
      </c>
      <c r="J116" s="18">
        <f t="shared" si="99"/>
        <v>0.0391976529788553</v>
      </c>
      <c r="K116" s="18">
        <f t="shared" si="100"/>
        <v>75.9047916666667</v>
      </c>
      <c r="L116" s="18">
        <f t="shared" si="101"/>
        <v>0.759047916666667</v>
      </c>
      <c r="M116" s="13" t="s">
        <v>75</v>
      </c>
      <c r="N116" s="18">
        <f>(O115-P115)*$C$22/100</f>
        <v>2.64573103820361</v>
      </c>
      <c r="O116" s="18">
        <f t="shared" si="115"/>
        <v>0.898296918677383</v>
      </c>
      <c r="P116" s="18">
        <f t="shared" si="102"/>
        <v>0.0352111308902911</v>
      </c>
      <c r="Q116" s="24">
        <f t="shared" si="103"/>
        <v>0.00739433748696113</v>
      </c>
      <c r="R116" s="18">
        <f t="shared" si="104"/>
        <v>0.1594000625</v>
      </c>
      <c r="S116" s="25">
        <f t="shared" si="105"/>
        <v>0.0463885482288386</v>
      </c>
      <c r="T116" s="3">
        <v>0.01</v>
      </c>
      <c r="U116" s="26">
        <f t="shared" si="106"/>
        <v>0.000463885482288386</v>
      </c>
      <c r="V116" s="25"/>
      <c r="W116" s="3"/>
      <c r="X116" s="3"/>
      <c r="Y116" s="28"/>
      <c r="Z116" s="3"/>
      <c r="AA116" s="27"/>
      <c r="AB116" s="3"/>
      <c r="AC116" s="3"/>
      <c r="AD116" s="3"/>
      <c r="AE116" s="25">
        <v>0.001</v>
      </c>
      <c r="AF116" s="3">
        <v>0.49</v>
      </c>
      <c r="AG116" s="26">
        <f t="shared" si="107"/>
        <v>0.00049</v>
      </c>
      <c r="AH116" s="35"/>
      <c r="AI116" s="3"/>
      <c r="AJ116" s="26"/>
      <c r="AK116" s="36"/>
      <c r="AL116" s="27"/>
      <c r="AM116" s="27"/>
      <c r="AN116" s="36"/>
      <c r="AO116" s="27"/>
      <c r="AP116" s="26"/>
      <c r="AQ116" s="3">
        <v>0.01</v>
      </c>
      <c r="AR116" s="3">
        <v>0.5</v>
      </c>
      <c r="AS116" s="3">
        <f t="shared" si="108"/>
        <v>0.005</v>
      </c>
      <c r="AT116" s="2">
        <f t="shared" si="109"/>
        <v>0.00595388548228839</v>
      </c>
      <c r="AU116" s="29">
        <f t="shared" si="110"/>
        <v>75.9047916666667</v>
      </c>
      <c r="AV116" s="1">
        <f t="shared" si="111"/>
        <v>0.21</v>
      </c>
      <c r="AW116" s="2">
        <f t="shared" si="112"/>
        <v>0.2208</v>
      </c>
      <c r="AX116" s="1">
        <f t="shared" si="113"/>
        <v>140.398619081251</v>
      </c>
      <c r="AZ116" s="2"/>
    </row>
    <row r="117" s="1" customFormat="1" spans="1:52">
      <c r="A117" s="13"/>
      <c r="B117" s="13"/>
      <c r="C117" s="16">
        <v>11</v>
      </c>
      <c r="D117" s="19">
        <v>-0.658769539266667</v>
      </c>
      <c r="E117" s="20">
        <f t="shared" si="114"/>
        <v>6.35624625174194</v>
      </c>
      <c r="F117" s="16" t="s">
        <v>75</v>
      </c>
      <c r="G117" s="13">
        <v>12</v>
      </c>
      <c r="H117" s="18">
        <f t="shared" si="97"/>
        <v>-0.658769539266667</v>
      </c>
      <c r="I117" s="18">
        <f t="shared" si="98"/>
        <v>272.491230460733</v>
      </c>
      <c r="J117" s="18">
        <f t="shared" si="99"/>
        <v>0.0159874976778655</v>
      </c>
      <c r="K117" s="18">
        <f t="shared" si="100"/>
        <v>75.9047916666667</v>
      </c>
      <c r="L117" s="18">
        <f t="shared" si="101"/>
        <v>0.759047916666667</v>
      </c>
      <c r="M117" s="13" t="s">
        <v>73</v>
      </c>
      <c r="N117" s="13"/>
      <c r="O117" s="18">
        <f t="shared" si="115"/>
        <v>1.62213370445376</v>
      </c>
      <c r="P117" s="18">
        <f t="shared" si="102"/>
        <v>0.0259338588331418</v>
      </c>
      <c r="Q117" s="24">
        <f t="shared" si="103"/>
        <v>0.00544611035495979</v>
      </c>
      <c r="R117" s="18">
        <f t="shared" si="104"/>
        <v>0.1594000625</v>
      </c>
      <c r="S117" s="25">
        <f t="shared" si="105"/>
        <v>0.0341662999972775</v>
      </c>
      <c r="T117" s="3">
        <v>0.01</v>
      </c>
      <c r="U117" s="26">
        <f t="shared" si="106"/>
        <v>0.000341662999972775</v>
      </c>
      <c r="V117" s="25"/>
      <c r="W117" s="3"/>
      <c r="X117" s="3"/>
      <c r="Y117" s="28"/>
      <c r="Z117" s="3"/>
      <c r="AA117" s="27"/>
      <c r="AB117" s="3"/>
      <c r="AC117" s="3"/>
      <c r="AD117" s="3"/>
      <c r="AE117" s="25">
        <v>0.001</v>
      </c>
      <c r="AF117" s="3">
        <v>0.49</v>
      </c>
      <c r="AG117" s="26">
        <f t="shared" si="107"/>
        <v>0.00049</v>
      </c>
      <c r="AH117" s="35"/>
      <c r="AI117" s="3"/>
      <c r="AJ117" s="26"/>
      <c r="AK117" s="36"/>
      <c r="AL117" s="27"/>
      <c r="AM117" s="27"/>
      <c r="AN117" s="36"/>
      <c r="AO117" s="27"/>
      <c r="AP117" s="26"/>
      <c r="AQ117" s="3">
        <v>0.01</v>
      </c>
      <c r="AR117" s="3">
        <v>0.5</v>
      </c>
      <c r="AS117" s="3">
        <f t="shared" si="108"/>
        <v>0.005</v>
      </c>
      <c r="AT117" s="2">
        <f t="shared" si="109"/>
        <v>0.00583166299997278</v>
      </c>
      <c r="AU117" s="29">
        <f t="shared" si="110"/>
        <v>75.9047916666667</v>
      </c>
      <c r="AV117" s="1">
        <f t="shared" si="111"/>
        <v>0.21</v>
      </c>
      <c r="AW117" s="2">
        <f t="shared" si="112"/>
        <v>0.2208</v>
      </c>
      <c r="AX117" s="1">
        <f t="shared" si="113"/>
        <v>137.516489791254</v>
      </c>
      <c r="AY117" s="1">
        <f>SUM(AX106:AX117)</f>
        <v>2510.99052530206</v>
      </c>
      <c r="AZ117" s="2"/>
    </row>
    <row r="118" s="1" customFormat="1" spans="1:46">
      <c r="A118" s="13"/>
      <c r="B118" s="13"/>
      <c r="C118" s="16">
        <v>12</v>
      </c>
      <c r="D118" s="19">
        <v>-8.01705405748387</v>
      </c>
      <c r="E118" s="20">
        <f t="shared" si="114"/>
        <v>-0.658769539266667</v>
      </c>
      <c r="F118" s="16" t="s">
        <v>73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AT118" s="2"/>
    </row>
  </sheetData>
  <mergeCells count="72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S41:U41"/>
    <mergeCell ref="V41:X41"/>
    <mergeCell ref="Y41:AA41"/>
    <mergeCell ref="AB41:AD41"/>
    <mergeCell ref="AE41:AG41"/>
    <mergeCell ref="AH41:AJ41"/>
    <mergeCell ref="AK41:AM41"/>
    <mergeCell ref="AN41:AP41"/>
    <mergeCell ref="A42:B42"/>
    <mergeCell ref="S57:U57"/>
    <mergeCell ref="A58:B58"/>
    <mergeCell ref="S73:U73"/>
    <mergeCell ref="V73:X73"/>
    <mergeCell ref="Y73:AA73"/>
    <mergeCell ref="AB73:AD73"/>
    <mergeCell ref="AE73:AG73"/>
    <mergeCell ref="AH73:AJ73"/>
    <mergeCell ref="AK73:AM73"/>
    <mergeCell ref="AN73:AP73"/>
    <mergeCell ref="AQ73:AS73"/>
    <mergeCell ref="A74:B74"/>
    <mergeCell ref="S89:U89"/>
    <mergeCell ref="V89:X89"/>
    <mergeCell ref="Y89:AA89"/>
    <mergeCell ref="AB89:AD89"/>
    <mergeCell ref="AE89:AG89"/>
    <mergeCell ref="AH89:AJ89"/>
    <mergeCell ref="AK89:AM89"/>
    <mergeCell ref="AN89:AP89"/>
    <mergeCell ref="AQ89:AS89"/>
    <mergeCell ref="A90:B90"/>
    <mergeCell ref="S104:U104"/>
    <mergeCell ref="V104:X104"/>
    <mergeCell ref="Y104:AA104"/>
    <mergeCell ref="AB104:AD104"/>
    <mergeCell ref="AE104:AG104"/>
    <mergeCell ref="AH104:AJ104"/>
    <mergeCell ref="AK104:AM104"/>
    <mergeCell ref="AN104:AP104"/>
    <mergeCell ref="AQ104:AS104"/>
    <mergeCell ref="A105:B105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18"/>
  <sheetViews>
    <sheetView workbookViewId="0">
      <selection activeCell="E19" sqref="E19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6.8888888888889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 customWidth="1"/>
    <col min="29" max="29" width="8.88888888888889" style="1"/>
    <col min="30" max="30" width="10.2222222222222" style="1" customWidth="1"/>
    <col min="31" max="31" width="8.88888888888889" style="1"/>
    <col min="32" max="32" width="23.1111111111111" style="1" customWidth="1"/>
    <col min="33" max="33" width="15.6666666666667" style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11.4444444444444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5.6666666666667" style="1"/>
    <col min="55" max="16384" width="8.88888888888889" style="1"/>
  </cols>
  <sheetData>
    <row r="1" s="1" customFormat="1" spans="3:47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U1" s="2"/>
    </row>
    <row r="2" s="1" customFormat="1" spans="1:47">
      <c r="A2" s="4" t="s">
        <v>10</v>
      </c>
      <c r="B2" s="5" t="s">
        <v>11</v>
      </c>
      <c r="C2" s="3"/>
      <c r="D2" s="3"/>
      <c r="E2" s="6">
        <v>2061.3648</v>
      </c>
      <c r="F2" s="3">
        <v>734.672</v>
      </c>
      <c r="G2" s="7">
        <f>(F2+F3+F4)/3</f>
        <v>1194.134</v>
      </c>
      <c r="H2" s="3">
        <v>0.18</v>
      </c>
      <c r="I2" s="21">
        <f>(H2+H3+H4)/3</f>
        <v>0.136666666666667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U2" s="2"/>
    </row>
    <row r="3" s="1" customFormat="1" spans="1:47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U3" s="2"/>
    </row>
    <row r="4" s="1" customFormat="1" spans="1:47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U4" s="2"/>
    </row>
    <row r="5" s="1" customFormat="1" spans="1:47">
      <c r="A5" s="4" t="s">
        <v>4</v>
      </c>
      <c r="B5" s="5" t="s">
        <v>16</v>
      </c>
      <c r="C5" s="3"/>
      <c r="D5" s="3"/>
      <c r="E5" s="6">
        <v>1237.11780821918</v>
      </c>
      <c r="F5" s="3">
        <v>91.104</v>
      </c>
      <c r="G5" s="7">
        <f>(F5+F6)/2</f>
        <v>92.50925</v>
      </c>
      <c r="H5" s="3">
        <v>0.13</v>
      </c>
      <c r="I5" s="21">
        <f>(H5+H6)/2</f>
        <v>0.16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U5" s="2"/>
    </row>
    <row r="6" s="1" customFormat="1" spans="1:47">
      <c r="A6" s="4"/>
      <c r="B6" s="5" t="s">
        <v>17</v>
      </c>
      <c r="C6" s="3"/>
      <c r="D6" s="3"/>
      <c r="E6" s="10"/>
      <c r="F6" s="3">
        <v>93.9145</v>
      </c>
      <c r="G6" s="11"/>
      <c r="H6" s="3">
        <v>0.19</v>
      </c>
      <c r="I6" s="21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U6" s="2"/>
    </row>
    <row r="7" s="1" customFormat="1" spans="1:47">
      <c r="A7" s="4" t="s">
        <v>5</v>
      </c>
      <c r="B7" s="5"/>
      <c r="C7" s="3"/>
      <c r="D7" s="3"/>
      <c r="E7" s="12">
        <v>203.33600133283</v>
      </c>
      <c r="F7" s="3">
        <v>134.758</v>
      </c>
      <c r="G7" s="3"/>
      <c r="H7" s="3">
        <v>0.29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U7" s="2"/>
    </row>
    <row r="8" s="1" customFormat="1" spans="1:47">
      <c r="A8" s="4" t="s">
        <v>6</v>
      </c>
      <c r="B8" s="5"/>
      <c r="C8" s="3"/>
      <c r="D8" s="3"/>
      <c r="E8" s="12">
        <v>8.80427359625289</v>
      </c>
      <c r="F8" s="3">
        <v>625.464</v>
      </c>
      <c r="G8" s="3"/>
      <c r="H8" s="3">
        <v>0.26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U8" s="2"/>
    </row>
    <row r="9" s="1" customFormat="1" spans="1:47">
      <c r="A9" s="4" t="s">
        <v>7</v>
      </c>
      <c r="B9" s="5"/>
      <c r="C9" s="3"/>
      <c r="D9" s="3"/>
      <c r="E9" s="12">
        <v>0.163</v>
      </c>
      <c r="F9" s="3">
        <v>341.64</v>
      </c>
      <c r="G9" s="3"/>
      <c r="H9" s="3">
        <v>0.26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U9" s="2"/>
    </row>
    <row r="10" s="1" customFormat="1" spans="1:47">
      <c r="A10" s="4" t="s">
        <v>8</v>
      </c>
      <c r="B10" s="5"/>
      <c r="C10" s="3"/>
      <c r="D10" s="3"/>
      <c r="E10" s="12">
        <v>0.144027664566694</v>
      </c>
      <c r="F10" s="3">
        <v>341.64</v>
      </c>
      <c r="G10" s="3"/>
      <c r="H10" s="3">
        <v>0.26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U10" s="2"/>
    </row>
    <row r="11" s="1" customFormat="1" spans="1:47">
      <c r="A11" s="4" t="s">
        <v>9</v>
      </c>
      <c r="B11" s="5"/>
      <c r="C11" s="3"/>
      <c r="D11" s="3"/>
      <c r="E11" s="12">
        <v>0.85</v>
      </c>
      <c r="F11" s="3">
        <v>910.8575</v>
      </c>
      <c r="G11" s="3"/>
      <c r="H11" s="3">
        <v>0.21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U11" s="2"/>
    </row>
    <row r="12" s="1" customFormat="1" spans="8:46"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T12" s="2"/>
    </row>
    <row r="13" s="1" customFormat="1" spans="46:46">
      <c r="AT13" s="2"/>
    </row>
    <row r="14" s="1" customFormat="1" spans="1:46">
      <c r="A14" s="13" t="s">
        <v>18</v>
      </c>
      <c r="B14" s="13" t="s">
        <v>19</v>
      </c>
      <c r="C14" s="13">
        <v>308.16</v>
      </c>
      <c r="D14" s="13"/>
      <c r="E14" s="13"/>
      <c r="F14" s="13"/>
      <c r="G14" s="14" t="s">
        <v>20</v>
      </c>
      <c r="H14" s="14" t="s">
        <v>21</v>
      </c>
      <c r="I14" s="14">
        <f>AV38+AV54+BB70+AY86+AY102+BB102+AY117+AG70</f>
        <v>9728250.89144856</v>
      </c>
      <c r="J14" s="14" t="s">
        <v>22</v>
      </c>
      <c r="K14" s="14">
        <f>I14/(10000*1000)</f>
        <v>0.972825089144856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13" t="s">
        <v>24</v>
      </c>
      <c r="B15" s="13" t="s">
        <v>19</v>
      </c>
      <c r="C15" s="13"/>
      <c r="D15" s="13"/>
      <c r="E15" s="13"/>
      <c r="F15" s="13"/>
      <c r="G15" s="14"/>
      <c r="H15" s="14" t="s">
        <v>25</v>
      </c>
      <c r="I15" s="14">
        <v>12670192.582436</v>
      </c>
      <c r="J15" s="14" t="s">
        <v>22</v>
      </c>
      <c r="K15" s="14">
        <f>I15/(10000*1000)</f>
        <v>1.2670192582436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13" t="s">
        <v>26</v>
      </c>
      <c r="B16" s="13" t="s">
        <v>27</v>
      </c>
      <c r="C16" s="13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13" t="s">
        <v>28</v>
      </c>
      <c r="B17" s="13" t="s">
        <v>29</v>
      </c>
      <c r="C17" s="13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13" t="s">
        <v>32</v>
      </c>
      <c r="B18" s="13" t="s">
        <v>33</v>
      </c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13" t="s">
        <v>35</v>
      </c>
      <c r="B19" s="13" t="s">
        <v>33</v>
      </c>
      <c r="C19" s="13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13" t="s">
        <v>38</v>
      </c>
      <c r="B20" s="13" t="s">
        <v>39</v>
      </c>
      <c r="C20" s="13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13" t="s">
        <v>40</v>
      </c>
      <c r="B21" s="13" t="s">
        <v>41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13" t="s">
        <v>42</v>
      </c>
      <c r="B22" s="13" t="s">
        <v>37</v>
      </c>
      <c r="C22" s="13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13" t="s">
        <v>43</v>
      </c>
      <c r="B23" s="13" t="s">
        <v>44</v>
      </c>
      <c r="C23" s="13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1194.134</v>
      </c>
      <c r="C27" s="16" t="s">
        <v>72</v>
      </c>
      <c r="D27" s="17">
        <v>-15</v>
      </c>
      <c r="E27" s="16"/>
      <c r="F27" s="16"/>
      <c r="G27" s="13">
        <v>1</v>
      </c>
      <c r="H27" s="18">
        <f t="shared" ref="H27:H38" si="0">E28</f>
        <v>-15</v>
      </c>
      <c r="I27" s="18">
        <f t="shared" ref="I27:I38" si="1">H27+273.15</f>
        <v>258.15</v>
      </c>
      <c r="J27" s="18">
        <f t="shared" ref="J27:J38" si="2">EXP(($C$16*(I27-$C$14))/($C$17*I27*$C$14))</f>
        <v>0.00219620150298724</v>
      </c>
      <c r="K27" s="18">
        <f t="shared" ref="K27:K38" si="3">$B$27/12</f>
        <v>99.5111666666667</v>
      </c>
      <c r="L27" s="18">
        <f t="shared" ref="L27:L38" si="4">K27*$B$28/100</f>
        <v>0.995111666666667</v>
      </c>
      <c r="M27" s="13" t="s">
        <v>73</v>
      </c>
      <c r="N27" s="13"/>
      <c r="O27" s="18">
        <f>L27</f>
        <v>0.995111666666667</v>
      </c>
      <c r="P27" s="18">
        <f t="shared" ref="P27:P38" si="5">O27*J27</f>
        <v>0.00218546573797347</v>
      </c>
      <c r="Q27" s="24">
        <f t="shared" ref="Q27:Q38" si="6">P27*$B$29</f>
        <v>0.000298680317523041</v>
      </c>
      <c r="R27" s="18">
        <f t="shared" ref="R27:R38" si="7">L27*$B$29</f>
        <v>0.135998594444444</v>
      </c>
      <c r="S27" s="25">
        <f t="shared" ref="S27:S38" si="8">Q27/R27</f>
        <v>0.00219620150298724</v>
      </c>
      <c r="T27" s="3">
        <v>0.01</v>
      </c>
      <c r="U27" s="26">
        <f t="shared" ref="U27:U38" si="9">S27*T27</f>
        <v>2.19620150298724e-5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0.0219219620150299</v>
      </c>
      <c r="AR27" s="29">
        <f t="shared" ref="AR27:AR38" si="15">$B$27/12</f>
        <v>99.5111666666667</v>
      </c>
      <c r="AS27" s="1">
        <f t="shared" ref="AS27:AS38" si="16">$B$29</f>
        <v>0.136666666666667</v>
      </c>
      <c r="AT27" s="2">
        <f>$E$2/12</f>
        <v>171.7804</v>
      </c>
      <c r="AU27" s="1">
        <f t="shared" ref="AU27:AU38" si="17">AT27*10000*AS27*0.67*AR27*AQ27</f>
        <v>343132.81504449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-12.9168666363871</v>
      </c>
      <c r="E28" s="20">
        <f t="shared" ref="E28:E39" si="18">D27</f>
        <v>-15</v>
      </c>
      <c r="F28" s="16" t="s">
        <v>73</v>
      </c>
      <c r="G28" s="13">
        <v>2</v>
      </c>
      <c r="H28" s="18">
        <f t="shared" si="0"/>
        <v>-12.9168666363871</v>
      </c>
      <c r="I28" s="18">
        <f t="shared" si="1"/>
        <v>260.233133363613</v>
      </c>
      <c r="J28" s="18">
        <f t="shared" si="2"/>
        <v>0.00297027224582868</v>
      </c>
      <c r="K28" s="18">
        <f t="shared" si="3"/>
        <v>99.5111666666667</v>
      </c>
      <c r="L28" s="18">
        <f t="shared" si="4"/>
        <v>0.995111666666667</v>
      </c>
      <c r="M28" s="13" t="s">
        <v>73</v>
      </c>
      <c r="N28" s="13"/>
      <c r="O28" s="18">
        <f t="shared" ref="O28:O38" si="19">L28+O27-P27-N28</f>
        <v>1.98803786759536</v>
      </c>
      <c r="P28" s="18">
        <f t="shared" si="5"/>
        <v>0.00590501370177493</v>
      </c>
      <c r="Q28" s="24">
        <f t="shared" si="6"/>
        <v>0.000807018539242574</v>
      </c>
      <c r="R28" s="18">
        <f t="shared" si="7"/>
        <v>0.135998594444444</v>
      </c>
      <c r="S28" s="25">
        <f t="shared" si="8"/>
        <v>0.00593402117528679</v>
      </c>
      <c r="T28" s="3">
        <v>0.01</v>
      </c>
      <c r="U28" s="26">
        <f t="shared" si="9"/>
        <v>5.93402117528679e-5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0.0219593402117529</v>
      </c>
      <c r="AR28" s="29">
        <f t="shared" si="15"/>
        <v>99.5111666666667</v>
      </c>
      <c r="AS28" s="1">
        <f t="shared" si="16"/>
        <v>0.136666666666667</v>
      </c>
      <c r="AT28" s="2">
        <f t="shared" ref="AT28:AT38" si="20">$E$2/12</f>
        <v>171.7804</v>
      </c>
      <c r="AU28" s="1">
        <f t="shared" si="17"/>
        <v>343717.876083008</v>
      </c>
    </row>
    <row r="29" s="1" customFormat="1" spans="1:47">
      <c r="A29" s="13" t="s">
        <v>38</v>
      </c>
      <c r="B29" s="13">
        <f>I2</f>
        <v>0.136666666666667</v>
      </c>
      <c r="C29" s="16">
        <v>2</v>
      </c>
      <c r="D29" s="19">
        <v>-10.1268302866071</v>
      </c>
      <c r="E29" s="20">
        <f t="shared" si="18"/>
        <v>-12.9168666363871</v>
      </c>
      <c r="F29" s="16" t="s">
        <v>73</v>
      </c>
      <c r="G29" s="13">
        <v>3</v>
      </c>
      <c r="H29" s="18">
        <f t="shared" si="0"/>
        <v>-10.1268302866071</v>
      </c>
      <c r="I29" s="18">
        <f t="shared" si="1"/>
        <v>263.023169713393</v>
      </c>
      <c r="J29" s="18">
        <f t="shared" si="2"/>
        <v>0.00441736154534319</v>
      </c>
      <c r="K29" s="18">
        <f t="shared" si="3"/>
        <v>99.5111666666667</v>
      </c>
      <c r="L29" s="18">
        <f t="shared" si="4"/>
        <v>0.995111666666667</v>
      </c>
      <c r="M29" s="13" t="s">
        <v>73</v>
      </c>
      <c r="N29" s="13"/>
      <c r="O29" s="18">
        <f t="shared" si="19"/>
        <v>2.97724452056025</v>
      </c>
      <c r="P29" s="18">
        <f t="shared" si="5"/>
        <v>0.0131515654562066</v>
      </c>
      <c r="Q29" s="24">
        <f t="shared" si="6"/>
        <v>0.00179738061234823</v>
      </c>
      <c r="R29" s="18">
        <f t="shared" si="7"/>
        <v>0.135998594444444</v>
      </c>
      <c r="S29" s="25">
        <f t="shared" si="8"/>
        <v>0.0132161705030155</v>
      </c>
      <c r="T29" s="3">
        <v>0.01</v>
      </c>
      <c r="U29" s="26">
        <f t="shared" si="9"/>
        <v>0.000132161705030155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0.0220321617050302</v>
      </c>
      <c r="AR29" s="29">
        <f t="shared" si="15"/>
        <v>99.5111666666667</v>
      </c>
      <c r="AS29" s="1">
        <f t="shared" si="16"/>
        <v>0.136666666666667</v>
      </c>
      <c r="AT29" s="2">
        <f t="shared" si="20"/>
        <v>171.7804</v>
      </c>
      <c r="AU29" s="1">
        <f t="shared" si="17"/>
        <v>344857.712196529</v>
      </c>
    </row>
    <row r="30" s="1" customFormat="1" spans="1:47">
      <c r="A30" s="13"/>
      <c r="B30" s="13"/>
      <c r="C30" s="16">
        <v>3</v>
      </c>
      <c r="D30" s="19">
        <v>-6.15172298570968</v>
      </c>
      <c r="E30" s="20">
        <f t="shared" si="18"/>
        <v>-10.1268302866071</v>
      </c>
      <c r="F30" s="16" t="s">
        <v>73</v>
      </c>
      <c r="G30" s="13">
        <v>4</v>
      </c>
      <c r="H30" s="18">
        <f t="shared" si="0"/>
        <v>-6.15172298570968</v>
      </c>
      <c r="I30" s="18">
        <f t="shared" si="1"/>
        <v>266.99827701429</v>
      </c>
      <c r="J30" s="18">
        <f t="shared" si="2"/>
        <v>0.00766514067604178</v>
      </c>
      <c r="K30" s="18">
        <f t="shared" si="3"/>
        <v>99.5111666666667</v>
      </c>
      <c r="L30" s="18">
        <f t="shared" si="4"/>
        <v>0.995111666666667</v>
      </c>
      <c r="M30" s="13" t="s">
        <v>73</v>
      </c>
      <c r="N30" s="13"/>
      <c r="O30" s="18">
        <f t="shared" si="19"/>
        <v>3.95920462177071</v>
      </c>
      <c r="P30" s="18">
        <f t="shared" si="5"/>
        <v>0.0303478603911073</v>
      </c>
      <c r="Q30" s="24">
        <f t="shared" si="6"/>
        <v>0.004147540920118</v>
      </c>
      <c r="R30" s="18">
        <f t="shared" si="7"/>
        <v>0.135998594444444</v>
      </c>
      <c r="S30" s="25">
        <f t="shared" si="8"/>
        <v>0.0304969395975064</v>
      </c>
      <c r="T30" s="3">
        <v>0.01</v>
      </c>
      <c r="U30" s="26">
        <f t="shared" si="9"/>
        <v>0.000304969395975064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0.0222049693959751</v>
      </c>
      <c r="AR30" s="29">
        <f t="shared" si="15"/>
        <v>99.5111666666667</v>
      </c>
      <c r="AS30" s="1">
        <f t="shared" si="16"/>
        <v>0.136666666666667</v>
      </c>
      <c r="AT30" s="2">
        <f t="shared" si="20"/>
        <v>171.7804</v>
      </c>
      <c r="AU30" s="1">
        <f t="shared" si="17"/>
        <v>347562.579097339</v>
      </c>
    </row>
    <row r="31" s="1" customFormat="1" spans="1:47">
      <c r="A31" s="13"/>
      <c r="B31" s="13"/>
      <c r="C31" s="16">
        <v>4</v>
      </c>
      <c r="D31" s="19">
        <v>-2.07085119536667</v>
      </c>
      <c r="E31" s="20">
        <f t="shared" si="18"/>
        <v>-6.15172298570968</v>
      </c>
      <c r="F31" s="16" t="s">
        <v>73</v>
      </c>
      <c r="G31" s="13">
        <v>5</v>
      </c>
      <c r="H31" s="18">
        <f t="shared" si="0"/>
        <v>-2.07085119536667</v>
      </c>
      <c r="I31" s="18">
        <f t="shared" si="1"/>
        <v>271.079148804633</v>
      </c>
      <c r="J31" s="18">
        <f t="shared" si="2"/>
        <v>0.0132722116232829</v>
      </c>
      <c r="K31" s="18">
        <f t="shared" si="3"/>
        <v>99.5111666666667</v>
      </c>
      <c r="L31" s="18">
        <f t="shared" si="4"/>
        <v>0.995111666666667</v>
      </c>
      <c r="M31" s="13" t="s">
        <v>75</v>
      </c>
      <c r="N31" s="18">
        <f>(O30-P30)*C22/100</f>
        <v>3.73241392331062</v>
      </c>
      <c r="O31" s="18">
        <f t="shared" si="19"/>
        <v>1.19155450473565</v>
      </c>
      <c r="P31" s="18">
        <f t="shared" si="5"/>
        <v>0.0158145635475275</v>
      </c>
      <c r="Q31" s="24">
        <f t="shared" si="6"/>
        <v>0.00216132368482876</v>
      </c>
      <c r="R31" s="18">
        <f t="shared" si="7"/>
        <v>0.135998594444444</v>
      </c>
      <c r="S31" s="25">
        <f t="shared" si="8"/>
        <v>0.0158922501637446</v>
      </c>
      <c r="T31" s="3">
        <v>0.01</v>
      </c>
      <c r="U31" s="26">
        <f t="shared" si="9"/>
        <v>0.000158922501637446</v>
      </c>
      <c r="V31" s="25"/>
      <c r="W31" s="3"/>
      <c r="X31" s="26"/>
      <c r="Y31" s="28">
        <v>0.02</v>
      </c>
      <c r="Z31" s="3">
        <v>0.21</v>
      </c>
      <c r="AA31" s="27">
        <f t="shared" si="10"/>
        <v>0.0042</v>
      </c>
      <c r="AB31" s="3">
        <v>0.01</v>
      </c>
      <c r="AC31" s="3">
        <v>0.29</v>
      </c>
      <c r="AD31" s="27">
        <f t="shared" si="11"/>
        <v>0.0029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</v>
      </c>
      <c r="AO31" s="3">
        <v>0.38</v>
      </c>
      <c r="AP31" s="3">
        <f t="shared" si="13"/>
        <v>0.0038</v>
      </c>
      <c r="AQ31" s="1">
        <f t="shared" si="14"/>
        <v>0.0220589225016374</v>
      </c>
      <c r="AR31" s="29">
        <f t="shared" si="15"/>
        <v>99.5111666666667</v>
      </c>
      <c r="AS31" s="1">
        <f t="shared" si="16"/>
        <v>0.136666666666667</v>
      </c>
      <c r="AT31" s="2">
        <f t="shared" si="20"/>
        <v>171.7804</v>
      </c>
      <c r="AU31" s="1">
        <f t="shared" si="17"/>
        <v>345276.584716534</v>
      </c>
    </row>
    <row r="32" s="1" customFormat="1" spans="1:47">
      <c r="A32" s="13"/>
      <c r="B32" s="13"/>
      <c r="C32" s="16">
        <v>5</v>
      </c>
      <c r="D32" s="19">
        <v>3.28226963506452</v>
      </c>
      <c r="E32" s="20">
        <f t="shared" si="18"/>
        <v>-2.07085119536667</v>
      </c>
      <c r="F32" s="16" t="s">
        <v>75</v>
      </c>
      <c r="G32" s="13">
        <v>6</v>
      </c>
      <c r="H32" s="18">
        <f t="shared" si="0"/>
        <v>3.28226963506452</v>
      </c>
      <c r="I32" s="18">
        <f t="shared" si="1"/>
        <v>276.432269635064</v>
      </c>
      <c r="J32" s="18">
        <f t="shared" si="2"/>
        <v>0.0266086906371479</v>
      </c>
      <c r="K32" s="18">
        <f t="shared" si="3"/>
        <v>99.5111666666667</v>
      </c>
      <c r="L32" s="18">
        <f t="shared" si="4"/>
        <v>0.995111666666667</v>
      </c>
      <c r="M32" s="13" t="s">
        <v>73</v>
      </c>
      <c r="N32" s="13"/>
      <c r="O32" s="18">
        <f t="shared" si="19"/>
        <v>2.17085160785479</v>
      </c>
      <c r="P32" s="18">
        <f t="shared" si="5"/>
        <v>0.0577635188525631</v>
      </c>
      <c r="Q32" s="24">
        <f t="shared" si="6"/>
        <v>0.00789434757651696</v>
      </c>
      <c r="R32" s="18">
        <f t="shared" si="7"/>
        <v>0.135998594444444</v>
      </c>
      <c r="S32" s="25">
        <f t="shared" si="8"/>
        <v>0.0580472732734146</v>
      </c>
      <c r="T32" s="3">
        <v>0.01</v>
      </c>
      <c r="U32" s="26">
        <f t="shared" si="9"/>
        <v>0.000580472732734146</v>
      </c>
      <c r="V32" s="25"/>
      <c r="W32" s="3"/>
      <c r="X32" s="26"/>
      <c r="Y32" s="28">
        <v>0.02</v>
      </c>
      <c r="Z32" s="3">
        <v>0.21</v>
      </c>
      <c r="AA32" s="27">
        <f t="shared" si="10"/>
        <v>0.0042</v>
      </c>
      <c r="AB32" s="3">
        <v>0.01</v>
      </c>
      <c r="AC32" s="3">
        <v>0.29</v>
      </c>
      <c r="AD32" s="27">
        <f t="shared" si="11"/>
        <v>0.0029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</v>
      </c>
      <c r="AO32" s="3">
        <v>0.38</v>
      </c>
      <c r="AP32" s="3">
        <f t="shared" si="13"/>
        <v>0.0038</v>
      </c>
      <c r="AQ32" s="1">
        <f t="shared" si="14"/>
        <v>0.0224804727327341</v>
      </c>
      <c r="AR32" s="29">
        <f t="shared" si="15"/>
        <v>99.5111666666667</v>
      </c>
      <c r="AS32" s="1">
        <f t="shared" si="16"/>
        <v>0.136666666666667</v>
      </c>
      <c r="AT32" s="2">
        <f t="shared" si="20"/>
        <v>171.7804</v>
      </c>
      <c r="AU32" s="1">
        <f t="shared" si="17"/>
        <v>351874.886336603</v>
      </c>
    </row>
    <row r="33" s="1" customFormat="1" spans="1:47">
      <c r="A33" s="13"/>
      <c r="B33" s="13"/>
      <c r="C33" s="16">
        <v>6</v>
      </c>
      <c r="D33" s="19">
        <v>6.9143149717</v>
      </c>
      <c r="E33" s="20">
        <f t="shared" si="18"/>
        <v>3.28226963506452</v>
      </c>
      <c r="F33" s="16" t="s">
        <v>73</v>
      </c>
      <c r="G33" s="13">
        <v>7</v>
      </c>
      <c r="H33" s="18">
        <f t="shared" si="0"/>
        <v>6.9143149717</v>
      </c>
      <c r="I33" s="18">
        <f t="shared" si="1"/>
        <v>280.0643149717</v>
      </c>
      <c r="J33" s="18">
        <f t="shared" si="2"/>
        <v>0.0420152229456009</v>
      </c>
      <c r="K33" s="18">
        <f t="shared" si="3"/>
        <v>99.5111666666667</v>
      </c>
      <c r="L33" s="18">
        <f t="shared" si="4"/>
        <v>0.995111666666667</v>
      </c>
      <c r="M33" s="13" t="s">
        <v>73</v>
      </c>
      <c r="N33" s="13"/>
      <c r="O33" s="18">
        <f t="shared" si="19"/>
        <v>3.10819975566889</v>
      </c>
      <c r="P33" s="18">
        <f t="shared" si="5"/>
        <v>0.130591705693891</v>
      </c>
      <c r="Q33" s="24">
        <f t="shared" si="6"/>
        <v>0.0178475331114984</v>
      </c>
      <c r="R33" s="18">
        <f t="shared" si="7"/>
        <v>0.135998594444444</v>
      </c>
      <c r="S33" s="25">
        <f t="shared" si="8"/>
        <v>0.131233217404972</v>
      </c>
      <c r="T33" s="3">
        <v>0.01</v>
      </c>
      <c r="U33" s="26">
        <f t="shared" si="9"/>
        <v>0.00131233217404972</v>
      </c>
      <c r="V33" s="25"/>
      <c r="W33" s="3"/>
      <c r="X33" s="26"/>
      <c r="Y33" s="28">
        <v>0.02</v>
      </c>
      <c r="Z33" s="3">
        <v>0.21</v>
      </c>
      <c r="AA33" s="27">
        <f t="shared" si="10"/>
        <v>0.0042</v>
      </c>
      <c r="AB33" s="3">
        <v>0.01</v>
      </c>
      <c r="AC33" s="3">
        <v>0.29</v>
      </c>
      <c r="AD33" s="27">
        <f t="shared" si="11"/>
        <v>0.0029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</v>
      </c>
      <c r="AO33" s="3">
        <v>0.38</v>
      </c>
      <c r="AP33" s="3">
        <f t="shared" si="13"/>
        <v>0.0038</v>
      </c>
      <c r="AQ33" s="1">
        <f t="shared" si="14"/>
        <v>0.0232123321740497</v>
      </c>
      <c r="AR33" s="29">
        <f t="shared" si="15"/>
        <v>99.5111666666667</v>
      </c>
      <c r="AS33" s="1">
        <f t="shared" si="16"/>
        <v>0.136666666666667</v>
      </c>
      <c r="AT33" s="2">
        <f t="shared" si="20"/>
        <v>171.7804</v>
      </c>
      <c r="AU33" s="1">
        <f t="shared" si="17"/>
        <v>363330.293026175</v>
      </c>
    </row>
    <row r="34" s="1" customFormat="1" spans="1:47">
      <c r="A34" s="13"/>
      <c r="B34" s="13"/>
      <c r="C34" s="16">
        <v>7</v>
      </c>
      <c r="D34" s="19">
        <v>11.521916197</v>
      </c>
      <c r="E34" s="20">
        <f t="shared" si="18"/>
        <v>6.9143149717</v>
      </c>
      <c r="F34" s="16" t="s">
        <v>73</v>
      </c>
      <c r="G34" s="13">
        <v>8</v>
      </c>
      <c r="H34" s="18">
        <f t="shared" si="0"/>
        <v>11.521916197</v>
      </c>
      <c r="I34" s="18">
        <f t="shared" si="1"/>
        <v>284.671916197</v>
      </c>
      <c r="J34" s="18">
        <f t="shared" si="2"/>
        <v>0.0737548450765474</v>
      </c>
      <c r="K34" s="18">
        <f t="shared" si="3"/>
        <v>99.5111666666667</v>
      </c>
      <c r="L34" s="18">
        <f t="shared" si="4"/>
        <v>0.995111666666667</v>
      </c>
      <c r="M34" s="13" t="s">
        <v>73</v>
      </c>
      <c r="N34" s="13"/>
      <c r="O34" s="18">
        <f t="shared" si="19"/>
        <v>3.97271971664166</v>
      </c>
      <c r="P34" s="18">
        <f t="shared" si="5"/>
        <v>0.293007327233451</v>
      </c>
      <c r="Q34" s="24">
        <f t="shared" si="6"/>
        <v>0.040044334721905</v>
      </c>
      <c r="R34" s="18">
        <f t="shared" si="7"/>
        <v>0.135998594444444</v>
      </c>
      <c r="S34" s="25">
        <f t="shared" si="8"/>
        <v>0.294446680757889</v>
      </c>
      <c r="T34" s="3">
        <v>0.01</v>
      </c>
      <c r="U34" s="26">
        <f t="shared" si="9"/>
        <v>0.00294446680757889</v>
      </c>
      <c r="V34" s="25"/>
      <c r="W34" s="3"/>
      <c r="X34" s="26"/>
      <c r="Y34" s="28">
        <v>0.02</v>
      </c>
      <c r="Z34" s="3">
        <v>0.21</v>
      </c>
      <c r="AA34" s="27">
        <f t="shared" si="10"/>
        <v>0.0042</v>
      </c>
      <c r="AB34" s="3">
        <v>0.01</v>
      </c>
      <c r="AC34" s="3">
        <v>0.29</v>
      </c>
      <c r="AD34" s="27">
        <f t="shared" si="11"/>
        <v>0.0029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</v>
      </c>
      <c r="AO34" s="3">
        <v>0.38</v>
      </c>
      <c r="AP34" s="3">
        <f t="shared" si="13"/>
        <v>0.0038</v>
      </c>
      <c r="AQ34" s="1">
        <f t="shared" si="14"/>
        <v>0.0248444668075789</v>
      </c>
      <c r="AR34" s="29">
        <f t="shared" si="15"/>
        <v>99.5111666666667</v>
      </c>
      <c r="AS34" s="1">
        <f t="shared" si="16"/>
        <v>0.136666666666667</v>
      </c>
      <c r="AT34" s="2">
        <f t="shared" si="20"/>
        <v>171.7804</v>
      </c>
      <c r="AU34" s="1">
        <f t="shared" si="17"/>
        <v>388877.228603862</v>
      </c>
    </row>
    <row r="35" s="1" customFormat="1" spans="1:47">
      <c r="A35" s="13"/>
      <c r="B35" s="13"/>
      <c r="C35" s="16">
        <v>8</v>
      </c>
      <c r="D35" s="19">
        <v>10.5655564749677</v>
      </c>
      <c r="E35" s="20">
        <f t="shared" si="18"/>
        <v>11.521916197</v>
      </c>
      <c r="F35" s="16" t="s">
        <v>73</v>
      </c>
      <c r="G35" s="13">
        <v>9</v>
      </c>
      <c r="H35" s="18">
        <f t="shared" si="0"/>
        <v>10.5655564749677</v>
      </c>
      <c r="I35" s="18">
        <f t="shared" si="1"/>
        <v>283.715556474968</v>
      </c>
      <c r="J35" s="18">
        <f t="shared" si="2"/>
        <v>0.0657232016949479</v>
      </c>
      <c r="K35" s="18">
        <f t="shared" si="3"/>
        <v>99.5111666666667</v>
      </c>
      <c r="L35" s="18">
        <f t="shared" si="4"/>
        <v>0.995111666666667</v>
      </c>
      <c r="M35" s="13" t="s">
        <v>73</v>
      </c>
      <c r="N35" s="13"/>
      <c r="O35" s="18">
        <f t="shared" si="19"/>
        <v>4.67482405607488</v>
      </c>
      <c r="P35" s="18">
        <f t="shared" si="5"/>
        <v>0.307244404325804</v>
      </c>
      <c r="Q35" s="24">
        <f t="shared" si="6"/>
        <v>0.0419900685911932</v>
      </c>
      <c r="R35" s="18">
        <f t="shared" si="7"/>
        <v>0.135998594444444</v>
      </c>
      <c r="S35" s="25">
        <f t="shared" si="8"/>
        <v>0.30875369530636</v>
      </c>
      <c r="T35" s="3">
        <v>0.01</v>
      </c>
      <c r="U35" s="26">
        <f t="shared" si="9"/>
        <v>0.0030875369530636</v>
      </c>
      <c r="V35" s="25"/>
      <c r="W35" s="3"/>
      <c r="X35" s="26"/>
      <c r="Y35" s="28">
        <v>0.02</v>
      </c>
      <c r="Z35" s="3">
        <v>0.21</v>
      </c>
      <c r="AA35" s="27">
        <f t="shared" si="10"/>
        <v>0.0042</v>
      </c>
      <c r="AB35" s="3">
        <v>0.01</v>
      </c>
      <c r="AC35" s="3">
        <v>0.29</v>
      </c>
      <c r="AD35" s="27">
        <f t="shared" si="11"/>
        <v>0.0029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</v>
      </c>
      <c r="AO35" s="3">
        <v>0.38</v>
      </c>
      <c r="AP35" s="3">
        <f t="shared" si="13"/>
        <v>0.0038</v>
      </c>
      <c r="AQ35" s="1">
        <f t="shared" si="14"/>
        <v>0.0249875369530636</v>
      </c>
      <c r="AR35" s="29">
        <f t="shared" si="15"/>
        <v>99.5111666666667</v>
      </c>
      <c r="AS35" s="1">
        <f t="shared" si="16"/>
        <v>0.136666666666667</v>
      </c>
      <c r="AT35" s="2">
        <f t="shared" si="20"/>
        <v>171.7804</v>
      </c>
      <c r="AU35" s="1">
        <f t="shared" si="17"/>
        <v>391116.629517673</v>
      </c>
    </row>
    <row r="36" s="1" customFormat="1" spans="1:47">
      <c r="A36" s="13"/>
      <c r="B36" s="13"/>
      <c r="C36" s="16">
        <v>9</v>
      </c>
      <c r="D36" s="19">
        <v>6.1928121297</v>
      </c>
      <c r="E36" s="20">
        <f t="shared" si="18"/>
        <v>10.5655564749677</v>
      </c>
      <c r="F36" s="16" t="s">
        <v>73</v>
      </c>
      <c r="G36" s="13">
        <v>10</v>
      </c>
      <c r="H36" s="18">
        <f t="shared" si="0"/>
        <v>6.1928121297</v>
      </c>
      <c r="I36" s="18">
        <f t="shared" si="1"/>
        <v>279.3428121297</v>
      </c>
      <c r="J36" s="18">
        <f t="shared" si="2"/>
        <v>0.0384068444541237</v>
      </c>
      <c r="K36" s="18">
        <f t="shared" si="3"/>
        <v>99.5111666666667</v>
      </c>
      <c r="L36" s="18">
        <f t="shared" si="4"/>
        <v>0.995111666666667</v>
      </c>
      <c r="M36" s="13" t="s">
        <v>73</v>
      </c>
      <c r="N36" s="13"/>
      <c r="O36" s="18">
        <f t="shared" si="19"/>
        <v>5.36269131841574</v>
      </c>
      <c r="P36" s="18">
        <f t="shared" si="5"/>
        <v>0.205964051321873</v>
      </c>
      <c r="Q36" s="24">
        <f t="shared" si="6"/>
        <v>0.0281484203473226</v>
      </c>
      <c r="R36" s="18">
        <f t="shared" si="7"/>
        <v>0.135998594444444</v>
      </c>
      <c r="S36" s="25">
        <f t="shared" si="8"/>
        <v>0.206975818112747</v>
      </c>
      <c r="T36" s="3">
        <v>0.01</v>
      </c>
      <c r="U36" s="26">
        <f t="shared" si="9"/>
        <v>0.00206975818112747</v>
      </c>
      <c r="V36" s="25"/>
      <c r="W36" s="3"/>
      <c r="X36" s="26"/>
      <c r="Y36" s="28">
        <v>0.02</v>
      </c>
      <c r="Z36" s="3">
        <v>0.21</v>
      </c>
      <c r="AA36" s="27">
        <f t="shared" si="10"/>
        <v>0.0042</v>
      </c>
      <c r="AB36" s="3">
        <v>0.01</v>
      </c>
      <c r="AC36" s="3">
        <v>0.29</v>
      </c>
      <c r="AD36" s="27">
        <f t="shared" si="11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</v>
      </c>
      <c r="AO36" s="3">
        <v>0.38</v>
      </c>
      <c r="AP36" s="3">
        <f t="shared" si="13"/>
        <v>0.0038</v>
      </c>
      <c r="AQ36" s="1">
        <f t="shared" si="14"/>
        <v>0.0239697581811275</v>
      </c>
      <c r="AR36" s="29">
        <f t="shared" si="15"/>
        <v>99.5111666666667</v>
      </c>
      <c r="AS36" s="1">
        <f t="shared" si="16"/>
        <v>0.136666666666667</v>
      </c>
      <c r="AT36" s="2">
        <f t="shared" si="20"/>
        <v>171.7804</v>
      </c>
      <c r="AU36" s="1">
        <f t="shared" si="17"/>
        <v>375185.879575331</v>
      </c>
    </row>
    <row r="37" s="1" customFormat="1" spans="1:47">
      <c r="A37" s="13"/>
      <c r="B37" s="13"/>
      <c r="C37" s="16">
        <v>10</v>
      </c>
      <c r="D37" s="19">
        <v>-3.33224704329032</v>
      </c>
      <c r="E37" s="20">
        <f t="shared" si="18"/>
        <v>6.1928121297</v>
      </c>
      <c r="F37" s="16" t="s">
        <v>73</v>
      </c>
      <c r="G37" s="13">
        <v>11</v>
      </c>
      <c r="H37" s="18">
        <f t="shared" si="0"/>
        <v>-3.33224704329032</v>
      </c>
      <c r="I37" s="18">
        <f t="shared" si="1"/>
        <v>269.81775295671</v>
      </c>
      <c r="J37" s="18">
        <f t="shared" si="2"/>
        <v>0.0112206208394702</v>
      </c>
      <c r="K37" s="18">
        <f t="shared" si="3"/>
        <v>99.5111666666667</v>
      </c>
      <c r="L37" s="18">
        <f t="shared" si="4"/>
        <v>0.995111666666667</v>
      </c>
      <c r="M37" s="13" t="s">
        <v>75</v>
      </c>
      <c r="N37" s="18">
        <f>(O36-P36)*C22/100</f>
        <v>4.89889090373918</v>
      </c>
      <c r="O37" s="18">
        <f t="shared" si="19"/>
        <v>1.25294803002136</v>
      </c>
      <c r="P37" s="18">
        <f t="shared" si="5"/>
        <v>0.0140588547764308</v>
      </c>
      <c r="Q37" s="24">
        <f t="shared" si="6"/>
        <v>0.00192137681944554</v>
      </c>
      <c r="R37" s="18">
        <f t="shared" si="7"/>
        <v>0.135998594444444</v>
      </c>
      <c r="S37" s="25">
        <f t="shared" si="8"/>
        <v>0.0141279167427751</v>
      </c>
      <c r="T37" s="3">
        <v>0.01</v>
      </c>
      <c r="U37" s="26">
        <f t="shared" si="9"/>
        <v>0.000141279167427751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0.0220412791674277</v>
      </c>
      <c r="AR37" s="29">
        <f t="shared" si="15"/>
        <v>99.5111666666667</v>
      </c>
      <c r="AS37" s="1">
        <f t="shared" si="16"/>
        <v>0.136666666666667</v>
      </c>
      <c r="AT37" s="2">
        <f t="shared" si="20"/>
        <v>171.7804</v>
      </c>
      <c r="AU37" s="1">
        <f t="shared" si="17"/>
        <v>345000.422987489</v>
      </c>
    </row>
    <row r="38" s="1" customFormat="1" spans="1:48">
      <c r="A38" s="13"/>
      <c r="B38" s="13"/>
      <c r="C38" s="16">
        <v>11</v>
      </c>
      <c r="D38" s="19">
        <v>-11.6618343101</v>
      </c>
      <c r="E38" s="20">
        <f t="shared" si="18"/>
        <v>-3.33224704329032</v>
      </c>
      <c r="F38" s="16" t="s">
        <v>75</v>
      </c>
      <c r="G38" s="13">
        <v>12</v>
      </c>
      <c r="H38" s="18">
        <f t="shared" si="0"/>
        <v>-11.6618343101</v>
      </c>
      <c r="I38" s="18">
        <f t="shared" si="1"/>
        <v>261.4881656899</v>
      </c>
      <c r="J38" s="18">
        <f t="shared" si="2"/>
        <v>0.003554565451768</v>
      </c>
      <c r="K38" s="18">
        <f t="shared" si="3"/>
        <v>99.5111666666667</v>
      </c>
      <c r="L38" s="18">
        <f t="shared" si="4"/>
        <v>0.995111666666667</v>
      </c>
      <c r="M38" s="13" t="s">
        <v>73</v>
      </c>
      <c r="N38" s="13"/>
      <c r="O38" s="18">
        <f t="shared" si="19"/>
        <v>2.2340008419116</v>
      </c>
      <c r="P38" s="18">
        <f t="shared" si="5"/>
        <v>0.00794090221187959</v>
      </c>
      <c r="Q38" s="24">
        <f t="shared" si="6"/>
        <v>0.00108525663562354</v>
      </c>
      <c r="R38" s="18">
        <f t="shared" si="7"/>
        <v>0.135998594444444</v>
      </c>
      <c r="S38" s="25">
        <f t="shared" si="8"/>
        <v>0.00797991067523033</v>
      </c>
      <c r="T38" s="3">
        <v>0.01</v>
      </c>
      <c r="U38" s="26">
        <f t="shared" si="9"/>
        <v>7.97991067523034e-5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0.0219797991067523</v>
      </c>
      <c r="AR38" s="29">
        <f t="shared" si="15"/>
        <v>99.5111666666667</v>
      </c>
      <c r="AS38" s="1">
        <f t="shared" si="16"/>
        <v>0.136666666666667</v>
      </c>
      <c r="AT38" s="2">
        <f t="shared" si="20"/>
        <v>171.7804</v>
      </c>
      <c r="AU38" s="1">
        <f t="shared" si="17"/>
        <v>344038.108288001</v>
      </c>
      <c r="AV38" s="1">
        <f>SUM(AU27:AU38)</f>
        <v>4283971.01547303</v>
      </c>
    </row>
    <row r="39" s="1" customFormat="1" spans="1:46">
      <c r="A39" s="13"/>
      <c r="B39" s="13"/>
      <c r="C39" s="16">
        <v>12</v>
      </c>
      <c r="D39" s="19">
        <v>-15.5555841329032</v>
      </c>
      <c r="E39" s="20">
        <f t="shared" si="18"/>
        <v>-11.6618343101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9:46">
      <c r="S41" s="23" t="s">
        <v>45</v>
      </c>
      <c r="T41" s="23"/>
      <c r="U41" s="23"/>
      <c r="V41" s="23" t="s">
        <v>46</v>
      </c>
      <c r="W41" s="23"/>
      <c r="X41" s="23"/>
      <c r="Y41" s="23" t="s">
        <v>47</v>
      </c>
      <c r="Z41" s="23"/>
      <c r="AA41" s="23"/>
      <c r="AB41" s="23" t="s">
        <v>48</v>
      </c>
      <c r="AC41" s="23"/>
      <c r="AD41" s="23"/>
      <c r="AE41" s="23" t="s">
        <v>49</v>
      </c>
      <c r="AF41" s="23"/>
      <c r="AG41" s="23"/>
      <c r="AH41" s="23" t="s">
        <v>50</v>
      </c>
      <c r="AI41" s="23"/>
      <c r="AJ41" s="23"/>
      <c r="AK41" s="31" t="s">
        <v>51</v>
      </c>
      <c r="AL41" s="32"/>
      <c r="AM41" s="33"/>
      <c r="AN41" s="23" t="s">
        <v>52</v>
      </c>
      <c r="AO41" s="23"/>
      <c r="AP41" s="23"/>
      <c r="AT41" s="2"/>
    </row>
    <row r="42" s="1" customFormat="1" spans="1:47">
      <c r="A42" s="15" t="s">
        <v>4</v>
      </c>
      <c r="B42" s="15"/>
      <c r="C42" s="16" t="s">
        <v>53</v>
      </c>
      <c r="D42" s="16" t="s">
        <v>54</v>
      </c>
      <c r="E42" s="16" t="s">
        <v>55</v>
      </c>
      <c r="F42" s="16" t="s">
        <v>56</v>
      </c>
      <c r="G42" s="13" t="s">
        <v>53</v>
      </c>
      <c r="H42" s="13" t="s">
        <v>55</v>
      </c>
      <c r="I42" s="13" t="s">
        <v>57</v>
      </c>
      <c r="J42" s="13" t="s">
        <v>58</v>
      </c>
      <c r="K42" s="22" t="s">
        <v>59</v>
      </c>
      <c r="L42" s="22" t="s">
        <v>60</v>
      </c>
      <c r="M42" s="13" t="s">
        <v>61</v>
      </c>
      <c r="N42" s="22" t="s">
        <v>62</v>
      </c>
      <c r="O42" s="13" t="s">
        <v>63</v>
      </c>
      <c r="P42" s="13" t="s">
        <v>64</v>
      </c>
      <c r="Q42" s="22" t="s">
        <v>65</v>
      </c>
      <c r="R42" s="22" t="s">
        <v>66</v>
      </c>
      <c r="S42" s="4" t="s">
        <v>12</v>
      </c>
      <c r="T42" s="3" t="s">
        <v>13</v>
      </c>
      <c r="U42" s="3"/>
      <c r="V42" s="4" t="s">
        <v>12</v>
      </c>
      <c r="W42" s="3" t="s">
        <v>13</v>
      </c>
      <c r="X42" s="3"/>
      <c r="Y42" s="4" t="s">
        <v>12</v>
      </c>
      <c r="Z42" s="3" t="s">
        <v>13</v>
      </c>
      <c r="AA42" s="3"/>
      <c r="AB42" s="4" t="s">
        <v>12</v>
      </c>
      <c r="AC42" s="3" t="s">
        <v>13</v>
      </c>
      <c r="AD42" s="3"/>
      <c r="AE42" s="4" t="s">
        <v>12</v>
      </c>
      <c r="AF42" s="3" t="s">
        <v>13</v>
      </c>
      <c r="AG42" s="3"/>
      <c r="AH42" s="4" t="s">
        <v>12</v>
      </c>
      <c r="AI42" s="3" t="s">
        <v>13</v>
      </c>
      <c r="AJ42" s="3"/>
      <c r="AK42" s="4" t="s">
        <v>12</v>
      </c>
      <c r="AL42" s="3" t="s">
        <v>13</v>
      </c>
      <c r="AM42" s="3"/>
      <c r="AN42" s="34" t="s">
        <v>12</v>
      </c>
      <c r="AO42" s="34" t="s">
        <v>13</v>
      </c>
      <c r="AP42" s="34"/>
      <c r="AQ42" s="1" t="s">
        <v>67</v>
      </c>
      <c r="AR42" s="1" t="s">
        <v>68</v>
      </c>
      <c r="AS42" s="1" t="s">
        <v>38</v>
      </c>
      <c r="AT42" s="2" t="s">
        <v>69</v>
      </c>
      <c r="AU42" s="1" t="s">
        <v>70</v>
      </c>
    </row>
    <row r="43" s="1" customFormat="1" spans="1:47">
      <c r="A43" s="13" t="s">
        <v>71</v>
      </c>
      <c r="B43" s="13">
        <f>G5</f>
        <v>92.50925</v>
      </c>
      <c r="C43" s="16" t="s">
        <v>72</v>
      </c>
      <c r="D43" s="17">
        <v>-15</v>
      </c>
      <c r="E43" s="16"/>
      <c r="F43" s="16"/>
      <c r="G43" s="13">
        <v>1</v>
      </c>
      <c r="H43" s="18">
        <f t="shared" ref="H43:H54" si="21">E44</f>
        <v>-15</v>
      </c>
      <c r="I43" s="18">
        <f t="shared" ref="I43:I54" si="22">H43+273.15</f>
        <v>258.15</v>
      </c>
      <c r="J43" s="18">
        <f t="shared" ref="J43:J54" si="23">EXP(($C$16*(I43-$C$14))/($C$17*I43*$C$14))</f>
        <v>0.00219620150298724</v>
      </c>
      <c r="K43" s="18">
        <f t="shared" ref="K43:K54" si="24">$B$43/12</f>
        <v>7.70910416666667</v>
      </c>
      <c r="L43" s="18">
        <f t="shared" ref="L43:L54" si="25">K43*$B$44/100</f>
        <v>0.0770910416666667</v>
      </c>
      <c r="M43" s="13" t="s">
        <v>73</v>
      </c>
      <c r="N43" s="13"/>
      <c r="O43" s="18">
        <f>L43</f>
        <v>0.0770910416666667</v>
      </c>
      <c r="P43" s="18">
        <f t="shared" ref="P43:P54" si="26">O43*J43</f>
        <v>0.000169307461575185</v>
      </c>
      <c r="Q43" s="24">
        <f t="shared" ref="Q43:Q54" si="27">P43*$B$45</f>
        <v>2.70891938520296e-5</v>
      </c>
      <c r="R43" s="18">
        <f t="shared" ref="R43:R54" si="28">L43*$B$45</f>
        <v>0.0123345666666667</v>
      </c>
      <c r="S43" s="25">
        <f t="shared" ref="S43:S54" si="29">Q43/R43</f>
        <v>0.00219620150298724</v>
      </c>
      <c r="T43" s="3">
        <v>0.01</v>
      </c>
      <c r="U43" s="26">
        <f t="shared" ref="U43:U54" si="30">S43*T43</f>
        <v>2.19620150298724e-5</v>
      </c>
      <c r="V43" s="25"/>
      <c r="W43" s="3"/>
      <c r="X43" s="26"/>
      <c r="Y43" s="28">
        <v>0.02</v>
      </c>
      <c r="Z43" s="3">
        <v>0.49</v>
      </c>
      <c r="AA43" s="27">
        <f t="shared" ref="AA43:AA54" si="31">Y43*Z43</f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L43" s="27"/>
      <c r="AM43" s="27"/>
      <c r="AN43" s="3">
        <v>0.01</v>
      </c>
      <c r="AO43" s="3">
        <v>0.5</v>
      </c>
      <c r="AP43" s="3">
        <f t="shared" ref="AP43:AP54" si="32">AO43*AN43</f>
        <v>0.005</v>
      </c>
      <c r="AQ43" s="1">
        <f t="shared" ref="AQ43:AQ54" si="33">(AP43+AM43+AD43+AA43+U43+X43+AG43+AJ43)</f>
        <v>0.0148219620150299</v>
      </c>
      <c r="AR43" s="29">
        <f t="shared" ref="AR43:AR54" si="34">$B$43/12</f>
        <v>7.70910416666667</v>
      </c>
      <c r="AS43" s="1">
        <f t="shared" ref="AS43:AS54" si="35">$B$45</f>
        <v>0.16</v>
      </c>
      <c r="AT43" s="2">
        <f t="shared" ref="AT43:AT54" si="36">$E$5/12</f>
        <v>103.093150684932</v>
      </c>
      <c r="AU43" s="1">
        <f t="shared" ref="AU43:AU54" si="37">AT43*10000*AS43*0.67*AR43*AQ43</f>
        <v>12627.989374743</v>
      </c>
    </row>
    <row r="44" s="1" customFormat="1" spans="1:47">
      <c r="A44" s="13" t="s">
        <v>74</v>
      </c>
      <c r="B44" s="13">
        <v>1</v>
      </c>
      <c r="C44" s="16">
        <v>1</v>
      </c>
      <c r="D44" s="19">
        <v>-12.9168666363871</v>
      </c>
      <c r="E44" s="20">
        <f t="shared" ref="E44:E55" si="38">D43</f>
        <v>-15</v>
      </c>
      <c r="F44" s="16" t="s">
        <v>73</v>
      </c>
      <c r="G44" s="13">
        <v>2</v>
      </c>
      <c r="H44" s="18">
        <f t="shared" si="21"/>
        <v>-12.9168666363871</v>
      </c>
      <c r="I44" s="18">
        <f t="shared" si="22"/>
        <v>260.233133363613</v>
      </c>
      <c r="J44" s="18">
        <f t="shared" si="23"/>
        <v>0.00297027224582868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ref="O44:O54" si="39">L44+O43-P43-N44</f>
        <v>0.154012775871758</v>
      </c>
      <c r="P44" s="18">
        <f t="shared" si="26"/>
        <v>0.000457459873674916</v>
      </c>
      <c r="Q44" s="24">
        <f t="shared" si="27"/>
        <v>7.31935797879866e-5</v>
      </c>
      <c r="R44" s="18">
        <f t="shared" si="28"/>
        <v>0.0123345666666667</v>
      </c>
      <c r="S44" s="25">
        <f t="shared" si="29"/>
        <v>0.00593402117528679</v>
      </c>
      <c r="T44" s="3">
        <v>0.01</v>
      </c>
      <c r="U44" s="26">
        <f t="shared" si="30"/>
        <v>5.93402117528679e-5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K44" s="27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0.0148593402117529</v>
      </c>
      <c r="AR44" s="29">
        <f t="shared" si="34"/>
        <v>7.70910416666667</v>
      </c>
      <c r="AS44" s="1">
        <f t="shared" si="35"/>
        <v>0.16</v>
      </c>
      <c r="AT44" s="2">
        <f t="shared" si="36"/>
        <v>103.093150684932</v>
      </c>
      <c r="AU44" s="1">
        <f t="shared" si="37"/>
        <v>12659.8347856667</v>
      </c>
    </row>
    <row r="45" s="1" customFormat="1" spans="1:47">
      <c r="A45" s="13" t="s">
        <v>38</v>
      </c>
      <c r="B45" s="13">
        <f>I5</f>
        <v>0.16</v>
      </c>
      <c r="C45" s="16">
        <v>2</v>
      </c>
      <c r="D45" s="19">
        <v>-10.1268302866071</v>
      </c>
      <c r="E45" s="20">
        <f t="shared" si="38"/>
        <v>-12.9168666363871</v>
      </c>
      <c r="F45" s="16" t="s">
        <v>73</v>
      </c>
      <c r="G45" s="13">
        <v>3</v>
      </c>
      <c r="H45" s="18">
        <f t="shared" si="21"/>
        <v>-10.1268302866071</v>
      </c>
      <c r="I45" s="18">
        <f t="shared" si="22"/>
        <v>263.023169713393</v>
      </c>
      <c r="J45" s="18">
        <f t="shared" si="23"/>
        <v>0.00441736154534319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0.23064635766475</v>
      </c>
      <c r="P45" s="18">
        <f t="shared" si="26"/>
        <v>0.00101884835092174</v>
      </c>
      <c r="Q45" s="24">
        <f t="shared" si="27"/>
        <v>0.000163015736147478</v>
      </c>
      <c r="R45" s="18">
        <f t="shared" si="28"/>
        <v>0.0123345666666667</v>
      </c>
      <c r="S45" s="25">
        <f t="shared" si="29"/>
        <v>0.0132161705030155</v>
      </c>
      <c r="T45" s="3">
        <v>0.01</v>
      </c>
      <c r="U45" s="26">
        <f t="shared" si="30"/>
        <v>0.000132161705030155</v>
      </c>
      <c r="V45" s="25"/>
      <c r="W45" s="3"/>
      <c r="X45" s="26"/>
      <c r="Y45" s="28">
        <v>0.02</v>
      </c>
      <c r="Z45" s="3">
        <v>0.49</v>
      </c>
      <c r="AA45" s="27">
        <f t="shared" si="31"/>
        <v>0.0098</v>
      </c>
      <c r="AB45" s="3"/>
      <c r="AC45" s="3"/>
      <c r="AD45" s="27"/>
      <c r="AE45" s="25"/>
      <c r="AF45" s="3"/>
      <c r="AG45" s="26"/>
      <c r="AH45" s="25"/>
      <c r="AI45" s="3"/>
      <c r="AJ45" s="26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0.0149321617050302</v>
      </c>
      <c r="AR45" s="29">
        <f t="shared" si="34"/>
        <v>7.70910416666667</v>
      </c>
      <c r="AS45" s="1">
        <f t="shared" si="35"/>
        <v>0.16</v>
      </c>
      <c r="AT45" s="2">
        <f t="shared" si="36"/>
        <v>103.093150684932</v>
      </c>
      <c r="AU45" s="1">
        <f t="shared" si="37"/>
        <v>12721.8771146395</v>
      </c>
    </row>
    <row r="46" s="1" customFormat="1" spans="1:47">
      <c r="A46" s="13"/>
      <c r="B46" s="13"/>
      <c r="C46" s="16">
        <v>3</v>
      </c>
      <c r="D46" s="19">
        <v>-6.15172298570968</v>
      </c>
      <c r="E46" s="20">
        <f t="shared" si="38"/>
        <v>-10.1268302866071</v>
      </c>
      <c r="F46" s="16" t="s">
        <v>73</v>
      </c>
      <c r="G46" s="13">
        <v>4</v>
      </c>
      <c r="H46" s="18">
        <f t="shared" si="21"/>
        <v>-6.15172298570968</v>
      </c>
      <c r="I46" s="18">
        <f t="shared" si="22"/>
        <v>266.99827701429</v>
      </c>
      <c r="J46" s="18">
        <f t="shared" si="23"/>
        <v>0.00766514067604178</v>
      </c>
      <c r="K46" s="18">
        <f t="shared" si="24"/>
        <v>7.70910416666667</v>
      </c>
      <c r="L46" s="18">
        <f t="shared" si="25"/>
        <v>0.0770910416666667</v>
      </c>
      <c r="M46" s="13" t="s">
        <v>73</v>
      </c>
      <c r="N46" s="13"/>
      <c r="O46" s="18">
        <f t="shared" si="39"/>
        <v>0.306718550980495</v>
      </c>
      <c r="P46" s="18">
        <f t="shared" si="26"/>
        <v>0.00235104084121719</v>
      </c>
      <c r="Q46" s="24">
        <f t="shared" si="27"/>
        <v>0.00037616653459475</v>
      </c>
      <c r="R46" s="18">
        <f t="shared" si="28"/>
        <v>0.0123345666666667</v>
      </c>
      <c r="S46" s="25">
        <f t="shared" si="29"/>
        <v>0.0304969395975064</v>
      </c>
      <c r="T46" s="3">
        <v>0.01</v>
      </c>
      <c r="U46" s="26">
        <f t="shared" si="30"/>
        <v>0.000304969395975064</v>
      </c>
      <c r="V46" s="25"/>
      <c r="W46" s="3"/>
      <c r="X46" s="26"/>
      <c r="Y46" s="28">
        <v>0.02</v>
      </c>
      <c r="Z46" s="3">
        <v>0.49</v>
      </c>
      <c r="AA46" s="27">
        <f t="shared" si="31"/>
        <v>0.0098</v>
      </c>
      <c r="AB46" s="3"/>
      <c r="AC46" s="3"/>
      <c r="AD46" s="27"/>
      <c r="AE46" s="25"/>
      <c r="AF46" s="3"/>
      <c r="AG46" s="26"/>
      <c r="AH46" s="25"/>
      <c r="AI46" s="3"/>
      <c r="AJ46" s="26"/>
      <c r="AK46" s="27"/>
      <c r="AL46" s="27"/>
      <c r="AM46" s="27"/>
      <c r="AN46" s="3">
        <v>0.01</v>
      </c>
      <c r="AO46" s="3">
        <v>0.5</v>
      </c>
      <c r="AP46" s="3">
        <f t="shared" si="32"/>
        <v>0.005</v>
      </c>
      <c r="AQ46" s="1">
        <f t="shared" si="33"/>
        <v>0.0151049693959751</v>
      </c>
      <c r="AR46" s="29">
        <f t="shared" si="34"/>
        <v>7.70910416666667</v>
      </c>
      <c r="AS46" s="1">
        <f t="shared" si="35"/>
        <v>0.16</v>
      </c>
      <c r="AT46" s="2">
        <f t="shared" si="36"/>
        <v>103.093150684932</v>
      </c>
      <c r="AU46" s="1">
        <f t="shared" si="37"/>
        <v>12869.1055101052</v>
      </c>
    </row>
    <row r="47" s="1" customFormat="1" spans="1:47">
      <c r="A47" s="13"/>
      <c r="B47" s="13"/>
      <c r="C47" s="16">
        <v>4</v>
      </c>
      <c r="D47" s="19">
        <v>-2.07085119536667</v>
      </c>
      <c r="E47" s="20">
        <f t="shared" si="38"/>
        <v>-6.15172298570968</v>
      </c>
      <c r="F47" s="16" t="s">
        <v>73</v>
      </c>
      <c r="G47" s="13">
        <v>5</v>
      </c>
      <c r="H47" s="18">
        <f t="shared" si="21"/>
        <v>-2.07085119536667</v>
      </c>
      <c r="I47" s="18">
        <f t="shared" si="22"/>
        <v>271.079148804633</v>
      </c>
      <c r="J47" s="18">
        <f t="shared" si="23"/>
        <v>0.0132722116232829</v>
      </c>
      <c r="K47" s="18">
        <f t="shared" si="24"/>
        <v>7.70910416666667</v>
      </c>
      <c r="L47" s="18">
        <f t="shared" si="25"/>
        <v>0.0770910416666667</v>
      </c>
      <c r="M47" s="13" t="s">
        <v>75</v>
      </c>
      <c r="N47" s="18">
        <f>(O46-P46)*$C$22/100</f>
        <v>0.289149134632314</v>
      </c>
      <c r="O47" s="18">
        <f t="shared" si="39"/>
        <v>0.0923094171736306</v>
      </c>
      <c r="P47" s="18">
        <f t="shared" si="26"/>
        <v>0.00122515011955033</v>
      </c>
      <c r="Q47" s="24">
        <f t="shared" si="27"/>
        <v>0.000196024019128053</v>
      </c>
      <c r="R47" s="18">
        <f t="shared" si="28"/>
        <v>0.0123345666666667</v>
      </c>
      <c r="S47" s="25">
        <f t="shared" si="29"/>
        <v>0.0158922501637447</v>
      </c>
      <c r="T47" s="3">
        <v>0.01</v>
      </c>
      <c r="U47" s="26">
        <f t="shared" si="30"/>
        <v>0.000158922501637447</v>
      </c>
      <c r="V47" s="25"/>
      <c r="W47" s="3"/>
      <c r="X47" s="26"/>
      <c r="Y47" s="28">
        <v>0.02</v>
      </c>
      <c r="Z47" s="3">
        <v>0.49</v>
      </c>
      <c r="AA47" s="27">
        <f t="shared" si="31"/>
        <v>0.0098</v>
      </c>
      <c r="AB47" s="3"/>
      <c r="AC47" s="3"/>
      <c r="AD47" s="27"/>
      <c r="AE47" s="25"/>
      <c r="AF47" s="3"/>
      <c r="AG47" s="26"/>
      <c r="AH47" s="25"/>
      <c r="AI47" s="3"/>
      <c r="AJ47" s="26"/>
      <c r="AL47" s="27"/>
      <c r="AM47" s="27"/>
      <c r="AN47" s="3">
        <v>0.01</v>
      </c>
      <c r="AO47" s="3">
        <v>0.5</v>
      </c>
      <c r="AP47" s="3">
        <f t="shared" si="32"/>
        <v>0.005</v>
      </c>
      <c r="AQ47" s="1">
        <f t="shared" si="33"/>
        <v>0.0149589225016374</v>
      </c>
      <c r="AR47" s="29">
        <f t="shared" si="34"/>
        <v>7.70910416666667</v>
      </c>
      <c r="AS47" s="1">
        <f t="shared" si="35"/>
        <v>0.16</v>
      </c>
      <c r="AT47" s="2">
        <f t="shared" si="36"/>
        <v>103.093150684932</v>
      </c>
      <c r="AU47" s="1">
        <f t="shared" si="37"/>
        <v>12744.6767315103</v>
      </c>
    </row>
    <row r="48" s="1" customFormat="1" spans="1:47">
      <c r="A48" s="13"/>
      <c r="B48" s="13"/>
      <c r="C48" s="16">
        <v>5</v>
      </c>
      <c r="D48" s="19">
        <v>3.28226963506452</v>
      </c>
      <c r="E48" s="20">
        <f t="shared" si="38"/>
        <v>-2.07085119536667</v>
      </c>
      <c r="F48" s="16" t="s">
        <v>75</v>
      </c>
      <c r="G48" s="13">
        <v>6</v>
      </c>
      <c r="H48" s="18">
        <f t="shared" si="21"/>
        <v>3.28226963506452</v>
      </c>
      <c r="I48" s="18">
        <f t="shared" si="22"/>
        <v>276.432269635064</v>
      </c>
      <c r="J48" s="18">
        <f t="shared" si="23"/>
        <v>0.0266086906371479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0.168175308720747</v>
      </c>
      <c r="P48" s="18">
        <f t="shared" si="26"/>
        <v>0.0044749247625572</v>
      </c>
      <c r="Q48" s="24">
        <f t="shared" si="27"/>
        <v>0.000715987962009152</v>
      </c>
      <c r="R48" s="18">
        <f t="shared" si="28"/>
        <v>0.0123345666666667</v>
      </c>
      <c r="S48" s="25">
        <f t="shared" si="29"/>
        <v>0.0580472732734147</v>
      </c>
      <c r="T48" s="3">
        <v>0.01</v>
      </c>
      <c r="U48" s="26">
        <f t="shared" si="30"/>
        <v>0.000580472732734147</v>
      </c>
      <c r="V48" s="25"/>
      <c r="W48" s="3"/>
      <c r="X48" s="26"/>
      <c r="Y48" s="28">
        <v>0.02</v>
      </c>
      <c r="Z48" s="3">
        <v>0.49</v>
      </c>
      <c r="AA48" s="27">
        <f t="shared" si="31"/>
        <v>0.0098</v>
      </c>
      <c r="AB48" s="3"/>
      <c r="AC48" s="3"/>
      <c r="AD48" s="27"/>
      <c r="AE48" s="25"/>
      <c r="AF48" s="3"/>
      <c r="AG48" s="26"/>
      <c r="AH48" s="25"/>
      <c r="AI48" s="3"/>
      <c r="AJ48" s="26"/>
      <c r="AK48" s="27"/>
      <c r="AL48" s="27"/>
      <c r="AM48" s="27"/>
      <c r="AN48" s="3">
        <v>0.01</v>
      </c>
      <c r="AO48" s="3">
        <v>0.5</v>
      </c>
      <c r="AP48" s="3">
        <f t="shared" si="32"/>
        <v>0.005</v>
      </c>
      <c r="AQ48" s="1">
        <f t="shared" si="33"/>
        <v>0.0153804727327341</v>
      </c>
      <c r="AR48" s="29">
        <f t="shared" si="34"/>
        <v>7.70910416666667</v>
      </c>
      <c r="AS48" s="1">
        <f t="shared" si="35"/>
        <v>0.16</v>
      </c>
      <c r="AT48" s="2">
        <f t="shared" si="36"/>
        <v>103.093150684932</v>
      </c>
      <c r="AU48" s="1">
        <f t="shared" si="37"/>
        <v>13103.8283629753</v>
      </c>
    </row>
    <row r="49" s="1" customFormat="1" spans="1:47">
      <c r="A49" s="13"/>
      <c r="B49" s="13"/>
      <c r="C49" s="16">
        <v>6</v>
      </c>
      <c r="D49" s="19">
        <v>6.9143149717</v>
      </c>
      <c r="E49" s="20">
        <f t="shared" si="38"/>
        <v>3.28226963506452</v>
      </c>
      <c r="F49" s="16" t="s">
        <v>73</v>
      </c>
      <c r="G49" s="13">
        <v>7</v>
      </c>
      <c r="H49" s="18">
        <f t="shared" si="21"/>
        <v>6.9143149717</v>
      </c>
      <c r="I49" s="18">
        <f t="shared" si="22"/>
        <v>280.0643149717</v>
      </c>
      <c r="J49" s="18">
        <f t="shared" si="23"/>
        <v>0.0420152229456009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0.240791425624856</v>
      </c>
      <c r="P49" s="18">
        <f t="shared" si="26"/>
        <v>0.0101169054310174</v>
      </c>
      <c r="Q49" s="24">
        <f t="shared" si="27"/>
        <v>0.00161870486896279</v>
      </c>
      <c r="R49" s="18">
        <f t="shared" si="28"/>
        <v>0.0123345666666667</v>
      </c>
      <c r="S49" s="25">
        <f t="shared" si="29"/>
        <v>0.131233217404972</v>
      </c>
      <c r="T49" s="3">
        <v>0.01</v>
      </c>
      <c r="U49" s="26">
        <f t="shared" si="30"/>
        <v>0.00131233217404972</v>
      </c>
      <c r="V49" s="25"/>
      <c r="W49" s="3"/>
      <c r="X49" s="26"/>
      <c r="Y49" s="28">
        <v>0.02</v>
      </c>
      <c r="Z49" s="3">
        <v>0.49</v>
      </c>
      <c r="AA49" s="27">
        <f t="shared" si="31"/>
        <v>0.0098</v>
      </c>
      <c r="AB49" s="3"/>
      <c r="AC49" s="3"/>
      <c r="AD49" s="27"/>
      <c r="AE49" s="25"/>
      <c r="AF49" s="3"/>
      <c r="AG49" s="26"/>
      <c r="AH49" s="25"/>
      <c r="AI49" s="3"/>
      <c r="AJ49" s="26"/>
      <c r="AL49" s="27"/>
      <c r="AM49" s="27"/>
      <c r="AN49" s="3">
        <v>0.01</v>
      </c>
      <c r="AO49" s="3">
        <v>0.5</v>
      </c>
      <c r="AP49" s="3">
        <f t="shared" si="32"/>
        <v>0.005</v>
      </c>
      <c r="AQ49" s="1">
        <f t="shared" si="33"/>
        <v>0.0161123321740497</v>
      </c>
      <c r="AR49" s="29">
        <f t="shared" si="34"/>
        <v>7.70910416666667</v>
      </c>
      <c r="AS49" s="1">
        <f t="shared" si="35"/>
        <v>0.16</v>
      </c>
      <c r="AT49" s="2">
        <f t="shared" si="36"/>
        <v>103.093150684932</v>
      </c>
      <c r="AU49" s="1">
        <f t="shared" si="37"/>
        <v>13727.3566947418</v>
      </c>
    </row>
    <row r="50" s="1" customFormat="1" spans="1:47">
      <c r="A50" s="13"/>
      <c r="B50" s="13"/>
      <c r="C50" s="16">
        <v>7</v>
      </c>
      <c r="D50" s="19">
        <v>11.521916197</v>
      </c>
      <c r="E50" s="20">
        <f t="shared" si="38"/>
        <v>6.9143149717</v>
      </c>
      <c r="F50" s="16" t="s">
        <v>73</v>
      </c>
      <c r="G50" s="13">
        <v>8</v>
      </c>
      <c r="H50" s="18">
        <f t="shared" si="21"/>
        <v>11.521916197</v>
      </c>
      <c r="I50" s="18">
        <f t="shared" si="22"/>
        <v>284.671916197</v>
      </c>
      <c r="J50" s="18">
        <f t="shared" si="23"/>
        <v>0.0737548450765474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0.307765561860506</v>
      </c>
      <c r="P50" s="18">
        <f t="shared" si="26"/>
        <v>0.0226992013349182</v>
      </c>
      <c r="Q50" s="24">
        <f t="shared" si="27"/>
        <v>0.00363187221358691</v>
      </c>
      <c r="R50" s="18">
        <f t="shared" si="28"/>
        <v>0.0123345666666667</v>
      </c>
      <c r="S50" s="25">
        <f t="shared" si="29"/>
        <v>0.29444668075789</v>
      </c>
      <c r="T50" s="3">
        <v>0.01</v>
      </c>
      <c r="U50" s="26">
        <f t="shared" si="30"/>
        <v>0.0029444668075789</v>
      </c>
      <c r="V50" s="25"/>
      <c r="W50" s="3"/>
      <c r="X50" s="26"/>
      <c r="Y50" s="28">
        <v>0.02</v>
      </c>
      <c r="Z50" s="3">
        <v>0.49</v>
      </c>
      <c r="AA50" s="27">
        <f t="shared" si="31"/>
        <v>0.0098</v>
      </c>
      <c r="AB50" s="3"/>
      <c r="AC50" s="3"/>
      <c r="AD50" s="27"/>
      <c r="AE50" s="25"/>
      <c r="AF50" s="3"/>
      <c r="AG50" s="26"/>
      <c r="AH50" s="25"/>
      <c r="AI50" s="3"/>
      <c r="AJ50" s="26"/>
      <c r="AK50" s="27"/>
      <c r="AL50" s="27"/>
      <c r="AM50" s="27"/>
      <c r="AN50" s="3">
        <v>0.01</v>
      </c>
      <c r="AO50" s="3">
        <v>0.5</v>
      </c>
      <c r="AP50" s="3">
        <f t="shared" si="32"/>
        <v>0.005</v>
      </c>
      <c r="AQ50" s="1">
        <f t="shared" si="33"/>
        <v>0.0177444668075789</v>
      </c>
      <c r="AR50" s="29">
        <f t="shared" si="34"/>
        <v>7.70910416666667</v>
      </c>
      <c r="AS50" s="1">
        <f t="shared" si="35"/>
        <v>0.16</v>
      </c>
      <c r="AT50" s="2">
        <f t="shared" si="36"/>
        <v>103.093150684932</v>
      </c>
      <c r="AU50" s="1">
        <f t="shared" si="37"/>
        <v>15117.899916311</v>
      </c>
    </row>
    <row r="51" s="1" customFormat="1" spans="1:47">
      <c r="A51" s="13"/>
      <c r="B51" s="13"/>
      <c r="C51" s="16">
        <v>8</v>
      </c>
      <c r="D51" s="19">
        <v>10.5655564749677</v>
      </c>
      <c r="E51" s="20">
        <f t="shared" si="38"/>
        <v>11.521916197</v>
      </c>
      <c r="F51" s="16" t="s">
        <v>73</v>
      </c>
      <c r="G51" s="13">
        <v>9</v>
      </c>
      <c r="H51" s="18">
        <f t="shared" si="21"/>
        <v>10.5655564749677</v>
      </c>
      <c r="I51" s="18">
        <f t="shared" si="22"/>
        <v>283.715556474968</v>
      </c>
      <c r="J51" s="18">
        <f t="shared" si="23"/>
        <v>0.0657232016949479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0.362157402192254</v>
      </c>
      <c r="P51" s="18">
        <f t="shared" si="26"/>
        <v>0.0238021439895999</v>
      </c>
      <c r="Q51" s="24">
        <f t="shared" si="27"/>
        <v>0.00380834303833598</v>
      </c>
      <c r="R51" s="18">
        <f t="shared" si="28"/>
        <v>0.0123345666666667</v>
      </c>
      <c r="S51" s="25">
        <f t="shared" si="29"/>
        <v>0.30875369530636</v>
      </c>
      <c r="T51" s="3">
        <v>0.01</v>
      </c>
      <c r="U51" s="26">
        <f t="shared" si="30"/>
        <v>0.0030875369530636</v>
      </c>
      <c r="V51" s="25"/>
      <c r="W51" s="3"/>
      <c r="X51" s="26"/>
      <c r="Y51" s="28">
        <v>0.02</v>
      </c>
      <c r="Z51" s="3">
        <v>0.49</v>
      </c>
      <c r="AA51" s="27">
        <f t="shared" si="31"/>
        <v>0.0098</v>
      </c>
      <c r="AB51" s="3"/>
      <c r="AC51" s="3"/>
      <c r="AD51" s="27"/>
      <c r="AE51" s="25"/>
      <c r="AF51" s="3"/>
      <c r="AG51" s="26"/>
      <c r="AH51" s="25"/>
      <c r="AI51" s="3"/>
      <c r="AJ51" s="26"/>
      <c r="AL51" s="27"/>
      <c r="AM51" s="27"/>
      <c r="AN51" s="3">
        <v>0.01</v>
      </c>
      <c r="AO51" s="3">
        <v>0.5</v>
      </c>
      <c r="AP51" s="3">
        <f t="shared" si="32"/>
        <v>0.005</v>
      </c>
      <c r="AQ51" s="1">
        <f t="shared" si="33"/>
        <v>0.0178875369530636</v>
      </c>
      <c r="AR51" s="29">
        <f t="shared" si="34"/>
        <v>7.70910416666667</v>
      </c>
      <c r="AS51" s="1">
        <f t="shared" si="35"/>
        <v>0.16</v>
      </c>
      <c r="AT51" s="2">
        <f t="shared" si="36"/>
        <v>103.093150684932</v>
      </c>
      <c r="AU51" s="1">
        <f t="shared" si="37"/>
        <v>15239.7925696043</v>
      </c>
    </row>
    <row r="52" s="1" customFormat="1" spans="1:47">
      <c r="A52" s="13"/>
      <c r="B52" s="13"/>
      <c r="C52" s="16">
        <v>9</v>
      </c>
      <c r="D52" s="19">
        <v>6.1928121297</v>
      </c>
      <c r="E52" s="20">
        <f t="shared" si="38"/>
        <v>10.5655564749677</v>
      </c>
      <c r="F52" s="16" t="s">
        <v>73</v>
      </c>
      <c r="G52" s="13">
        <v>10</v>
      </c>
      <c r="H52" s="18">
        <f t="shared" si="21"/>
        <v>6.1928121297</v>
      </c>
      <c r="I52" s="18">
        <f t="shared" si="22"/>
        <v>279.3428121297</v>
      </c>
      <c r="J52" s="18">
        <f t="shared" si="23"/>
        <v>0.0384068444541237</v>
      </c>
      <c r="K52" s="18">
        <f t="shared" si="24"/>
        <v>7.70910416666667</v>
      </c>
      <c r="L52" s="18">
        <f t="shared" si="25"/>
        <v>0.0770910416666667</v>
      </c>
      <c r="M52" s="13" t="s">
        <v>73</v>
      </c>
      <c r="N52" s="13"/>
      <c r="O52" s="18">
        <f t="shared" si="39"/>
        <v>0.415446299869321</v>
      </c>
      <c r="P52" s="18">
        <f t="shared" si="26"/>
        <v>0.0159559814181222</v>
      </c>
      <c r="Q52" s="24">
        <f t="shared" si="27"/>
        <v>0.00255295702689956</v>
      </c>
      <c r="R52" s="18">
        <f t="shared" si="28"/>
        <v>0.0123345666666667</v>
      </c>
      <c r="S52" s="25">
        <f t="shared" si="29"/>
        <v>0.206975818112748</v>
      </c>
      <c r="T52" s="3">
        <v>0.01</v>
      </c>
      <c r="U52" s="26">
        <f t="shared" si="30"/>
        <v>0.00206975818112748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K52" s="27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0.0168697581811275</v>
      </c>
      <c r="AR52" s="29">
        <f t="shared" si="34"/>
        <v>7.70910416666667</v>
      </c>
      <c r="AS52" s="1">
        <f t="shared" si="35"/>
        <v>0.16</v>
      </c>
      <c r="AT52" s="2">
        <f t="shared" si="36"/>
        <v>103.093150684932</v>
      </c>
      <c r="AU52" s="1">
        <f t="shared" si="37"/>
        <v>14372.6671846643</v>
      </c>
    </row>
    <row r="53" s="1" customFormat="1" spans="1:47">
      <c r="A53" s="13"/>
      <c r="B53" s="13"/>
      <c r="C53" s="16">
        <v>10</v>
      </c>
      <c r="D53" s="19">
        <v>-3.33224704329032</v>
      </c>
      <c r="E53" s="20">
        <f t="shared" si="38"/>
        <v>6.1928121297</v>
      </c>
      <c r="F53" s="16" t="s">
        <v>73</v>
      </c>
      <c r="G53" s="13">
        <v>11</v>
      </c>
      <c r="H53" s="18">
        <f t="shared" si="21"/>
        <v>-3.33224704329032</v>
      </c>
      <c r="I53" s="18">
        <f t="shared" si="22"/>
        <v>269.81775295671</v>
      </c>
      <c r="J53" s="18">
        <f t="shared" si="23"/>
        <v>0.0112206208394702</v>
      </c>
      <c r="K53" s="18">
        <f t="shared" si="24"/>
        <v>7.70910416666667</v>
      </c>
      <c r="L53" s="18">
        <f t="shared" si="25"/>
        <v>0.0770910416666667</v>
      </c>
      <c r="M53" s="13" t="s">
        <v>75</v>
      </c>
      <c r="N53" s="18">
        <f>(O52-P52)*$C$22/100</f>
        <v>0.379515802528639</v>
      </c>
      <c r="O53" s="18">
        <f t="shared" si="39"/>
        <v>0.0970655575892266</v>
      </c>
      <c r="P53" s="18">
        <f t="shared" si="26"/>
        <v>0.00108913581828047</v>
      </c>
      <c r="Q53" s="24">
        <f t="shared" si="27"/>
        <v>0.000174261730924875</v>
      </c>
      <c r="R53" s="18">
        <f t="shared" si="28"/>
        <v>0.0123345666666667</v>
      </c>
      <c r="S53" s="25">
        <f t="shared" si="29"/>
        <v>0.0141279167427751</v>
      </c>
      <c r="T53" s="3">
        <v>0.01</v>
      </c>
      <c r="U53" s="26">
        <f t="shared" si="30"/>
        <v>0.000141279167427751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0.0149412791674278</v>
      </c>
      <c r="AR53" s="29">
        <f t="shared" si="34"/>
        <v>7.70910416666667</v>
      </c>
      <c r="AS53" s="1">
        <f t="shared" si="35"/>
        <v>0.16</v>
      </c>
      <c r="AT53" s="2">
        <f t="shared" si="36"/>
        <v>103.093150684932</v>
      </c>
      <c r="AU53" s="1">
        <f t="shared" si="37"/>
        <v>12729.6449943686</v>
      </c>
    </row>
    <row r="54" s="1" customFormat="1" spans="1:48">
      <c r="A54" s="13"/>
      <c r="B54" s="13"/>
      <c r="C54" s="16">
        <v>11</v>
      </c>
      <c r="D54" s="19">
        <v>-11.6618343101</v>
      </c>
      <c r="E54" s="20">
        <f t="shared" si="38"/>
        <v>-3.33224704329032</v>
      </c>
      <c r="F54" s="16" t="s">
        <v>75</v>
      </c>
      <c r="G54" s="13">
        <v>12</v>
      </c>
      <c r="H54" s="18">
        <f t="shared" si="21"/>
        <v>-11.6618343101</v>
      </c>
      <c r="I54" s="18">
        <f t="shared" si="22"/>
        <v>261.4881656899</v>
      </c>
      <c r="J54" s="18">
        <f t="shared" si="23"/>
        <v>0.003554565451768</v>
      </c>
      <c r="K54" s="18">
        <f t="shared" si="24"/>
        <v>7.70910416666667</v>
      </c>
      <c r="L54" s="18">
        <f t="shared" si="25"/>
        <v>0.0770910416666667</v>
      </c>
      <c r="M54" s="13" t="s">
        <v>73</v>
      </c>
      <c r="N54" s="13"/>
      <c r="O54" s="18">
        <f t="shared" si="39"/>
        <v>0.173067463437613</v>
      </c>
      <c r="P54" s="18">
        <f t="shared" si="26"/>
        <v>0.00061517962636046</v>
      </c>
      <c r="Q54" s="24">
        <f t="shared" si="27"/>
        <v>9.84287402176736e-5</v>
      </c>
      <c r="R54" s="18">
        <f t="shared" si="28"/>
        <v>0.0123345666666667</v>
      </c>
      <c r="S54" s="25">
        <f t="shared" si="29"/>
        <v>0.00797991067523034</v>
      </c>
      <c r="T54" s="3">
        <v>0.01</v>
      </c>
      <c r="U54" s="26">
        <f t="shared" si="30"/>
        <v>7.97991067523034e-5</v>
      </c>
      <c r="V54" s="25"/>
      <c r="W54" s="3"/>
      <c r="X54" s="26"/>
      <c r="Y54" s="28">
        <v>0.02</v>
      </c>
      <c r="Z54" s="3">
        <v>0.49</v>
      </c>
      <c r="AA54" s="27">
        <f t="shared" si="31"/>
        <v>0.0098</v>
      </c>
      <c r="AB54" s="3"/>
      <c r="AC54" s="3"/>
      <c r="AD54" s="27"/>
      <c r="AE54" s="25"/>
      <c r="AF54" s="3"/>
      <c r="AG54" s="26"/>
      <c r="AH54" s="25"/>
      <c r="AI54" s="3"/>
      <c r="AJ54" s="26"/>
      <c r="AK54" s="27"/>
      <c r="AL54" s="27"/>
      <c r="AM54" s="27"/>
      <c r="AN54" s="3">
        <v>0.01</v>
      </c>
      <c r="AO54" s="3">
        <v>0.5</v>
      </c>
      <c r="AP54" s="3">
        <f t="shared" si="32"/>
        <v>0.005</v>
      </c>
      <c r="AQ54" s="1">
        <f t="shared" si="33"/>
        <v>0.0148797991067523</v>
      </c>
      <c r="AR54" s="29">
        <f t="shared" si="34"/>
        <v>7.70910416666667</v>
      </c>
      <c r="AS54" s="1">
        <f t="shared" si="35"/>
        <v>0.16</v>
      </c>
      <c r="AT54" s="2">
        <f t="shared" si="36"/>
        <v>103.093150684932</v>
      </c>
      <c r="AU54" s="1">
        <f t="shared" si="37"/>
        <v>12677.2653193848</v>
      </c>
      <c r="AV54" s="1">
        <f>SUM(AU43:AU54)</f>
        <v>160591.938558715</v>
      </c>
    </row>
    <row r="55" s="1" customFormat="1" spans="1:46">
      <c r="A55" s="13"/>
      <c r="B55" s="13"/>
      <c r="C55" s="16">
        <v>12</v>
      </c>
      <c r="D55" s="19">
        <v>-15.5555841329032</v>
      </c>
      <c r="E55" s="20">
        <f t="shared" si="38"/>
        <v>-11.6618343101</v>
      </c>
      <c r="F55" s="16" t="s">
        <v>73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AT55" s="2"/>
    </row>
    <row r="56" s="1" customFormat="1" spans="46:46">
      <c r="AT56" s="2"/>
    </row>
    <row r="57" s="1" customFormat="1" spans="19:77">
      <c r="S57" s="23" t="s">
        <v>45</v>
      </c>
      <c r="T57" s="23"/>
      <c r="U57" s="23"/>
      <c r="V57" s="23" t="s">
        <v>46</v>
      </c>
      <c r="W57" s="23" t="s">
        <v>47</v>
      </c>
      <c r="X57" s="23" t="s">
        <v>48</v>
      </c>
      <c r="Y57" s="23" t="s">
        <v>49</v>
      </c>
      <c r="Z57" s="23" t="s">
        <v>50</v>
      </c>
      <c r="AA57" s="23" t="s">
        <v>51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7">
      <c r="A58" s="15" t="s">
        <v>5</v>
      </c>
      <c r="B58" s="15"/>
      <c r="C58" s="16" t="s">
        <v>53</v>
      </c>
      <c r="D58" s="16" t="s">
        <v>54</v>
      </c>
      <c r="E58" s="16" t="s">
        <v>55</v>
      </c>
      <c r="F58" s="16" t="s">
        <v>56</v>
      </c>
      <c r="G58" s="13" t="s">
        <v>53</v>
      </c>
      <c r="H58" s="13" t="s">
        <v>55</v>
      </c>
      <c r="I58" s="13" t="s">
        <v>57</v>
      </c>
      <c r="J58" s="13" t="s">
        <v>58</v>
      </c>
      <c r="K58" s="22" t="s">
        <v>59</v>
      </c>
      <c r="L58" s="22" t="s">
        <v>60</v>
      </c>
      <c r="M58" s="13" t="s">
        <v>61</v>
      </c>
      <c r="N58" s="22" t="s">
        <v>62</v>
      </c>
      <c r="O58" s="13" t="s">
        <v>63</v>
      </c>
      <c r="P58" s="13" t="s">
        <v>64</v>
      </c>
      <c r="Q58" s="22" t="s">
        <v>65</v>
      </c>
      <c r="R58" s="22" t="s">
        <v>66</v>
      </c>
      <c r="S58" s="4" t="s">
        <v>12</v>
      </c>
      <c r="T58" s="3" t="s">
        <v>13</v>
      </c>
      <c r="U58" s="3"/>
      <c r="V58" s="3" t="s">
        <v>76</v>
      </c>
      <c r="W58" s="3" t="s">
        <v>76</v>
      </c>
      <c r="X58" s="3" t="s">
        <v>76</v>
      </c>
      <c r="Y58" s="3" t="s">
        <v>76</v>
      </c>
      <c r="Z58" s="3" t="s">
        <v>76</v>
      </c>
      <c r="AA58" s="3" t="s">
        <v>76</v>
      </c>
      <c r="AB58" s="2" t="s">
        <v>77</v>
      </c>
      <c r="AC58" s="1" t="s">
        <v>68</v>
      </c>
      <c r="AD58" s="1" t="s">
        <v>38</v>
      </c>
      <c r="AE58" s="1" t="s">
        <v>69</v>
      </c>
      <c r="AF58" s="1" t="s">
        <v>70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</row>
    <row r="59" s="1" customFormat="1" spans="1:78">
      <c r="A59" s="13" t="s">
        <v>71</v>
      </c>
      <c r="B59" s="13">
        <f>F7</f>
        <v>134.758</v>
      </c>
      <c r="C59" s="16" t="s">
        <v>72</v>
      </c>
      <c r="D59" s="17">
        <v>-15</v>
      </c>
      <c r="E59" s="16"/>
      <c r="F59" s="16"/>
      <c r="G59" s="13">
        <v>1</v>
      </c>
      <c r="H59" s="18">
        <f t="shared" ref="H59:H70" si="40">E60</f>
        <v>-15</v>
      </c>
      <c r="I59" s="18">
        <f t="shared" ref="I59:I70" si="41">H59+273.15</f>
        <v>258.15</v>
      </c>
      <c r="J59" s="18">
        <f t="shared" ref="J59:J70" si="42">EXP(($C$16*(I59-$C$14))/($C$17*I59*$C$14))</f>
        <v>0.00219620150298724</v>
      </c>
      <c r="K59" s="18">
        <f t="shared" ref="K59:K70" si="43">$B$59/12</f>
        <v>11.2298333333333</v>
      </c>
      <c r="L59" s="18">
        <f t="shared" ref="L59:L70" si="44">K59*$B$60/100</f>
        <v>3.032055</v>
      </c>
      <c r="M59" s="13" t="s">
        <v>73</v>
      </c>
      <c r="N59" s="13"/>
      <c r="O59" s="18">
        <f>L59</f>
        <v>3.032055</v>
      </c>
      <c r="P59" s="18">
        <f t="shared" ref="P59:P70" si="45">O59*J59</f>
        <v>0.00665900374813999</v>
      </c>
      <c r="Q59" s="24">
        <f t="shared" ref="Q59:Q70" si="46">P59*$B$61</f>
        <v>0.0019311110869606</v>
      </c>
      <c r="R59" s="18">
        <f t="shared" ref="R59:R70" si="47">L59*$B$61</f>
        <v>0.87929595</v>
      </c>
      <c r="S59" s="25">
        <f t="shared" ref="S59:S70" si="48">Q59/R59</f>
        <v>0.00219620150298724</v>
      </c>
      <c r="T59" s="3">
        <v>0.27</v>
      </c>
      <c r="U59" s="26">
        <f t="shared" ref="U59:U70" si="49">S59*T59</f>
        <v>0.000592974405806556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ref="AB59:AB70" si="50">U59*0.67*AD59+(V59+W59+X59+Y59+Z59+AA59)/1000</f>
        <v>0.226515214927048</v>
      </c>
      <c r="AC59" s="29">
        <f t="shared" ref="AC59:AC70" si="51">$B$59/12</f>
        <v>11.2298333333333</v>
      </c>
      <c r="AD59" s="1">
        <f t="shared" ref="AD59:AD70" si="52">$B$61</f>
        <v>0.29</v>
      </c>
      <c r="AE59" s="30">
        <f t="shared" ref="AE59:AE70" si="53">$E$7/12</f>
        <v>16.9446667777358</v>
      </c>
      <c r="AF59" s="1">
        <f t="shared" ref="AF59:AF70" si="54">AE59*10000*AC59*AB59</f>
        <v>431026.252156628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74</v>
      </c>
      <c r="B60" s="13">
        <v>27</v>
      </c>
      <c r="C60" s="16">
        <v>1</v>
      </c>
      <c r="D60" s="19">
        <v>-12.9168666363871</v>
      </c>
      <c r="E60" s="20">
        <f t="shared" ref="E60:E71" si="55">D59</f>
        <v>-15</v>
      </c>
      <c r="F60" s="16" t="s">
        <v>73</v>
      </c>
      <c r="G60" s="13">
        <v>2</v>
      </c>
      <c r="H60" s="18">
        <f t="shared" si="40"/>
        <v>-12.9168666363871</v>
      </c>
      <c r="I60" s="18">
        <f t="shared" si="41"/>
        <v>260.233133363613</v>
      </c>
      <c r="J60" s="18">
        <f t="shared" si="42"/>
        <v>0.00297027224582868</v>
      </c>
      <c r="K60" s="18">
        <f t="shared" si="43"/>
        <v>11.2298333333333</v>
      </c>
      <c r="L60" s="18">
        <f t="shared" si="44"/>
        <v>3.032055</v>
      </c>
      <c r="M60" s="13" t="s">
        <v>73</v>
      </c>
      <c r="N60" s="13"/>
      <c r="O60" s="18">
        <f t="shared" ref="O60:O70" si="56">L60+O59-P59-N60</f>
        <v>6.05745099625186</v>
      </c>
      <c r="P60" s="18">
        <f t="shared" si="45"/>
        <v>0.0179922785746342</v>
      </c>
      <c r="Q60" s="24">
        <f t="shared" si="46"/>
        <v>0.00521776078664392</v>
      </c>
      <c r="R60" s="18">
        <f t="shared" si="47"/>
        <v>0.87929595</v>
      </c>
      <c r="S60" s="25">
        <f t="shared" si="48"/>
        <v>0.00593402117528679</v>
      </c>
      <c r="T60" s="3">
        <v>0.27</v>
      </c>
      <c r="U60" s="26">
        <f t="shared" si="49"/>
        <v>0.00160218571732743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0.226711304684877</v>
      </c>
      <c r="AC60" s="29">
        <f t="shared" si="51"/>
        <v>11.2298333333333</v>
      </c>
      <c r="AD60" s="1">
        <f t="shared" si="52"/>
        <v>0.29</v>
      </c>
      <c r="AE60" s="30">
        <f t="shared" si="53"/>
        <v>16.9446667777358</v>
      </c>
      <c r="AF60" s="1">
        <f t="shared" si="54"/>
        <v>431399.38308927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 t="s">
        <v>38</v>
      </c>
      <c r="B61" s="13">
        <f>H7</f>
        <v>0.29</v>
      </c>
      <c r="C61" s="16">
        <v>2</v>
      </c>
      <c r="D61" s="19">
        <v>-10.1268302866071</v>
      </c>
      <c r="E61" s="20">
        <f t="shared" si="55"/>
        <v>-12.9168666363871</v>
      </c>
      <c r="F61" s="16" t="s">
        <v>73</v>
      </c>
      <c r="G61" s="13">
        <v>3</v>
      </c>
      <c r="H61" s="18">
        <f t="shared" si="40"/>
        <v>-10.1268302866071</v>
      </c>
      <c r="I61" s="18">
        <f t="shared" si="41"/>
        <v>263.023169713393</v>
      </c>
      <c r="J61" s="18">
        <f t="shared" si="42"/>
        <v>0.00441736154534319</v>
      </c>
      <c r="K61" s="18">
        <f t="shared" si="43"/>
        <v>11.2298333333333</v>
      </c>
      <c r="L61" s="18">
        <f t="shared" si="44"/>
        <v>3.032055</v>
      </c>
      <c r="M61" s="13" t="s">
        <v>73</v>
      </c>
      <c r="N61" s="13"/>
      <c r="O61" s="18">
        <f t="shared" si="56"/>
        <v>9.07151371767723</v>
      </c>
      <c r="P61" s="18">
        <f t="shared" si="45"/>
        <v>0.0400721558545206</v>
      </c>
      <c r="Q61" s="24">
        <f t="shared" si="46"/>
        <v>0.011620925197811</v>
      </c>
      <c r="R61" s="18">
        <f t="shared" si="47"/>
        <v>0.87929595</v>
      </c>
      <c r="S61" s="25">
        <f t="shared" si="48"/>
        <v>0.0132161705030155</v>
      </c>
      <c r="T61" s="3">
        <v>0.27</v>
      </c>
      <c r="U61" s="26">
        <f t="shared" si="49"/>
        <v>0.00356836603581418</v>
      </c>
      <c r="V61" s="3">
        <v>180.9</v>
      </c>
      <c r="W61" s="27">
        <v>6</v>
      </c>
      <c r="X61" s="27">
        <v>3</v>
      </c>
      <c r="Y61" s="27">
        <v>0.3</v>
      </c>
      <c r="Z61" s="27">
        <v>6</v>
      </c>
      <c r="AA61" s="3">
        <v>30.2</v>
      </c>
      <c r="AB61" s="2">
        <f t="shared" si="50"/>
        <v>0.227093333520759</v>
      </c>
      <c r="AC61" s="29">
        <f t="shared" si="51"/>
        <v>11.2298333333333</v>
      </c>
      <c r="AD61" s="1">
        <f t="shared" si="52"/>
        <v>0.29</v>
      </c>
      <c r="AE61" s="30">
        <f t="shared" si="53"/>
        <v>16.9446667777358</v>
      </c>
      <c r="AF61" s="1">
        <f t="shared" si="54"/>
        <v>432126.329653981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3</v>
      </c>
      <c r="D62" s="19">
        <v>-6.15172298570968</v>
      </c>
      <c r="E62" s="20">
        <f t="shared" si="55"/>
        <v>-10.1268302866071</v>
      </c>
      <c r="F62" s="16" t="s">
        <v>73</v>
      </c>
      <c r="G62" s="13">
        <v>4</v>
      </c>
      <c r="H62" s="18">
        <f t="shared" si="40"/>
        <v>-6.15172298570968</v>
      </c>
      <c r="I62" s="18">
        <f t="shared" si="41"/>
        <v>266.99827701429</v>
      </c>
      <c r="J62" s="18">
        <f t="shared" si="42"/>
        <v>0.00766514067604178</v>
      </c>
      <c r="K62" s="18">
        <f t="shared" si="43"/>
        <v>11.2298333333333</v>
      </c>
      <c r="L62" s="18">
        <f t="shared" si="44"/>
        <v>3.032055</v>
      </c>
      <c r="M62" s="13" t="s">
        <v>73</v>
      </c>
      <c r="N62" s="13"/>
      <c r="O62" s="18">
        <f t="shared" si="56"/>
        <v>12.0634965618227</v>
      </c>
      <c r="P62" s="18">
        <f t="shared" si="45"/>
        <v>0.0924683981913173</v>
      </c>
      <c r="Q62" s="24">
        <f t="shared" si="46"/>
        <v>0.026815835475482</v>
      </c>
      <c r="R62" s="18">
        <f t="shared" si="47"/>
        <v>0.87929595</v>
      </c>
      <c r="S62" s="25">
        <f t="shared" si="48"/>
        <v>0.0304969395975064</v>
      </c>
      <c r="T62" s="3">
        <v>0.27</v>
      </c>
      <c r="U62" s="26">
        <f t="shared" si="49"/>
        <v>0.00823417369132673</v>
      </c>
      <c r="V62" s="3">
        <v>180.9</v>
      </c>
      <c r="W62" s="27">
        <v>6</v>
      </c>
      <c r="X62" s="27">
        <v>3</v>
      </c>
      <c r="Y62" s="27">
        <v>0.3</v>
      </c>
      <c r="Z62" s="27">
        <v>6</v>
      </c>
      <c r="AA62" s="3">
        <v>30.2</v>
      </c>
      <c r="AB62" s="2">
        <f t="shared" si="50"/>
        <v>0.227999899948225</v>
      </c>
      <c r="AC62" s="29">
        <f t="shared" si="51"/>
        <v>11.2298333333333</v>
      </c>
      <c r="AD62" s="1">
        <f t="shared" si="52"/>
        <v>0.29</v>
      </c>
      <c r="AE62" s="30">
        <f t="shared" si="53"/>
        <v>16.9446667777358</v>
      </c>
      <c r="AF62" s="1">
        <f t="shared" si="54"/>
        <v>433851.396686178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4</v>
      </c>
      <c r="D63" s="19">
        <v>-2.07085119536667</v>
      </c>
      <c r="E63" s="20">
        <f t="shared" si="55"/>
        <v>-6.15172298570968</v>
      </c>
      <c r="F63" s="16" t="s">
        <v>73</v>
      </c>
      <c r="G63" s="13">
        <v>5</v>
      </c>
      <c r="H63" s="18">
        <f t="shared" si="40"/>
        <v>-2.07085119536667</v>
      </c>
      <c r="I63" s="18">
        <f t="shared" si="41"/>
        <v>271.079148804633</v>
      </c>
      <c r="J63" s="18">
        <f t="shared" si="42"/>
        <v>0.0132722116232829</v>
      </c>
      <c r="K63" s="18">
        <f t="shared" si="43"/>
        <v>11.2298333333333</v>
      </c>
      <c r="L63" s="18">
        <f t="shared" si="44"/>
        <v>3.032055</v>
      </c>
      <c r="M63" s="13" t="s">
        <v>75</v>
      </c>
      <c r="N63" s="18">
        <f>(O62-P62)*$C$22/100</f>
        <v>11.3724767554498</v>
      </c>
      <c r="O63" s="18">
        <f t="shared" si="56"/>
        <v>3.63060640818157</v>
      </c>
      <c r="P63" s="18">
        <f t="shared" si="45"/>
        <v>0.048186176570233</v>
      </c>
      <c r="Q63" s="24">
        <f t="shared" si="46"/>
        <v>0.0139739912053676</v>
      </c>
      <c r="R63" s="18">
        <f t="shared" si="47"/>
        <v>0.87929595</v>
      </c>
      <c r="S63" s="25">
        <f t="shared" si="48"/>
        <v>0.0158922501637447</v>
      </c>
      <c r="T63" s="3">
        <v>0.27</v>
      </c>
      <c r="U63" s="26">
        <f t="shared" si="49"/>
        <v>0.00429090754421107</v>
      </c>
      <c r="V63" s="3">
        <v>180.9</v>
      </c>
      <c r="W63" s="27">
        <v>6</v>
      </c>
      <c r="X63" s="27">
        <v>3</v>
      </c>
      <c r="Y63" s="27">
        <v>0.3</v>
      </c>
      <c r="Z63" s="27">
        <v>6</v>
      </c>
      <c r="AA63" s="3">
        <v>30.2</v>
      </c>
      <c r="AB63" s="2">
        <f t="shared" si="50"/>
        <v>0.22723372333584</v>
      </c>
      <c r="AC63" s="29">
        <f t="shared" si="51"/>
        <v>11.2298333333333</v>
      </c>
      <c r="AD63" s="1">
        <f t="shared" si="52"/>
        <v>0.29</v>
      </c>
      <c r="AE63" s="30">
        <f t="shared" si="53"/>
        <v>16.9446667777358</v>
      </c>
      <c r="AF63" s="1">
        <f t="shared" si="54"/>
        <v>432393.471513987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5</v>
      </c>
      <c r="D64" s="19">
        <v>3.28226963506452</v>
      </c>
      <c r="E64" s="20">
        <f t="shared" si="55"/>
        <v>-2.07085119536667</v>
      </c>
      <c r="F64" s="16" t="s">
        <v>75</v>
      </c>
      <c r="G64" s="13">
        <v>6</v>
      </c>
      <c r="H64" s="18">
        <f t="shared" si="40"/>
        <v>3.28226963506452</v>
      </c>
      <c r="I64" s="18">
        <f t="shared" si="41"/>
        <v>276.432269635064</v>
      </c>
      <c r="J64" s="18">
        <f t="shared" si="42"/>
        <v>0.0266086906371479</v>
      </c>
      <c r="K64" s="18">
        <f t="shared" si="43"/>
        <v>11.2298333333333</v>
      </c>
      <c r="L64" s="18">
        <f t="shared" si="44"/>
        <v>3.032055</v>
      </c>
      <c r="M64" s="13" t="s">
        <v>73</v>
      </c>
      <c r="N64" s="13"/>
      <c r="O64" s="18">
        <f t="shared" si="56"/>
        <v>6.61447523161134</v>
      </c>
      <c r="P64" s="18">
        <f t="shared" si="45"/>
        <v>0.176002525165023</v>
      </c>
      <c r="Q64" s="24">
        <f t="shared" si="46"/>
        <v>0.0510407322978567</v>
      </c>
      <c r="R64" s="18">
        <f t="shared" si="47"/>
        <v>0.87929595</v>
      </c>
      <c r="S64" s="25">
        <f t="shared" si="48"/>
        <v>0.0580472732734146</v>
      </c>
      <c r="T64" s="3">
        <v>0.27</v>
      </c>
      <c r="U64" s="26">
        <f t="shared" si="49"/>
        <v>0.0156727637838219</v>
      </c>
      <c r="V64" s="3">
        <v>180.9</v>
      </c>
      <c r="W64" s="27">
        <v>6</v>
      </c>
      <c r="X64" s="27">
        <v>3</v>
      </c>
      <c r="Y64" s="27">
        <v>0.3</v>
      </c>
      <c r="Z64" s="27">
        <v>6</v>
      </c>
      <c r="AA64" s="3">
        <v>30.2</v>
      </c>
      <c r="AB64" s="2">
        <f t="shared" si="50"/>
        <v>0.229445218003197</v>
      </c>
      <c r="AC64" s="29">
        <f t="shared" si="51"/>
        <v>11.2298333333333</v>
      </c>
      <c r="AD64" s="1">
        <f t="shared" si="52"/>
        <v>0.29</v>
      </c>
      <c r="AE64" s="30">
        <f t="shared" si="53"/>
        <v>16.9446667777358</v>
      </c>
      <c r="AF64" s="1">
        <f t="shared" si="54"/>
        <v>436601.631475526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6</v>
      </c>
      <c r="D65" s="19">
        <v>6.9143149717</v>
      </c>
      <c r="E65" s="20">
        <f t="shared" si="55"/>
        <v>3.28226963506452</v>
      </c>
      <c r="F65" s="16" t="s">
        <v>73</v>
      </c>
      <c r="G65" s="13">
        <v>7</v>
      </c>
      <c r="H65" s="18">
        <f t="shared" si="40"/>
        <v>6.9143149717</v>
      </c>
      <c r="I65" s="18">
        <f t="shared" si="41"/>
        <v>280.0643149717</v>
      </c>
      <c r="J65" s="18">
        <f t="shared" si="42"/>
        <v>0.0420152229456009</v>
      </c>
      <c r="K65" s="18">
        <f t="shared" si="43"/>
        <v>11.2298333333333</v>
      </c>
      <c r="L65" s="18">
        <f t="shared" si="44"/>
        <v>3.032055</v>
      </c>
      <c r="M65" s="13" t="s">
        <v>73</v>
      </c>
      <c r="N65" s="13"/>
      <c r="O65" s="18">
        <f t="shared" si="56"/>
        <v>9.47052770644631</v>
      </c>
      <c r="P65" s="18">
        <f t="shared" si="45"/>
        <v>0.397906332998832</v>
      </c>
      <c r="Q65" s="24">
        <f t="shared" si="46"/>
        <v>0.115392836569661</v>
      </c>
      <c r="R65" s="18">
        <f t="shared" si="47"/>
        <v>0.87929595</v>
      </c>
      <c r="S65" s="25">
        <f t="shared" si="48"/>
        <v>0.131233217404972</v>
      </c>
      <c r="T65" s="3">
        <v>0.27</v>
      </c>
      <c r="U65" s="26">
        <f t="shared" si="49"/>
        <v>0.0354329686993424</v>
      </c>
      <c r="V65" s="3">
        <v>180.9</v>
      </c>
      <c r="W65" s="27">
        <v>6</v>
      </c>
      <c r="X65" s="27">
        <v>3</v>
      </c>
      <c r="Y65" s="27">
        <v>0.3</v>
      </c>
      <c r="Z65" s="27">
        <v>6</v>
      </c>
      <c r="AA65" s="3">
        <v>30.2</v>
      </c>
      <c r="AB65" s="2">
        <f t="shared" si="50"/>
        <v>0.233284625818282</v>
      </c>
      <c r="AC65" s="29">
        <f t="shared" si="51"/>
        <v>11.2298333333333</v>
      </c>
      <c r="AD65" s="1">
        <f t="shared" si="52"/>
        <v>0.29</v>
      </c>
      <c r="AE65" s="30">
        <f t="shared" si="53"/>
        <v>16.9446667777358</v>
      </c>
      <c r="AF65" s="1">
        <f t="shared" si="54"/>
        <v>443907.478729848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7</v>
      </c>
      <c r="D66" s="19">
        <v>11.521916197</v>
      </c>
      <c r="E66" s="20">
        <f t="shared" si="55"/>
        <v>6.9143149717</v>
      </c>
      <c r="F66" s="16" t="s">
        <v>73</v>
      </c>
      <c r="G66" s="13">
        <v>8</v>
      </c>
      <c r="H66" s="18">
        <f t="shared" si="40"/>
        <v>11.521916197</v>
      </c>
      <c r="I66" s="18">
        <f t="shared" si="41"/>
        <v>284.671916197</v>
      </c>
      <c r="J66" s="18">
        <f t="shared" si="42"/>
        <v>0.0737548450765474</v>
      </c>
      <c r="K66" s="18">
        <f t="shared" si="43"/>
        <v>11.2298333333333</v>
      </c>
      <c r="L66" s="18">
        <f t="shared" si="44"/>
        <v>3.032055</v>
      </c>
      <c r="M66" s="13" t="s">
        <v>73</v>
      </c>
      <c r="N66" s="13"/>
      <c r="O66" s="18">
        <f t="shared" si="56"/>
        <v>12.1046763734475</v>
      </c>
      <c r="P66" s="18">
        <f t="shared" si="45"/>
        <v>0.892778530625362</v>
      </c>
      <c r="Q66" s="24">
        <f t="shared" si="46"/>
        <v>0.258905773881355</v>
      </c>
      <c r="R66" s="18">
        <f t="shared" si="47"/>
        <v>0.87929595</v>
      </c>
      <c r="S66" s="25">
        <f t="shared" si="48"/>
        <v>0.294446680757889</v>
      </c>
      <c r="T66" s="3">
        <v>0.27</v>
      </c>
      <c r="U66" s="26">
        <f t="shared" si="49"/>
        <v>0.0795006038046301</v>
      </c>
      <c r="V66" s="3">
        <v>180.9</v>
      </c>
      <c r="W66" s="27">
        <v>6</v>
      </c>
      <c r="X66" s="27">
        <v>3</v>
      </c>
      <c r="Y66" s="27">
        <v>0.3</v>
      </c>
      <c r="Z66" s="27">
        <v>6</v>
      </c>
      <c r="AA66" s="3">
        <v>30.2</v>
      </c>
      <c r="AB66" s="2">
        <f t="shared" si="50"/>
        <v>0.24184696731924</v>
      </c>
      <c r="AC66" s="29">
        <f t="shared" si="51"/>
        <v>11.2298333333333</v>
      </c>
      <c r="AD66" s="1">
        <f t="shared" si="52"/>
        <v>0.29</v>
      </c>
      <c r="AE66" s="30">
        <f t="shared" si="53"/>
        <v>16.9446667777358</v>
      </c>
      <c r="AF66" s="1">
        <f t="shared" si="54"/>
        <v>460200.397366822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8</v>
      </c>
      <c r="D67" s="19">
        <v>10.5655564749677</v>
      </c>
      <c r="E67" s="20">
        <f t="shared" si="55"/>
        <v>11.521916197</v>
      </c>
      <c r="F67" s="16" t="s">
        <v>73</v>
      </c>
      <c r="G67" s="13">
        <v>9</v>
      </c>
      <c r="H67" s="18">
        <f t="shared" si="40"/>
        <v>10.5655564749677</v>
      </c>
      <c r="I67" s="18">
        <f t="shared" si="41"/>
        <v>283.715556474968</v>
      </c>
      <c r="J67" s="18">
        <f t="shared" si="42"/>
        <v>0.0657232016949479</v>
      </c>
      <c r="K67" s="18">
        <f t="shared" si="43"/>
        <v>11.2298333333333</v>
      </c>
      <c r="L67" s="18">
        <f t="shared" si="44"/>
        <v>3.032055</v>
      </c>
      <c r="M67" s="13" t="s">
        <v>73</v>
      </c>
      <c r="N67" s="13"/>
      <c r="O67" s="18">
        <f t="shared" si="56"/>
        <v>14.2439528428221</v>
      </c>
      <c r="P67" s="18">
        <f t="shared" si="45"/>
        <v>0.936158185622124</v>
      </c>
      <c r="Q67" s="24">
        <f t="shared" si="46"/>
        <v>0.271485873830416</v>
      </c>
      <c r="R67" s="18">
        <f t="shared" si="47"/>
        <v>0.87929595</v>
      </c>
      <c r="S67" s="25">
        <f t="shared" si="48"/>
        <v>0.30875369530636</v>
      </c>
      <c r="T67" s="3">
        <v>0.27</v>
      </c>
      <c r="U67" s="26">
        <f t="shared" si="49"/>
        <v>0.0833634977327171</v>
      </c>
      <c r="V67" s="3">
        <v>180.9</v>
      </c>
      <c r="W67" s="27">
        <v>6</v>
      </c>
      <c r="X67" s="27">
        <v>3</v>
      </c>
      <c r="Y67" s="27">
        <v>0.3</v>
      </c>
      <c r="Z67" s="27">
        <v>6</v>
      </c>
      <c r="AA67" s="3">
        <v>30.2</v>
      </c>
      <c r="AB67" s="2">
        <f t="shared" si="50"/>
        <v>0.242597527609467</v>
      </c>
      <c r="AC67" s="29">
        <f t="shared" si="51"/>
        <v>11.2298333333333</v>
      </c>
      <c r="AD67" s="1">
        <f t="shared" si="52"/>
        <v>0.29</v>
      </c>
      <c r="AE67" s="30">
        <f t="shared" si="53"/>
        <v>16.9446667777358</v>
      </c>
      <c r="AF67" s="1">
        <f t="shared" si="54"/>
        <v>461628.606897993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9</v>
      </c>
      <c r="D68" s="19">
        <v>6.1928121297</v>
      </c>
      <c r="E68" s="20">
        <f t="shared" si="55"/>
        <v>10.5655564749677</v>
      </c>
      <c r="F68" s="16" t="s">
        <v>73</v>
      </c>
      <c r="G68" s="13">
        <v>10</v>
      </c>
      <c r="H68" s="18">
        <f t="shared" si="40"/>
        <v>6.1928121297</v>
      </c>
      <c r="I68" s="18">
        <f t="shared" si="41"/>
        <v>279.3428121297</v>
      </c>
      <c r="J68" s="18">
        <f t="shared" si="42"/>
        <v>0.0384068444541237</v>
      </c>
      <c r="K68" s="18">
        <f t="shared" si="43"/>
        <v>11.2298333333333</v>
      </c>
      <c r="L68" s="18">
        <f t="shared" si="44"/>
        <v>3.032055</v>
      </c>
      <c r="M68" s="13" t="s">
        <v>73</v>
      </c>
      <c r="N68" s="13"/>
      <c r="O68" s="18">
        <f t="shared" si="56"/>
        <v>16.3398496572</v>
      </c>
      <c r="P68" s="18">
        <f t="shared" si="45"/>
        <v>0.627562064187847</v>
      </c>
      <c r="Q68" s="24">
        <f t="shared" si="46"/>
        <v>0.181992998614476</v>
      </c>
      <c r="R68" s="18">
        <f t="shared" si="47"/>
        <v>0.87929595</v>
      </c>
      <c r="S68" s="25">
        <f t="shared" si="48"/>
        <v>0.206975818112748</v>
      </c>
      <c r="T68" s="3">
        <v>0.27</v>
      </c>
      <c r="U68" s="26">
        <f t="shared" si="49"/>
        <v>0.0558834708904419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0.237258158394013</v>
      </c>
      <c r="AC68" s="29">
        <f t="shared" si="51"/>
        <v>11.2298333333333</v>
      </c>
      <c r="AD68" s="1">
        <f t="shared" si="52"/>
        <v>0.29</v>
      </c>
      <c r="AE68" s="30">
        <f t="shared" si="53"/>
        <v>16.9446667777358</v>
      </c>
      <c r="AF68" s="1">
        <f t="shared" si="54"/>
        <v>451468.546336239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10</v>
      </c>
      <c r="D69" s="19">
        <v>-3.33224704329032</v>
      </c>
      <c r="E69" s="20">
        <f t="shared" si="55"/>
        <v>6.1928121297</v>
      </c>
      <c r="F69" s="16" t="s">
        <v>73</v>
      </c>
      <c r="G69" s="13">
        <v>11</v>
      </c>
      <c r="H69" s="18">
        <f t="shared" si="40"/>
        <v>-3.33224704329032</v>
      </c>
      <c r="I69" s="18">
        <f t="shared" si="41"/>
        <v>269.81775295671</v>
      </c>
      <c r="J69" s="18">
        <f t="shared" si="42"/>
        <v>0.0112206208394702</v>
      </c>
      <c r="K69" s="18">
        <f t="shared" si="43"/>
        <v>11.2298333333333</v>
      </c>
      <c r="L69" s="18">
        <f t="shared" si="44"/>
        <v>3.032055</v>
      </c>
      <c r="M69" s="13" t="s">
        <v>75</v>
      </c>
      <c r="N69" s="18">
        <f>(O68-P68)*$C$22/100</f>
        <v>14.9266732133615</v>
      </c>
      <c r="O69" s="18">
        <f t="shared" si="56"/>
        <v>3.8176693796506</v>
      </c>
      <c r="P69" s="18">
        <f t="shared" si="45"/>
        <v>0.0428366205995148</v>
      </c>
      <c r="Q69" s="24">
        <f t="shared" si="46"/>
        <v>0.0124226199738593</v>
      </c>
      <c r="R69" s="18">
        <f t="shared" si="47"/>
        <v>0.87929595</v>
      </c>
      <c r="S69" s="25">
        <f t="shared" si="48"/>
        <v>0.014127916742775</v>
      </c>
      <c r="T69" s="3">
        <v>0.27</v>
      </c>
      <c r="U69" s="26">
        <f t="shared" si="49"/>
        <v>0.00381453752054926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0.227141164640243</v>
      </c>
      <c r="AC69" s="29">
        <f t="shared" si="51"/>
        <v>11.2298333333333</v>
      </c>
      <c r="AD69" s="1">
        <f t="shared" si="52"/>
        <v>0.29</v>
      </c>
      <c r="AE69" s="30">
        <f t="shared" si="53"/>
        <v>16.9446667777358</v>
      </c>
      <c r="AF69" s="1">
        <f t="shared" si="54"/>
        <v>432217.345474593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78">
      <c r="A70" s="13"/>
      <c r="B70" s="13"/>
      <c r="C70" s="16">
        <v>11</v>
      </c>
      <c r="D70" s="19">
        <v>-11.6618343101</v>
      </c>
      <c r="E70" s="20">
        <f t="shared" si="55"/>
        <v>-3.33224704329032</v>
      </c>
      <c r="F70" s="16" t="s">
        <v>75</v>
      </c>
      <c r="G70" s="13">
        <v>12</v>
      </c>
      <c r="H70" s="18">
        <f t="shared" si="40"/>
        <v>-11.6618343101</v>
      </c>
      <c r="I70" s="18">
        <f t="shared" si="41"/>
        <v>261.4881656899</v>
      </c>
      <c r="J70" s="18">
        <f t="shared" si="42"/>
        <v>0.003554565451768</v>
      </c>
      <c r="K70" s="18">
        <f t="shared" si="43"/>
        <v>11.2298333333333</v>
      </c>
      <c r="L70" s="18">
        <f t="shared" si="44"/>
        <v>3.032055</v>
      </c>
      <c r="M70" s="13" t="s">
        <v>73</v>
      </c>
      <c r="N70" s="13"/>
      <c r="O70" s="18">
        <f t="shared" si="56"/>
        <v>6.80688775905109</v>
      </c>
      <c r="P70" s="18">
        <f t="shared" si="45"/>
        <v>0.0241955280623855</v>
      </c>
      <c r="Q70" s="24">
        <f t="shared" si="46"/>
        <v>0.00701670313809179</v>
      </c>
      <c r="R70" s="18">
        <f t="shared" si="47"/>
        <v>0.87929595</v>
      </c>
      <c r="S70" s="25">
        <f t="shared" si="48"/>
        <v>0.00797991067523032</v>
      </c>
      <c r="T70" s="3">
        <v>0.27</v>
      </c>
      <c r="U70" s="26">
        <f t="shared" si="49"/>
        <v>0.00215457588231219</v>
      </c>
      <c r="V70" s="3">
        <v>180.9</v>
      </c>
      <c r="W70" s="27">
        <v>6</v>
      </c>
      <c r="X70" s="27">
        <v>3</v>
      </c>
      <c r="Y70" s="27">
        <v>0.3</v>
      </c>
      <c r="Z70" s="27">
        <v>6</v>
      </c>
      <c r="AA70" s="3">
        <v>30.2</v>
      </c>
      <c r="AB70" s="2">
        <f t="shared" si="50"/>
        <v>0.226818634093933</v>
      </c>
      <c r="AC70" s="29">
        <f t="shared" si="51"/>
        <v>11.2298333333333</v>
      </c>
      <c r="AD70" s="1">
        <f t="shared" si="52"/>
        <v>0.29</v>
      </c>
      <c r="AE70" s="30">
        <f t="shared" si="53"/>
        <v>16.9446667777358</v>
      </c>
      <c r="AF70" s="1">
        <f t="shared" si="54"/>
        <v>431603.615696543</v>
      </c>
      <c r="AG70" s="1">
        <f>SUM(AF59:AF70)</f>
        <v>5278424.45507761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 s="3"/>
    </row>
    <row r="71" s="1" customFormat="1" spans="1:77">
      <c r="A71" s="13"/>
      <c r="B71" s="13"/>
      <c r="C71" s="16">
        <v>12</v>
      </c>
      <c r="D71" s="19">
        <v>-15.5555841329032</v>
      </c>
      <c r="E71" s="20">
        <f t="shared" si="55"/>
        <v>-11.6618343101</v>
      </c>
      <c r="F71" s="16" t="s">
        <v>73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</row>
    <row r="72" s="1" customFormat="1" spans="46:46">
      <c r="AT72" s="2"/>
    </row>
    <row r="73" s="1" customFormat="1" spans="19:46">
      <c r="S73" s="23" t="s">
        <v>45</v>
      </c>
      <c r="T73" s="23"/>
      <c r="U73" s="23"/>
      <c r="V73" s="23" t="s">
        <v>46</v>
      </c>
      <c r="W73" s="23"/>
      <c r="X73" s="23"/>
      <c r="Y73" s="23" t="s">
        <v>47</v>
      </c>
      <c r="Z73" s="23"/>
      <c r="AA73" s="23"/>
      <c r="AB73" s="23" t="s">
        <v>48</v>
      </c>
      <c r="AC73" s="23"/>
      <c r="AD73" s="23"/>
      <c r="AE73" s="23" t="s">
        <v>49</v>
      </c>
      <c r="AF73" s="23"/>
      <c r="AG73" s="23"/>
      <c r="AH73" s="23" t="s">
        <v>50</v>
      </c>
      <c r="AI73" s="23"/>
      <c r="AJ73" s="23"/>
      <c r="AK73" s="31" t="s">
        <v>78</v>
      </c>
      <c r="AL73" s="32"/>
      <c r="AM73" s="33"/>
      <c r="AN73" s="32" t="s">
        <v>79</v>
      </c>
      <c r="AO73" s="32"/>
      <c r="AP73" s="33"/>
      <c r="AQ73" s="23" t="s">
        <v>52</v>
      </c>
      <c r="AR73" s="23"/>
      <c r="AS73" s="23"/>
      <c r="AT73" s="2"/>
    </row>
    <row r="74" s="1" customFormat="1" spans="1:50">
      <c r="A74" s="15" t="s">
        <v>6</v>
      </c>
      <c r="B74" s="15"/>
      <c r="C74" s="16" t="s">
        <v>53</v>
      </c>
      <c r="D74" s="16" t="s">
        <v>54</v>
      </c>
      <c r="E74" s="16" t="s">
        <v>55</v>
      </c>
      <c r="F74" s="16" t="s">
        <v>56</v>
      </c>
      <c r="G74" s="13" t="s">
        <v>53</v>
      </c>
      <c r="H74" s="13" t="s">
        <v>55</v>
      </c>
      <c r="I74" s="13" t="s">
        <v>57</v>
      </c>
      <c r="J74" s="13" t="s">
        <v>58</v>
      </c>
      <c r="K74" s="22" t="s">
        <v>59</v>
      </c>
      <c r="L74" s="22" t="s">
        <v>60</v>
      </c>
      <c r="M74" s="13" t="s">
        <v>61</v>
      </c>
      <c r="N74" s="22" t="s">
        <v>62</v>
      </c>
      <c r="O74" s="13" t="s">
        <v>63</v>
      </c>
      <c r="P74" s="13" t="s">
        <v>64</v>
      </c>
      <c r="Q74" s="22" t="s">
        <v>65</v>
      </c>
      <c r="R74" s="22" t="s">
        <v>66</v>
      </c>
      <c r="S74" s="4" t="s">
        <v>12</v>
      </c>
      <c r="T74" s="3" t="s">
        <v>13</v>
      </c>
      <c r="U74" s="3"/>
      <c r="V74" s="4" t="s">
        <v>12</v>
      </c>
      <c r="W74" s="3" t="s">
        <v>13</v>
      </c>
      <c r="X74" s="3"/>
      <c r="Y74" s="4" t="s">
        <v>12</v>
      </c>
      <c r="Z74" s="3" t="s">
        <v>13</v>
      </c>
      <c r="AA74" s="3"/>
      <c r="AB74" s="4" t="s">
        <v>12</v>
      </c>
      <c r="AC74" s="3" t="s">
        <v>13</v>
      </c>
      <c r="AD74" s="3"/>
      <c r="AE74" s="4" t="s">
        <v>12</v>
      </c>
      <c r="AF74" s="3" t="s">
        <v>13</v>
      </c>
      <c r="AG74" s="3"/>
      <c r="AH74" s="4" t="s">
        <v>12</v>
      </c>
      <c r="AI74" s="3" t="s">
        <v>13</v>
      </c>
      <c r="AJ74" s="3"/>
      <c r="AK74" s="4" t="s">
        <v>12</v>
      </c>
      <c r="AL74" s="3" t="s">
        <v>13</v>
      </c>
      <c r="AM74" s="3"/>
      <c r="AN74" s="4" t="s">
        <v>12</v>
      </c>
      <c r="AO74" s="3" t="s">
        <v>13</v>
      </c>
      <c r="AP74" s="3"/>
      <c r="AQ74" s="34" t="s">
        <v>12</v>
      </c>
      <c r="AR74" s="34" t="s">
        <v>13</v>
      </c>
      <c r="AS74" s="34"/>
      <c r="AT74" s="2" t="s">
        <v>67</v>
      </c>
      <c r="AU74" s="1" t="s">
        <v>68</v>
      </c>
      <c r="AV74" s="1" t="s">
        <v>38</v>
      </c>
      <c r="AW74" s="1" t="s">
        <v>69</v>
      </c>
      <c r="AX74" s="1" t="s">
        <v>70</v>
      </c>
    </row>
    <row r="75" s="1" customFormat="1" spans="1:50">
      <c r="A75" s="13" t="s">
        <v>71</v>
      </c>
      <c r="B75" s="13">
        <f>F8</f>
        <v>625.464</v>
      </c>
      <c r="C75" s="16" t="s">
        <v>72</v>
      </c>
      <c r="D75" s="17">
        <v>-15</v>
      </c>
      <c r="E75" s="16"/>
      <c r="F75" s="16"/>
      <c r="G75" s="13">
        <v>1</v>
      </c>
      <c r="H75" s="18">
        <f t="shared" ref="H75:H86" si="57">E76</f>
        <v>-15</v>
      </c>
      <c r="I75" s="18">
        <f t="shared" ref="I75:I86" si="58">H75+273.15</f>
        <v>258.15</v>
      </c>
      <c r="J75" s="18">
        <f t="shared" ref="J75:J86" si="59">EXP(($C$16*(I75-$C$14))/($C$17*I75*$C$14))</f>
        <v>0.00219620150298724</v>
      </c>
      <c r="K75" s="18">
        <f t="shared" ref="K75:K86" si="60">$B$75/12</f>
        <v>52.122</v>
      </c>
      <c r="L75" s="18">
        <f t="shared" ref="L75:L86" si="61">K75*$B$76/100</f>
        <v>0.52122</v>
      </c>
      <c r="M75" s="13" t="s">
        <v>73</v>
      </c>
      <c r="N75" s="13"/>
      <c r="O75" s="18">
        <f>L75</f>
        <v>0.52122</v>
      </c>
      <c r="P75" s="18">
        <f t="shared" ref="P75:P86" si="62">O75*J75</f>
        <v>0.00114470414738701</v>
      </c>
      <c r="Q75" s="24">
        <f t="shared" ref="Q75:Q86" si="63">P75*$B$77</f>
        <v>0.000297623078320623</v>
      </c>
      <c r="R75" s="18">
        <f t="shared" ref="R75:R86" si="64">L75*$B$77</f>
        <v>0.1355172</v>
      </c>
      <c r="S75" s="25">
        <f t="shared" ref="S75:S86" si="65">Q75/R75</f>
        <v>0.00219620150298724</v>
      </c>
      <c r="T75" s="3">
        <v>0.01</v>
      </c>
      <c r="U75" s="26">
        <f t="shared" ref="U75:U86" si="66">S75*T75</f>
        <v>2.19620150298724e-5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ref="AG75:AG86" si="67">AF75*AE75</f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ref="AS75:AS86" si="68">AR75*AQ75</f>
        <v>0.005</v>
      </c>
      <c r="AT75" s="2">
        <f t="shared" ref="AT75:AT86" si="69">(AS75+AM75+AD75+AA75+U75+X75+AG75+AJ75+AP75)</f>
        <v>0.00551196201502987</v>
      </c>
      <c r="AU75" s="29">
        <f t="shared" ref="AU75:AU86" si="70">$B$75/12</f>
        <v>52.122</v>
      </c>
      <c r="AV75" s="1">
        <f t="shared" ref="AV75:AV86" si="71">$B$77</f>
        <v>0.26</v>
      </c>
      <c r="AW75" s="2">
        <f t="shared" ref="AW75:AW86" si="72">$E$8/12</f>
        <v>0.733689466354408</v>
      </c>
      <c r="AX75" s="1">
        <f t="shared" ref="AX75:AX86" si="73">AW75*10000*AV75*0.67*AU75*AT75</f>
        <v>367.187359837072</v>
      </c>
    </row>
    <row r="76" s="1" customFormat="1" spans="1:50">
      <c r="A76" s="13" t="s">
        <v>74</v>
      </c>
      <c r="B76" s="13">
        <v>1</v>
      </c>
      <c r="C76" s="16">
        <v>1</v>
      </c>
      <c r="D76" s="19">
        <v>-12.9168666363871</v>
      </c>
      <c r="E76" s="20">
        <f t="shared" ref="E76:E87" si="74">D75</f>
        <v>-15</v>
      </c>
      <c r="F76" s="16" t="s">
        <v>73</v>
      </c>
      <c r="G76" s="13">
        <v>2</v>
      </c>
      <c r="H76" s="18">
        <f t="shared" si="57"/>
        <v>-12.9168666363871</v>
      </c>
      <c r="I76" s="18">
        <f t="shared" si="58"/>
        <v>260.233133363613</v>
      </c>
      <c r="J76" s="18">
        <f t="shared" si="59"/>
        <v>0.00297027224582868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ref="O76:O86" si="75">L76+O75-P75-N76</f>
        <v>1.04129529585261</v>
      </c>
      <c r="P76" s="18">
        <f t="shared" si="62"/>
        <v>0.00309293051698298</v>
      </c>
      <c r="Q76" s="24">
        <f t="shared" si="63"/>
        <v>0.000804161934415575</v>
      </c>
      <c r="R76" s="18">
        <f t="shared" si="64"/>
        <v>0.1355172</v>
      </c>
      <c r="S76" s="25">
        <f t="shared" si="65"/>
        <v>0.00593402117528679</v>
      </c>
      <c r="T76" s="3">
        <v>0.01</v>
      </c>
      <c r="U76" s="26">
        <f t="shared" si="66"/>
        <v>5.93402117528679e-5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0.00554934021175287</v>
      </c>
      <c r="AU76" s="29">
        <f t="shared" si="70"/>
        <v>52.122</v>
      </c>
      <c r="AV76" s="1">
        <f t="shared" si="71"/>
        <v>0.26</v>
      </c>
      <c r="AW76" s="2">
        <f t="shared" si="72"/>
        <v>0.733689466354408</v>
      </c>
      <c r="AX76" s="1">
        <f t="shared" si="73"/>
        <v>369.67736273128</v>
      </c>
    </row>
    <row r="77" s="1" customFormat="1" spans="1:50">
      <c r="A77" s="13" t="s">
        <v>38</v>
      </c>
      <c r="B77" s="13">
        <f>H8</f>
        <v>0.26</v>
      </c>
      <c r="C77" s="16">
        <v>2</v>
      </c>
      <c r="D77" s="19">
        <v>-10.1268302866071</v>
      </c>
      <c r="E77" s="20">
        <f t="shared" si="74"/>
        <v>-12.9168666363871</v>
      </c>
      <c r="F77" s="16" t="s">
        <v>73</v>
      </c>
      <c r="G77" s="13">
        <v>3</v>
      </c>
      <c r="H77" s="18">
        <f t="shared" si="57"/>
        <v>-10.1268302866071</v>
      </c>
      <c r="I77" s="18">
        <f t="shared" si="58"/>
        <v>263.023169713393</v>
      </c>
      <c r="J77" s="18">
        <f t="shared" si="59"/>
        <v>0.00441736154534319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5"/>
        <v>1.55942236533563</v>
      </c>
      <c r="P77" s="18">
        <f t="shared" si="62"/>
        <v>0.00688853238958173</v>
      </c>
      <c r="Q77" s="24">
        <f t="shared" si="63"/>
        <v>0.00179101842129125</v>
      </c>
      <c r="R77" s="18">
        <f t="shared" si="64"/>
        <v>0.1355172</v>
      </c>
      <c r="S77" s="25">
        <f t="shared" si="65"/>
        <v>0.0132161705030155</v>
      </c>
      <c r="T77" s="3">
        <v>0.01</v>
      </c>
      <c r="U77" s="26">
        <f t="shared" si="66"/>
        <v>0.000132161705030155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0.00562216170503015</v>
      </c>
      <c r="AU77" s="29">
        <f t="shared" si="70"/>
        <v>52.122</v>
      </c>
      <c r="AV77" s="1">
        <f t="shared" si="71"/>
        <v>0.26</v>
      </c>
      <c r="AW77" s="2">
        <f t="shared" si="72"/>
        <v>0.733689466354408</v>
      </c>
      <c r="AX77" s="1">
        <f t="shared" si="73"/>
        <v>374.528472333081</v>
      </c>
    </row>
    <row r="78" s="1" customFormat="1" spans="1:50">
      <c r="A78" s="13"/>
      <c r="B78" s="13"/>
      <c r="C78" s="16">
        <v>3</v>
      </c>
      <c r="D78" s="19">
        <v>-6.15172298570968</v>
      </c>
      <c r="E78" s="20">
        <f t="shared" si="74"/>
        <v>-10.1268302866071</v>
      </c>
      <c r="F78" s="16" t="s">
        <v>73</v>
      </c>
      <c r="G78" s="13">
        <v>4</v>
      </c>
      <c r="H78" s="18">
        <f t="shared" si="57"/>
        <v>-6.15172298570968</v>
      </c>
      <c r="I78" s="18">
        <f t="shared" si="58"/>
        <v>266.99827701429</v>
      </c>
      <c r="J78" s="18">
        <f t="shared" si="59"/>
        <v>0.00766514067604178</v>
      </c>
      <c r="K78" s="18">
        <f t="shared" si="60"/>
        <v>52.122</v>
      </c>
      <c r="L78" s="18">
        <f t="shared" si="61"/>
        <v>0.52122</v>
      </c>
      <c r="M78" s="13" t="s">
        <v>73</v>
      </c>
      <c r="N78" s="13"/>
      <c r="O78" s="18">
        <f t="shared" si="75"/>
        <v>2.07375383294605</v>
      </c>
      <c r="P78" s="18">
        <f t="shared" si="62"/>
        <v>0.0158956148570123</v>
      </c>
      <c r="Q78" s="24">
        <f t="shared" si="63"/>
        <v>0.0041328598628232</v>
      </c>
      <c r="R78" s="18">
        <f t="shared" si="64"/>
        <v>0.1355172</v>
      </c>
      <c r="S78" s="25">
        <f t="shared" si="65"/>
        <v>0.0304969395975064</v>
      </c>
      <c r="T78" s="3">
        <v>0.01</v>
      </c>
      <c r="U78" s="26">
        <f t="shared" si="66"/>
        <v>0.000304969395975064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0.001</v>
      </c>
      <c r="AF78" s="3">
        <v>0.49</v>
      </c>
      <c r="AG78" s="26">
        <f t="shared" si="67"/>
        <v>0.00049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</v>
      </c>
      <c r="AR78" s="3">
        <v>0.5</v>
      </c>
      <c r="AS78" s="3">
        <f t="shared" si="68"/>
        <v>0.005</v>
      </c>
      <c r="AT78" s="2">
        <f t="shared" si="69"/>
        <v>0.00579496939597506</v>
      </c>
      <c r="AU78" s="29">
        <f t="shared" si="70"/>
        <v>52.122</v>
      </c>
      <c r="AV78" s="1">
        <f t="shared" si="71"/>
        <v>0.26</v>
      </c>
      <c r="AW78" s="2">
        <f t="shared" si="72"/>
        <v>0.733689466354408</v>
      </c>
      <c r="AX78" s="1">
        <f t="shared" si="73"/>
        <v>386.040307796494</v>
      </c>
    </row>
    <row r="79" s="1" customFormat="1" spans="1:50">
      <c r="A79" s="13"/>
      <c r="B79" s="13"/>
      <c r="C79" s="16">
        <v>4</v>
      </c>
      <c r="D79" s="19">
        <v>-2.07085119536667</v>
      </c>
      <c r="E79" s="20">
        <f t="shared" si="74"/>
        <v>-6.15172298570968</v>
      </c>
      <c r="F79" s="16" t="s">
        <v>73</v>
      </c>
      <c r="G79" s="13">
        <v>5</v>
      </c>
      <c r="H79" s="18">
        <f t="shared" si="57"/>
        <v>-2.07085119536667</v>
      </c>
      <c r="I79" s="18">
        <f t="shared" si="58"/>
        <v>271.079148804633</v>
      </c>
      <c r="J79" s="18">
        <f t="shared" si="59"/>
        <v>0.0132722116232829</v>
      </c>
      <c r="K79" s="18">
        <f t="shared" si="60"/>
        <v>52.122</v>
      </c>
      <c r="L79" s="18">
        <f t="shared" si="61"/>
        <v>0.52122</v>
      </c>
      <c r="M79" s="13" t="s">
        <v>75</v>
      </c>
      <c r="N79" s="18">
        <f>(O78-P78)*$C$22/100</f>
        <v>1.95496530718458</v>
      </c>
      <c r="O79" s="18">
        <f t="shared" si="75"/>
        <v>0.624112910904452</v>
      </c>
      <c r="P79" s="18">
        <f t="shared" si="62"/>
        <v>0.00828335863034701</v>
      </c>
      <c r="Q79" s="24">
        <f t="shared" si="63"/>
        <v>0.00215367324389022</v>
      </c>
      <c r="R79" s="18">
        <f t="shared" si="64"/>
        <v>0.1355172</v>
      </c>
      <c r="S79" s="25">
        <f t="shared" si="65"/>
        <v>0.0158922501637447</v>
      </c>
      <c r="T79" s="3">
        <v>0.01</v>
      </c>
      <c r="U79" s="26">
        <f t="shared" si="66"/>
        <v>0.000158922501637447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0.001</v>
      </c>
      <c r="AF79" s="3">
        <v>0.49</v>
      </c>
      <c r="AG79" s="26">
        <f t="shared" si="67"/>
        <v>0.00049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</v>
      </c>
      <c r="AR79" s="3">
        <v>0.5</v>
      </c>
      <c r="AS79" s="3">
        <f t="shared" si="68"/>
        <v>0.005</v>
      </c>
      <c r="AT79" s="2">
        <f t="shared" si="69"/>
        <v>0.00564892250163745</v>
      </c>
      <c r="AU79" s="29">
        <f t="shared" si="70"/>
        <v>52.122</v>
      </c>
      <c r="AV79" s="1">
        <f t="shared" si="71"/>
        <v>0.26</v>
      </c>
      <c r="AW79" s="2">
        <f t="shared" si="72"/>
        <v>0.733689466354408</v>
      </c>
      <c r="AX79" s="1">
        <f t="shared" si="73"/>
        <v>376.311181688947</v>
      </c>
    </row>
    <row r="80" s="1" customFormat="1" spans="1:50">
      <c r="A80" s="13"/>
      <c r="B80" s="13"/>
      <c r="C80" s="16">
        <v>5</v>
      </c>
      <c r="D80" s="19">
        <v>3.28226963506452</v>
      </c>
      <c r="E80" s="20">
        <f t="shared" si="74"/>
        <v>-2.07085119536667</v>
      </c>
      <c r="F80" s="16" t="s">
        <v>75</v>
      </c>
      <c r="G80" s="13">
        <v>6</v>
      </c>
      <c r="H80" s="18">
        <f t="shared" si="57"/>
        <v>3.28226963506452</v>
      </c>
      <c r="I80" s="18">
        <f t="shared" si="58"/>
        <v>276.432269635064</v>
      </c>
      <c r="J80" s="18">
        <f t="shared" si="59"/>
        <v>0.0266086906371479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5"/>
        <v>1.1370495522741</v>
      </c>
      <c r="P80" s="18">
        <f t="shared" si="62"/>
        <v>0.0302553997755691</v>
      </c>
      <c r="Q80" s="24">
        <f t="shared" si="63"/>
        <v>0.00786640394164798</v>
      </c>
      <c r="R80" s="18">
        <f t="shared" si="64"/>
        <v>0.1355172</v>
      </c>
      <c r="S80" s="25">
        <f t="shared" si="65"/>
        <v>0.0580472732734146</v>
      </c>
      <c r="T80" s="3">
        <v>0.01</v>
      </c>
      <c r="U80" s="26">
        <f t="shared" si="66"/>
        <v>0.000580472732734146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0.001</v>
      </c>
      <c r="AF80" s="3">
        <v>0.49</v>
      </c>
      <c r="AG80" s="26">
        <f t="shared" si="67"/>
        <v>0.00049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</v>
      </c>
      <c r="AR80" s="3">
        <v>0.5</v>
      </c>
      <c r="AS80" s="3">
        <f t="shared" si="68"/>
        <v>0.005</v>
      </c>
      <c r="AT80" s="2">
        <f t="shared" si="69"/>
        <v>0.00607047273273415</v>
      </c>
      <c r="AU80" s="29">
        <f t="shared" si="70"/>
        <v>52.122</v>
      </c>
      <c r="AV80" s="1">
        <f t="shared" si="71"/>
        <v>0.26</v>
      </c>
      <c r="AW80" s="2">
        <f t="shared" si="72"/>
        <v>0.733689466354408</v>
      </c>
      <c r="AX80" s="1">
        <f t="shared" si="73"/>
        <v>404.393362947278</v>
      </c>
    </row>
    <row r="81" s="1" customFormat="1" spans="1:50">
      <c r="A81" s="13"/>
      <c r="B81" s="13"/>
      <c r="C81" s="16">
        <v>6</v>
      </c>
      <c r="D81" s="19">
        <v>6.9143149717</v>
      </c>
      <c r="E81" s="20">
        <f t="shared" si="74"/>
        <v>3.28226963506452</v>
      </c>
      <c r="F81" s="16" t="s">
        <v>73</v>
      </c>
      <c r="G81" s="13">
        <v>7</v>
      </c>
      <c r="H81" s="18">
        <f t="shared" si="57"/>
        <v>6.9143149717</v>
      </c>
      <c r="I81" s="18">
        <f t="shared" si="58"/>
        <v>280.0643149717</v>
      </c>
      <c r="J81" s="18">
        <f t="shared" si="59"/>
        <v>0.0420152229456009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5"/>
        <v>1.62801415249854</v>
      </c>
      <c r="P81" s="18">
        <f t="shared" si="62"/>
        <v>0.0684013775758194</v>
      </c>
      <c r="Q81" s="24">
        <f t="shared" si="63"/>
        <v>0.017784358169713</v>
      </c>
      <c r="R81" s="18">
        <f t="shared" si="64"/>
        <v>0.1355172</v>
      </c>
      <c r="S81" s="25">
        <f t="shared" si="65"/>
        <v>0.131233217404972</v>
      </c>
      <c r="T81" s="3">
        <v>0.01</v>
      </c>
      <c r="U81" s="26">
        <f t="shared" si="66"/>
        <v>0.00131233217404972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0.001</v>
      </c>
      <c r="AF81" s="3">
        <v>0.49</v>
      </c>
      <c r="AG81" s="26">
        <f t="shared" si="67"/>
        <v>0.00049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</v>
      </c>
      <c r="AR81" s="3">
        <v>0.5</v>
      </c>
      <c r="AS81" s="3">
        <f t="shared" si="68"/>
        <v>0.005</v>
      </c>
      <c r="AT81" s="2">
        <f t="shared" si="69"/>
        <v>0.00680233217404972</v>
      </c>
      <c r="AU81" s="29">
        <f t="shared" si="70"/>
        <v>52.122</v>
      </c>
      <c r="AV81" s="1">
        <f t="shared" si="71"/>
        <v>0.26</v>
      </c>
      <c r="AW81" s="2">
        <f t="shared" si="72"/>
        <v>0.733689466354408</v>
      </c>
      <c r="AX81" s="1">
        <f t="shared" si="73"/>
        <v>453.147243198219</v>
      </c>
    </row>
    <row r="82" s="1" customFormat="1" spans="1:50">
      <c r="A82" s="13"/>
      <c r="B82" s="13"/>
      <c r="C82" s="16">
        <v>7</v>
      </c>
      <c r="D82" s="19">
        <v>11.521916197</v>
      </c>
      <c r="E82" s="20">
        <f t="shared" si="74"/>
        <v>6.9143149717</v>
      </c>
      <c r="F82" s="16" t="s">
        <v>73</v>
      </c>
      <c r="G82" s="13">
        <v>8</v>
      </c>
      <c r="H82" s="18">
        <f t="shared" si="57"/>
        <v>11.521916197</v>
      </c>
      <c r="I82" s="18">
        <f t="shared" si="58"/>
        <v>284.671916197</v>
      </c>
      <c r="J82" s="18">
        <f t="shared" si="59"/>
        <v>0.0737548450765474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5"/>
        <v>2.08083277492272</v>
      </c>
      <c r="P82" s="18">
        <f t="shared" si="62"/>
        <v>0.153471498944627</v>
      </c>
      <c r="Q82" s="24">
        <f t="shared" si="63"/>
        <v>0.039902589725603</v>
      </c>
      <c r="R82" s="18">
        <f t="shared" si="64"/>
        <v>0.1355172</v>
      </c>
      <c r="S82" s="25">
        <f t="shared" si="65"/>
        <v>0.294446680757889</v>
      </c>
      <c r="T82" s="3">
        <v>0.01</v>
      </c>
      <c r="U82" s="26">
        <f t="shared" si="66"/>
        <v>0.00294446680757889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0.001</v>
      </c>
      <c r="AF82" s="3">
        <v>0.49</v>
      </c>
      <c r="AG82" s="26">
        <f t="shared" si="67"/>
        <v>0.00049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</v>
      </c>
      <c r="AR82" s="3">
        <v>0.5</v>
      </c>
      <c r="AS82" s="3">
        <f t="shared" si="68"/>
        <v>0.005</v>
      </c>
      <c r="AT82" s="2">
        <f t="shared" si="69"/>
        <v>0.00843446680757889</v>
      </c>
      <c r="AU82" s="29">
        <f t="shared" si="70"/>
        <v>52.122</v>
      </c>
      <c r="AV82" s="1">
        <f t="shared" si="71"/>
        <v>0.26</v>
      </c>
      <c r="AW82" s="2">
        <f t="shared" si="72"/>
        <v>0.733689466354408</v>
      </c>
      <c r="AX82" s="1">
        <f t="shared" si="73"/>
        <v>561.874263694744</v>
      </c>
    </row>
    <row r="83" s="1" customFormat="1" spans="1:50">
      <c r="A83" s="13"/>
      <c r="B83" s="13"/>
      <c r="C83" s="16">
        <v>8</v>
      </c>
      <c r="D83" s="19">
        <v>10.5655564749677</v>
      </c>
      <c r="E83" s="20">
        <f t="shared" si="74"/>
        <v>11.521916197</v>
      </c>
      <c r="F83" s="16" t="s">
        <v>73</v>
      </c>
      <c r="G83" s="13">
        <v>9</v>
      </c>
      <c r="H83" s="18">
        <f t="shared" si="57"/>
        <v>10.5655564749677</v>
      </c>
      <c r="I83" s="18">
        <f t="shared" si="58"/>
        <v>283.715556474968</v>
      </c>
      <c r="J83" s="18">
        <f t="shared" si="59"/>
        <v>0.0657232016949479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5"/>
        <v>2.44858127597809</v>
      </c>
      <c r="P83" s="18">
        <f t="shared" si="62"/>
        <v>0.160928601067581</v>
      </c>
      <c r="Q83" s="24">
        <f t="shared" si="63"/>
        <v>0.041841436277571</v>
      </c>
      <c r="R83" s="18">
        <f t="shared" si="64"/>
        <v>0.1355172</v>
      </c>
      <c r="S83" s="25">
        <f t="shared" si="65"/>
        <v>0.30875369530636</v>
      </c>
      <c r="T83" s="3">
        <v>0.01</v>
      </c>
      <c r="U83" s="26">
        <f t="shared" si="66"/>
        <v>0.0030875369530636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0.001</v>
      </c>
      <c r="AF83" s="3">
        <v>0.49</v>
      </c>
      <c r="AG83" s="26">
        <f t="shared" si="67"/>
        <v>0.00049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</v>
      </c>
      <c r="AR83" s="3">
        <v>0.5</v>
      </c>
      <c r="AS83" s="3">
        <f t="shared" si="68"/>
        <v>0.005</v>
      </c>
      <c r="AT83" s="2">
        <f t="shared" si="69"/>
        <v>0.0085775369530636</v>
      </c>
      <c r="AU83" s="29">
        <f t="shared" si="70"/>
        <v>52.122</v>
      </c>
      <c r="AV83" s="1">
        <f t="shared" si="71"/>
        <v>0.26</v>
      </c>
      <c r="AW83" s="2">
        <f t="shared" si="72"/>
        <v>0.733689466354408</v>
      </c>
      <c r="AX83" s="1">
        <f t="shared" si="73"/>
        <v>571.405089351523</v>
      </c>
    </row>
    <row r="84" s="1" customFormat="1" spans="1:50">
      <c r="A84" s="13"/>
      <c r="B84" s="13"/>
      <c r="C84" s="16">
        <v>9</v>
      </c>
      <c r="D84" s="19">
        <v>6.1928121297</v>
      </c>
      <c r="E84" s="20">
        <f t="shared" si="74"/>
        <v>10.5655564749677</v>
      </c>
      <c r="F84" s="16" t="s">
        <v>73</v>
      </c>
      <c r="G84" s="13">
        <v>10</v>
      </c>
      <c r="H84" s="18">
        <f t="shared" si="57"/>
        <v>6.1928121297</v>
      </c>
      <c r="I84" s="18">
        <f t="shared" si="58"/>
        <v>279.3428121297</v>
      </c>
      <c r="J84" s="18">
        <f t="shared" si="59"/>
        <v>0.0384068444541237</v>
      </c>
      <c r="K84" s="18">
        <f t="shared" si="60"/>
        <v>52.122</v>
      </c>
      <c r="L84" s="18">
        <f t="shared" si="61"/>
        <v>0.52122</v>
      </c>
      <c r="M84" s="13" t="s">
        <v>73</v>
      </c>
      <c r="N84" s="13"/>
      <c r="O84" s="18">
        <f t="shared" si="75"/>
        <v>2.80887267491051</v>
      </c>
      <c r="P84" s="18">
        <f t="shared" si="62"/>
        <v>0.107879935916726</v>
      </c>
      <c r="Q84" s="24">
        <f t="shared" si="63"/>
        <v>0.0280487833383488</v>
      </c>
      <c r="R84" s="18">
        <f t="shared" si="64"/>
        <v>0.1355172</v>
      </c>
      <c r="S84" s="25">
        <f t="shared" si="65"/>
        <v>0.206975818112748</v>
      </c>
      <c r="T84" s="3">
        <v>0.01</v>
      </c>
      <c r="U84" s="26">
        <f t="shared" si="66"/>
        <v>0.00206975818112748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0.00755975818112748</v>
      </c>
      <c r="AU84" s="29">
        <f t="shared" si="70"/>
        <v>52.122</v>
      </c>
      <c r="AV84" s="1">
        <f t="shared" si="71"/>
        <v>0.26</v>
      </c>
      <c r="AW84" s="2">
        <f t="shared" si="72"/>
        <v>0.733689466354408</v>
      </c>
      <c r="AX84" s="1">
        <f t="shared" si="73"/>
        <v>503.604277381774</v>
      </c>
    </row>
    <row r="85" s="1" customFormat="1" spans="1:50">
      <c r="A85" s="13"/>
      <c r="B85" s="13"/>
      <c r="C85" s="16">
        <v>10</v>
      </c>
      <c r="D85" s="19">
        <v>-3.33224704329032</v>
      </c>
      <c r="E85" s="20">
        <f t="shared" si="74"/>
        <v>6.1928121297</v>
      </c>
      <c r="F85" s="16" t="s">
        <v>73</v>
      </c>
      <c r="G85" s="13">
        <v>11</v>
      </c>
      <c r="H85" s="18">
        <f t="shared" si="57"/>
        <v>-3.33224704329032</v>
      </c>
      <c r="I85" s="18">
        <f t="shared" si="58"/>
        <v>269.81775295671</v>
      </c>
      <c r="J85" s="18">
        <f t="shared" si="59"/>
        <v>0.0112206208394702</v>
      </c>
      <c r="K85" s="18">
        <f t="shared" si="60"/>
        <v>52.122</v>
      </c>
      <c r="L85" s="18">
        <f t="shared" si="61"/>
        <v>0.52122</v>
      </c>
      <c r="M85" s="13" t="s">
        <v>75</v>
      </c>
      <c r="N85" s="18">
        <f>(O84-P84)*$C$22/100</f>
        <v>2.56594310204409</v>
      </c>
      <c r="O85" s="18">
        <f t="shared" si="75"/>
        <v>0.656269636949689</v>
      </c>
      <c r="P85" s="18">
        <f t="shared" si="62"/>
        <v>0.00736375276466921</v>
      </c>
      <c r="Q85" s="24">
        <f t="shared" si="63"/>
        <v>0.001914575718814</v>
      </c>
      <c r="R85" s="18">
        <f t="shared" si="64"/>
        <v>0.1355172</v>
      </c>
      <c r="S85" s="25">
        <f t="shared" si="65"/>
        <v>0.0141279167427751</v>
      </c>
      <c r="T85" s="3">
        <v>0.01</v>
      </c>
      <c r="U85" s="26">
        <f t="shared" si="66"/>
        <v>0.000141279167427751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0.00563127916742775</v>
      </c>
      <c r="AU85" s="29">
        <f t="shared" si="70"/>
        <v>52.122</v>
      </c>
      <c r="AV85" s="1">
        <f t="shared" si="71"/>
        <v>0.26</v>
      </c>
      <c r="AW85" s="2">
        <f t="shared" si="72"/>
        <v>0.733689466354408</v>
      </c>
      <c r="AX85" s="1">
        <f t="shared" si="73"/>
        <v>375.135845340562</v>
      </c>
    </row>
    <row r="86" s="1" customFormat="1" spans="1:51">
      <c r="A86" s="13"/>
      <c r="B86" s="13"/>
      <c r="C86" s="16">
        <v>11</v>
      </c>
      <c r="D86" s="19">
        <v>-11.6618343101</v>
      </c>
      <c r="E86" s="20">
        <f t="shared" si="74"/>
        <v>-3.33224704329032</v>
      </c>
      <c r="F86" s="16" t="s">
        <v>75</v>
      </c>
      <c r="G86" s="13">
        <v>12</v>
      </c>
      <c r="H86" s="18">
        <f t="shared" si="57"/>
        <v>-11.6618343101</v>
      </c>
      <c r="I86" s="18">
        <f t="shared" si="58"/>
        <v>261.4881656899</v>
      </c>
      <c r="J86" s="18">
        <f t="shared" si="59"/>
        <v>0.003554565451768</v>
      </c>
      <c r="K86" s="18">
        <f t="shared" si="60"/>
        <v>52.122</v>
      </c>
      <c r="L86" s="18">
        <f t="shared" si="61"/>
        <v>0.52122</v>
      </c>
      <c r="M86" s="13" t="s">
        <v>73</v>
      </c>
      <c r="N86" s="13"/>
      <c r="O86" s="18">
        <f t="shared" si="75"/>
        <v>1.17012588418502</v>
      </c>
      <c r="P86" s="18">
        <f t="shared" si="62"/>
        <v>0.00415928904214355</v>
      </c>
      <c r="Q86" s="24">
        <f t="shared" si="63"/>
        <v>0.00108141515095732</v>
      </c>
      <c r="R86" s="18">
        <f t="shared" si="64"/>
        <v>0.1355172</v>
      </c>
      <c r="S86" s="25">
        <f t="shared" si="65"/>
        <v>0.00797991067523033</v>
      </c>
      <c r="T86" s="3">
        <v>0.01</v>
      </c>
      <c r="U86" s="26">
        <f t="shared" si="66"/>
        <v>7.97991067523033e-5</v>
      </c>
      <c r="V86" s="25"/>
      <c r="W86" s="3"/>
      <c r="X86" s="3"/>
      <c r="Y86" s="28"/>
      <c r="Z86" s="3"/>
      <c r="AA86" s="27"/>
      <c r="AB86" s="3"/>
      <c r="AC86" s="3"/>
      <c r="AD86" s="27"/>
      <c r="AE86" s="25">
        <v>0.001</v>
      </c>
      <c r="AF86" s="3">
        <v>0.49</v>
      </c>
      <c r="AG86" s="26">
        <f t="shared" si="67"/>
        <v>0.00049</v>
      </c>
      <c r="AH86" s="35"/>
      <c r="AI86" s="3"/>
      <c r="AJ86" s="26"/>
      <c r="AK86" s="36"/>
      <c r="AL86" s="27"/>
      <c r="AM86" s="27"/>
      <c r="AN86" s="36"/>
      <c r="AO86" s="27"/>
      <c r="AP86" s="26"/>
      <c r="AQ86" s="3">
        <v>0.01</v>
      </c>
      <c r="AR86" s="3">
        <v>0.5</v>
      </c>
      <c r="AS86" s="3">
        <f t="shared" si="68"/>
        <v>0.005</v>
      </c>
      <c r="AT86" s="2">
        <f t="shared" si="69"/>
        <v>0.0055697991067523</v>
      </c>
      <c r="AU86" s="29">
        <f t="shared" si="70"/>
        <v>52.122</v>
      </c>
      <c r="AV86" s="1">
        <f t="shared" si="71"/>
        <v>0.26</v>
      </c>
      <c r="AW86" s="2">
        <f t="shared" si="72"/>
        <v>0.733689466354408</v>
      </c>
      <c r="AX86" s="1">
        <f t="shared" si="73"/>
        <v>371.040261753359</v>
      </c>
      <c r="AY86" s="1">
        <f>SUM(AX75:AX86)</f>
        <v>5114.34502805433</v>
      </c>
    </row>
    <row r="87" s="1" customFormat="1" spans="1:46">
      <c r="A87" s="13"/>
      <c r="B87" s="13"/>
      <c r="C87" s="16">
        <v>12</v>
      </c>
      <c r="D87" s="19">
        <v>-15.5555841329032</v>
      </c>
      <c r="E87" s="20">
        <f t="shared" si="74"/>
        <v>-11.6618343101</v>
      </c>
      <c r="F87" s="16" t="s">
        <v>73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AT87" s="2"/>
    </row>
    <row r="88" s="1" customFormat="1" spans="46:46">
      <c r="AT88" s="2"/>
    </row>
    <row r="89" s="1" customFormat="1" spans="19:46">
      <c r="S89" s="23" t="s">
        <v>45</v>
      </c>
      <c r="T89" s="23"/>
      <c r="U89" s="23"/>
      <c r="V89" s="23" t="s">
        <v>46</v>
      </c>
      <c r="W89" s="23"/>
      <c r="X89" s="23"/>
      <c r="Y89" s="23" t="s">
        <v>47</v>
      </c>
      <c r="Z89" s="23"/>
      <c r="AA89" s="23"/>
      <c r="AB89" s="23" t="s">
        <v>48</v>
      </c>
      <c r="AC89" s="23"/>
      <c r="AD89" s="23"/>
      <c r="AE89" s="23" t="s">
        <v>49</v>
      </c>
      <c r="AF89" s="23"/>
      <c r="AG89" s="23"/>
      <c r="AH89" s="23" t="s">
        <v>50</v>
      </c>
      <c r="AI89" s="23"/>
      <c r="AJ89" s="23"/>
      <c r="AK89" s="31" t="s">
        <v>78</v>
      </c>
      <c r="AL89" s="32"/>
      <c r="AM89" s="33"/>
      <c r="AN89" s="32" t="s">
        <v>79</v>
      </c>
      <c r="AO89" s="32"/>
      <c r="AP89" s="33"/>
      <c r="AQ89" s="23" t="s">
        <v>52</v>
      </c>
      <c r="AR89" s="23"/>
      <c r="AS89" s="23"/>
      <c r="AT89" s="2"/>
    </row>
    <row r="90" s="1" customFormat="1" spans="1:53">
      <c r="A90" s="15" t="s">
        <v>80</v>
      </c>
      <c r="B90" s="15"/>
      <c r="C90" s="16" t="s">
        <v>53</v>
      </c>
      <c r="D90" s="16" t="s">
        <v>54</v>
      </c>
      <c r="E90" s="16" t="s">
        <v>55</v>
      </c>
      <c r="F90" s="16" t="s">
        <v>56</v>
      </c>
      <c r="G90" s="13" t="s">
        <v>53</v>
      </c>
      <c r="H90" s="13" t="s">
        <v>55</v>
      </c>
      <c r="I90" s="13" t="s">
        <v>57</v>
      </c>
      <c r="J90" s="13" t="s">
        <v>58</v>
      </c>
      <c r="K90" s="22" t="s">
        <v>59</v>
      </c>
      <c r="L90" s="22" t="s">
        <v>60</v>
      </c>
      <c r="M90" s="13" t="s">
        <v>61</v>
      </c>
      <c r="N90" s="22" t="s">
        <v>62</v>
      </c>
      <c r="O90" s="13" t="s">
        <v>63</v>
      </c>
      <c r="P90" s="13" t="s">
        <v>64</v>
      </c>
      <c r="Q90" s="22" t="s">
        <v>65</v>
      </c>
      <c r="R90" s="22" t="s">
        <v>66</v>
      </c>
      <c r="S90" s="4" t="s">
        <v>12</v>
      </c>
      <c r="T90" s="3" t="s">
        <v>13</v>
      </c>
      <c r="U90" s="3"/>
      <c r="V90" s="4" t="s">
        <v>12</v>
      </c>
      <c r="W90" s="3" t="s">
        <v>13</v>
      </c>
      <c r="X90" s="3"/>
      <c r="Y90" s="4" t="s">
        <v>12</v>
      </c>
      <c r="Z90" s="3" t="s">
        <v>13</v>
      </c>
      <c r="AA90" s="3"/>
      <c r="AB90" s="4" t="s">
        <v>12</v>
      </c>
      <c r="AC90" s="3" t="s">
        <v>13</v>
      </c>
      <c r="AD90" s="3"/>
      <c r="AE90" s="4" t="s">
        <v>12</v>
      </c>
      <c r="AF90" s="3" t="s">
        <v>13</v>
      </c>
      <c r="AG90" s="3"/>
      <c r="AH90" s="4" t="s">
        <v>12</v>
      </c>
      <c r="AI90" s="3" t="s">
        <v>13</v>
      </c>
      <c r="AJ90" s="3"/>
      <c r="AK90" s="4" t="s">
        <v>12</v>
      </c>
      <c r="AL90" s="3" t="s">
        <v>13</v>
      </c>
      <c r="AM90" s="3"/>
      <c r="AN90" s="4" t="s">
        <v>12</v>
      </c>
      <c r="AO90" s="3" t="s">
        <v>13</v>
      </c>
      <c r="AP90" s="3"/>
      <c r="AQ90" s="34" t="s">
        <v>12</v>
      </c>
      <c r="AR90" s="34" t="s">
        <v>13</v>
      </c>
      <c r="AS90" s="34"/>
      <c r="AT90" s="2" t="s">
        <v>67</v>
      </c>
      <c r="AU90" s="1" t="s">
        <v>68</v>
      </c>
      <c r="AV90" s="1" t="s">
        <v>38</v>
      </c>
      <c r="AW90" s="1" t="s">
        <v>81</v>
      </c>
      <c r="AX90" s="1" t="s">
        <v>82</v>
      </c>
      <c r="AZ90" s="1" t="s">
        <v>83</v>
      </c>
      <c r="BA90" s="1" t="s">
        <v>84</v>
      </c>
    </row>
    <row r="91" s="1" customFormat="1" spans="1:53">
      <c r="A91" s="13" t="s">
        <v>71</v>
      </c>
      <c r="B91" s="13">
        <f>F9</f>
        <v>341.64</v>
      </c>
      <c r="C91" s="16" t="s">
        <v>72</v>
      </c>
      <c r="D91" s="17">
        <v>-15</v>
      </c>
      <c r="E91" s="16"/>
      <c r="F91" s="16"/>
      <c r="G91" s="13">
        <v>1</v>
      </c>
      <c r="H91" s="18">
        <f t="shared" ref="H91:H102" si="76">E92</f>
        <v>-15</v>
      </c>
      <c r="I91" s="18">
        <f t="shared" ref="I91:I102" si="77">H91+273.15</f>
        <v>258.15</v>
      </c>
      <c r="J91" s="18">
        <f t="shared" ref="J91:J102" si="78">EXP(($C$16*(I91-$C$14))/($C$17*I91*$C$14))</f>
        <v>0.00219620150298724</v>
      </c>
      <c r="K91" s="18">
        <f t="shared" ref="K91:K102" si="79">$B$91/12</f>
        <v>28.47</v>
      </c>
      <c r="L91" s="18">
        <f t="shared" ref="L91:L102" si="80">K91*$B$76/100</f>
        <v>0.2847</v>
      </c>
      <c r="M91" s="13" t="s">
        <v>73</v>
      </c>
      <c r="N91" s="13"/>
      <c r="O91" s="18">
        <f>L91</f>
        <v>0.2847</v>
      </c>
      <c r="P91" s="18">
        <f t="shared" ref="P91:P102" si="81">O91*J91</f>
        <v>0.000625258567900468</v>
      </c>
      <c r="Q91" s="24">
        <f t="shared" ref="Q91:Q102" si="82">P91*$B$77</f>
        <v>0.000162567227654122</v>
      </c>
      <c r="R91" s="18">
        <f t="shared" ref="R91:R102" si="83">L91*$B$77</f>
        <v>0.074022</v>
      </c>
      <c r="S91" s="25">
        <f t="shared" ref="S91:S102" si="84">Q91/R91</f>
        <v>0.00219620150298724</v>
      </c>
      <c r="T91" s="3">
        <v>0.01</v>
      </c>
      <c r="U91" s="26">
        <f t="shared" ref="U91:U102" si="85">S91*T91</f>
        <v>2.19620150298724e-5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ref="AG91:AG102" si="86">AF91*AE91</f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ref="AS91:AS102" si="87">AR91*AQ91</f>
        <v>0.005</v>
      </c>
      <c r="AT91" s="2">
        <f t="shared" ref="AT91:AT102" si="88">(AS91+AM91+AD91+AA91+U91+X91+AG91+AJ91+AP91)</f>
        <v>0.00551196201502987</v>
      </c>
      <c r="AU91" s="29">
        <f t="shared" ref="AU91:AU102" si="89">$B$91/12</f>
        <v>28.47</v>
      </c>
      <c r="AV91" s="1">
        <f t="shared" ref="AV91:AV102" si="90">$B$77</f>
        <v>0.26</v>
      </c>
      <c r="AW91" s="2">
        <f t="shared" ref="AW91:AW102" si="91">$E$9/12</f>
        <v>0.0135833333333333</v>
      </c>
      <c r="AX91" s="1">
        <f t="shared" ref="AX91:AX102" si="92">AW91*10000*AV91*0.67*AU91*AT91</f>
        <v>3.71319872109342</v>
      </c>
      <c r="AZ91" s="2">
        <f t="shared" ref="AZ91:AZ102" si="93">$E$10/12</f>
        <v>0.0120023053805578</v>
      </c>
      <c r="BA91" s="1">
        <f t="shared" ref="BA91:BA102" si="94">AZ91*10000*AV91*0.67*AU91*AT91</f>
        <v>3.2810020850989</v>
      </c>
    </row>
    <row r="92" s="1" customFormat="1" spans="1:53">
      <c r="A92" s="13" t="s">
        <v>74</v>
      </c>
      <c r="B92" s="13">
        <v>1</v>
      </c>
      <c r="C92" s="16">
        <v>1</v>
      </c>
      <c r="D92" s="19">
        <v>-12.9168666363871</v>
      </c>
      <c r="E92" s="20">
        <f t="shared" ref="E92:E103" si="95">D91</f>
        <v>-15</v>
      </c>
      <c r="F92" s="16" t="s">
        <v>73</v>
      </c>
      <c r="G92" s="13">
        <v>2</v>
      </c>
      <c r="H92" s="18">
        <f t="shared" si="76"/>
        <v>-12.9168666363871</v>
      </c>
      <c r="I92" s="18">
        <f t="shared" si="77"/>
        <v>260.233133363613</v>
      </c>
      <c r="J92" s="18">
        <f t="shared" si="78"/>
        <v>0.00297027224582868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ref="O92:O102" si="96">L92+O91-P91-N92</f>
        <v>0.568774741432099</v>
      </c>
      <c r="P92" s="18">
        <f t="shared" si="81"/>
        <v>0.00168941582860415</v>
      </c>
      <c r="Q92" s="24">
        <f t="shared" si="82"/>
        <v>0.000439248115437079</v>
      </c>
      <c r="R92" s="18">
        <f t="shared" si="83"/>
        <v>0.074022</v>
      </c>
      <c r="S92" s="25">
        <f t="shared" si="84"/>
        <v>0.00593402117528679</v>
      </c>
      <c r="T92" s="3">
        <v>0.01</v>
      </c>
      <c r="U92" s="26">
        <f t="shared" si="85"/>
        <v>5.93402117528679e-5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0.00554934021175287</v>
      </c>
      <c r="AU92" s="29">
        <f t="shared" si="89"/>
        <v>28.47</v>
      </c>
      <c r="AV92" s="1">
        <f t="shared" si="90"/>
        <v>0.26</v>
      </c>
      <c r="AW92" s="2">
        <f t="shared" si="91"/>
        <v>0.0135833333333333</v>
      </c>
      <c r="AX92" s="1">
        <f t="shared" si="92"/>
        <v>3.73837898755574</v>
      </c>
      <c r="AZ92" s="2">
        <f t="shared" si="93"/>
        <v>0.0120023053805578</v>
      </c>
      <c r="BA92" s="1">
        <f t="shared" si="94"/>
        <v>3.3032515021034</v>
      </c>
    </row>
    <row r="93" s="1" customFormat="1" spans="1:53">
      <c r="A93" s="13" t="s">
        <v>38</v>
      </c>
      <c r="B93" s="13">
        <f>H9</f>
        <v>0.26</v>
      </c>
      <c r="C93" s="16">
        <v>2</v>
      </c>
      <c r="D93" s="19">
        <v>-10.1268302866071</v>
      </c>
      <c r="E93" s="20">
        <f t="shared" si="95"/>
        <v>-12.9168666363871</v>
      </c>
      <c r="F93" s="16" t="s">
        <v>73</v>
      </c>
      <c r="G93" s="13">
        <v>3</v>
      </c>
      <c r="H93" s="18">
        <f t="shared" si="76"/>
        <v>-10.1268302866071</v>
      </c>
      <c r="I93" s="18">
        <f t="shared" si="77"/>
        <v>263.023169713393</v>
      </c>
      <c r="J93" s="18">
        <f t="shared" si="78"/>
        <v>0.00441736154534319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6"/>
        <v>0.851785325603495</v>
      </c>
      <c r="P93" s="18">
        <f t="shared" si="81"/>
        <v>0.00376264374220851</v>
      </c>
      <c r="Q93" s="24">
        <f t="shared" si="82"/>
        <v>0.000978287372974212</v>
      </c>
      <c r="R93" s="18">
        <f t="shared" si="83"/>
        <v>0.074022</v>
      </c>
      <c r="S93" s="25">
        <f t="shared" si="84"/>
        <v>0.0132161705030155</v>
      </c>
      <c r="T93" s="3">
        <v>0.01</v>
      </c>
      <c r="U93" s="26">
        <f t="shared" si="85"/>
        <v>0.000132161705030155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0.00562216170503015</v>
      </c>
      <c r="AU93" s="29">
        <f t="shared" si="89"/>
        <v>28.47</v>
      </c>
      <c r="AV93" s="1">
        <f t="shared" si="90"/>
        <v>0.26</v>
      </c>
      <c r="AW93" s="2">
        <f t="shared" si="91"/>
        <v>0.0135833333333333</v>
      </c>
      <c r="AX93" s="1">
        <f t="shared" si="92"/>
        <v>3.78743605198543</v>
      </c>
      <c r="AZ93" s="2">
        <f t="shared" si="93"/>
        <v>0.0120023053805578</v>
      </c>
      <c r="BA93" s="1">
        <f t="shared" si="94"/>
        <v>3.34659858443657</v>
      </c>
    </row>
    <row r="94" s="1" customFormat="1" spans="1:53">
      <c r="A94" s="13"/>
      <c r="B94" s="13"/>
      <c r="C94" s="16">
        <v>3</v>
      </c>
      <c r="D94" s="19">
        <v>-6.15172298570968</v>
      </c>
      <c r="E94" s="20">
        <f t="shared" si="95"/>
        <v>-10.1268302866071</v>
      </c>
      <c r="F94" s="16" t="s">
        <v>73</v>
      </c>
      <c r="G94" s="13">
        <v>4</v>
      </c>
      <c r="H94" s="18">
        <f t="shared" si="76"/>
        <v>-6.15172298570968</v>
      </c>
      <c r="I94" s="18">
        <f t="shared" si="77"/>
        <v>266.99827701429</v>
      </c>
      <c r="J94" s="18">
        <f t="shared" si="78"/>
        <v>0.00766514067604178</v>
      </c>
      <c r="K94" s="18">
        <f t="shared" si="79"/>
        <v>28.47</v>
      </c>
      <c r="L94" s="18">
        <f t="shared" si="80"/>
        <v>0.2847</v>
      </c>
      <c r="M94" s="13" t="s">
        <v>73</v>
      </c>
      <c r="N94" s="13"/>
      <c r="O94" s="18">
        <f t="shared" si="96"/>
        <v>1.13272268186129</v>
      </c>
      <c r="P94" s="18">
        <f t="shared" si="81"/>
        <v>0.00868247870341008</v>
      </c>
      <c r="Q94" s="24">
        <f t="shared" si="82"/>
        <v>0.00225744446288662</v>
      </c>
      <c r="R94" s="18">
        <f t="shared" si="83"/>
        <v>0.074022</v>
      </c>
      <c r="S94" s="25">
        <f t="shared" si="84"/>
        <v>0.0304969395975064</v>
      </c>
      <c r="T94" s="3">
        <v>0.01</v>
      </c>
      <c r="U94" s="26">
        <f t="shared" si="85"/>
        <v>0.000304969395975064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0.001</v>
      </c>
      <c r="AF94" s="3">
        <v>0.49</v>
      </c>
      <c r="AG94" s="26">
        <f t="shared" si="86"/>
        <v>0.00049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</v>
      </c>
      <c r="AR94" s="3">
        <v>0.5</v>
      </c>
      <c r="AS94" s="3">
        <f t="shared" si="87"/>
        <v>0.005</v>
      </c>
      <c r="AT94" s="2">
        <f t="shared" si="88"/>
        <v>0.00579496939597506</v>
      </c>
      <c r="AU94" s="29">
        <f t="shared" si="89"/>
        <v>28.47</v>
      </c>
      <c r="AV94" s="1">
        <f t="shared" si="90"/>
        <v>0.26</v>
      </c>
      <c r="AW94" s="2">
        <f t="shared" si="91"/>
        <v>0.0135833333333333</v>
      </c>
      <c r="AX94" s="1">
        <f t="shared" si="92"/>
        <v>3.90385000680987</v>
      </c>
      <c r="AZ94" s="2">
        <f t="shared" si="93"/>
        <v>0.0120023053805578</v>
      </c>
      <c r="BA94" s="1">
        <f t="shared" si="94"/>
        <v>3.44946257238956</v>
      </c>
    </row>
    <row r="95" s="1" customFormat="1" spans="1:53">
      <c r="A95" s="13"/>
      <c r="B95" s="13"/>
      <c r="C95" s="16">
        <v>4</v>
      </c>
      <c r="D95" s="19">
        <v>-2.07085119536667</v>
      </c>
      <c r="E95" s="20">
        <f t="shared" si="95"/>
        <v>-6.15172298570968</v>
      </c>
      <c r="F95" s="16" t="s">
        <v>73</v>
      </c>
      <c r="G95" s="13">
        <v>5</v>
      </c>
      <c r="H95" s="18">
        <f t="shared" si="76"/>
        <v>-2.07085119536667</v>
      </c>
      <c r="I95" s="18">
        <f t="shared" si="77"/>
        <v>271.079148804633</v>
      </c>
      <c r="J95" s="18">
        <f t="shared" si="78"/>
        <v>0.0132722116232829</v>
      </c>
      <c r="K95" s="18">
        <f t="shared" si="79"/>
        <v>28.47</v>
      </c>
      <c r="L95" s="18">
        <f t="shared" si="80"/>
        <v>0.2847</v>
      </c>
      <c r="M95" s="13" t="s">
        <v>75</v>
      </c>
      <c r="N95" s="18">
        <f>(O94-P94)*$C$22/100</f>
        <v>1.06783819299998</v>
      </c>
      <c r="O95" s="18">
        <f t="shared" si="96"/>
        <v>0.340902010157894</v>
      </c>
      <c r="P95" s="18">
        <f t="shared" si="81"/>
        <v>0.00452452362161812</v>
      </c>
      <c r="Q95" s="24">
        <f t="shared" si="82"/>
        <v>0.00117637614162071</v>
      </c>
      <c r="R95" s="18">
        <f t="shared" si="83"/>
        <v>0.074022</v>
      </c>
      <c r="S95" s="25">
        <f t="shared" si="84"/>
        <v>0.0158922501637447</v>
      </c>
      <c r="T95" s="3">
        <v>0.01</v>
      </c>
      <c r="U95" s="26">
        <f t="shared" si="85"/>
        <v>0.000158922501637447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0.001</v>
      </c>
      <c r="AF95" s="3">
        <v>0.49</v>
      </c>
      <c r="AG95" s="26">
        <f t="shared" si="86"/>
        <v>0.00049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</v>
      </c>
      <c r="AR95" s="3">
        <v>0.5</v>
      </c>
      <c r="AS95" s="3">
        <f t="shared" si="87"/>
        <v>0.005</v>
      </c>
      <c r="AT95" s="2">
        <f t="shared" si="88"/>
        <v>0.00564892250163745</v>
      </c>
      <c r="AU95" s="29">
        <f t="shared" si="89"/>
        <v>28.47</v>
      </c>
      <c r="AV95" s="1">
        <f t="shared" si="90"/>
        <v>0.26</v>
      </c>
      <c r="AW95" s="2">
        <f t="shared" si="91"/>
        <v>0.0135833333333333</v>
      </c>
      <c r="AX95" s="1">
        <f t="shared" si="92"/>
        <v>3.805463780672</v>
      </c>
      <c r="AZ95" s="2">
        <f t="shared" si="93"/>
        <v>0.0120023053805578</v>
      </c>
      <c r="BA95" s="1">
        <f t="shared" si="94"/>
        <v>3.36252798112472</v>
      </c>
    </row>
    <row r="96" s="1" customFormat="1" spans="1:53">
      <c r="A96" s="13"/>
      <c r="B96" s="13"/>
      <c r="C96" s="16">
        <v>5</v>
      </c>
      <c r="D96" s="19">
        <v>3.28226963506452</v>
      </c>
      <c r="E96" s="20">
        <f t="shared" si="95"/>
        <v>-2.07085119536667</v>
      </c>
      <c r="F96" s="16" t="s">
        <v>75</v>
      </c>
      <c r="G96" s="13">
        <v>6</v>
      </c>
      <c r="H96" s="18">
        <f t="shared" si="76"/>
        <v>3.28226963506452</v>
      </c>
      <c r="I96" s="18">
        <f t="shared" si="77"/>
        <v>276.432269635064</v>
      </c>
      <c r="J96" s="18">
        <f t="shared" si="78"/>
        <v>0.0266086906371479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6"/>
        <v>0.621077486536276</v>
      </c>
      <c r="P96" s="18">
        <f t="shared" si="81"/>
        <v>0.0165260587009411</v>
      </c>
      <c r="Q96" s="24">
        <f t="shared" si="82"/>
        <v>0.00429677526224469</v>
      </c>
      <c r="R96" s="18">
        <f t="shared" si="83"/>
        <v>0.074022</v>
      </c>
      <c r="S96" s="25">
        <f t="shared" si="84"/>
        <v>0.0580472732734146</v>
      </c>
      <c r="T96" s="3">
        <v>0.01</v>
      </c>
      <c r="U96" s="26">
        <f t="shared" si="85"/>
        <v>0.000580472732734146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0.001</v>
      </c>
      <c r="AF96" s="3">
        <v>0.49</v>
      </c>
      <c r="AG96" s="26">
        <f t="shared" si="86"/>
        <v>0.00049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</v>
      </c>
      <c r="AR96" s="3">
        <v>0.5</v>
      </c>
      <c r="AS96" s="3">
        <f t="shared" si="87"/>
        <v>0.005</v>
      </c>
      <c r="AT96" s="2">
        <f t="shared" si="88"/>
        <v>0.00607047273273415</v>
      </c>
      <c r="AU96" s="29">
        <f t="shared" si="89"/>
        <v>28.47</v>
      </c>
      <c r="AV96" s="1">
        <f t="shared" si="90"/>
        <v>0.26</v>
      </c>
      <c r="AW96" s="2">
        <f t="shared" si="91"/>
        <v>0.0135833333333333</v>
      </c>
      <c r="AX96" s="1">
        <f t="shared" si="92"/>
        <v>4.08944610397479</v>
      </c>
      <c r="AZ96" s="2">
        <f t="shared" si="93"/>
        <v>0.0120023053805578</v>
      </c>
      <c r="BA96" s="1">
        <f t="shared" si="94"/>
        <v>3.61345626826291</v>
      </c>
    </row>
    <row r="97" s="1" customFormat="1" spans="1:53">
      <c r="A97" s="13"/>
      <c r="B97" s="13"/>
      <c r="C97" s="16">
        <v>6</v>
      </c>
      <c r="D97" s="19">
        <v>6.9143149717</v>
      </c>
      <c r="E97" s="20">
        <f t="shared" si="95"/>
        <v>3.28226963506452</v>
      </c>
      <c r="F97" s="16" t="s">
        <v>73</v>
      </c>
      <c r="G97" s="13">
        <v>7</v>
      </c>
      <c r="H97" s="18">
        <f t="shared" si="76"/>
        <v>6.9143149717</v>
      </c>
      <c r="I97" s="18">
        <f t="shared" si="77"/>
        <v>280.0643149717</v>
      </c>
      <c r="J97" s="18">
        <f t="shared" si="78"/>
        <v>0.0420152229456009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6"/>
        <v>0.889251427835335</v>
      </c>
      <c r="P97" s="18">
        <f t="shared" si="81"/>
        <v>0.0373620969951955</v>
      </c>
      <c r="Q97" s="24">
        <f t="shared" si="82"/>
        <v>0.00971414521875083</v>
      </c>
      <c r="R97" s="18">
        <f t="shared" si="83"/>
        <v>0.074022</v>
      </c>
      <c r="S97" s="25">
        <f t="shared" si="84"/>
        <v>0.131233217404972</v>
      </c>
      <c r="T97" s="3">
        <v>0.01</v>
      </c>
      <c r="U97" s="26">
        <f t="shared" si="85"/>
        <v>0.00131233217404972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0.001</v>
      </c>
      <c r="AF97" s="3">
        <v>0.49</v>
      </c>
      <c r="AG97" s="26">
        <f t="shared" si="86"/>
        <v>0.00049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</v>
      </c>
      <c r="AR97" s="3">
        <v>0.5</v>
      </c>
      <c r="AS97" s="3">
        <f t="shared" si="87"/>
        <v>0.005</v>
      </c>
      <c r="AT97" s="2">
        <f t="shared" si="88"/>
        <v>0.00680233217404972</v>
      </c>
      <c r="AU97" s="29">
        <f t="shared" si="89"/>
        <v>28.47</v>
      </c>
      <c r="AV97" s="1">
        <f t="shared" si="90"/>
        <v>0.26</v>
      </c>
      <c r="AW97" s="2">
        <f t="shared" si="91"/>
        <v>0.0135833333333333</v>
      </c>
      <c r="AX97" s="1">
        <f t="shared" si="92"/>
        <v>4.58247191476648</v>
      </c>
      <c r="AZ97" s="2">
        <f t="shared" si="93"/>
        <v>0.0120023053805578</v>
      </c>
      <c r="BA97" s="1">
        <f t="shared" si="94"/>
        <v>4.0490964897318</v>
      </c>
    </row>
    <row r="98" s="1" customFormat="1" spans="1:53">
      <c r="A98" s="13"/>
      <c r="B98" s="13"/>
      <c r="C98" s="16">
        <v>7</v>
      </c>
      <c r="D98" s="19">
        <v>11.521916197</v>
      </c>
      <c r="E98" s="20">
        <f t="shared" si="95"/>
        <v>6.9143149717</v>
      </c>
      <c r="F98" s="16" t="s">
        <v>73</v>
      </c>
      <c r="G98" s="13">
        <v>8</v>
      </c>
      <c r="H98" s="18">
        <f t="shared" si="76"/>
        <v>11.521916197</v>
      </c>
      <c r="I98" s="18">
        <f t="shared" si="77"/>
        <v>284.671916197</v>
      </c>
      <c r="J98" s="18">
        <f t="shared" si="78"/>
        <v>0.0737548450765474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6"/>
        <v>1.13658933084014</v>
      </c>
      <c r="P98" s="18">
        <f t="shared" si="81"/>
        <v>0.0838289700117711</v>
      </c>
      <c r="Q98" s="24">
        <f t="shared" si="82"/>
        <v>0.0217955322030605</v>
      </c>
      <c r="R98" s="18">
        <f t="shared" si="83"/>
        <v>0.074022</v>
      </c>
      <c r="S98" s="25">
        <f t="shared" si="84"/>
        <v>0.294446680757889</v>
      </c>
      <c r="T98" s="3">
        <v>0.01</v>
      </c>
      <c r="U98" s="26">
        <f t="shared" si="85"/>
        <v>0.00294446680757889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0.001</v>
      </c>
      <c r="AF98" s="3">
        <v>0.49</v>
      </c>
      <c r="AG98" s="26">
        <f t="shared" si="86"/>
        <v>0.00049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</v>
      </c>
      <c r="AR98" s="3">
        <v>0.5</v>
      </c>
      <c r="AS98" s="3">
        <f t="shared" si="87"/>
        <v>0.005</v>
      </c>
      <c r="AT98" s="2">
        <f t="shared" si="88"/>
        <v>0.00843446680757889</v>
      </c>
      <c r="AU98" s="29">
        <f t="shared" si="89"/>
        <v>28.47</v>
      </c>
      <c r="AV98" s="1">
        <f t="shared" si="90"/>
        <v>0.26</v>
      </c>
      <c r="AW98" s="2">
        <f t="shared" si="91"/>
        <v>0.0135833333333333</v>
      </c>
      <c r="AX98" s="1">
        <f t="shared" si="92"/>
        <v>5.68197880856353</v>
      </c>
      <c r="AZ98" s="2">
        <f t="shared" si="93"/>
        <v>0.0120023053805578</v>
      </c>
      <c r="BA98" s="1">
        <f t="shared" si="94"/>
        <v>5.02062661297455</v>
      </c>
    </row>
    <row r="99" s="1" customFormat="1" spans="1:53">
      <c r="A99" s="13"/>
      <c r="B99" s="13"/>
      <c r="C99" s="16">
        <v>8</v>
      </c>
      <c r="D99" s="19">
        <v>10.5655564749677</v>
      </c>
      <c r="E99" s="20">
        <f t="shared" si="95"/>
        <v>11.521916197</v>
      </c>
      <c r="F99" s="16" t="s">
        <v>73</v>
      </c>
      <c r="G99" s="13">
        <v>9</v>
      </c>
      <c r="H99" s="18">
        <f t="shared" si="76"/>
        <v>10.5655564749677</v>
      </c>
      <c r="I99" s="18">
        <f t="shared" si="77"/>
        <v>283.715556474968</v>
      </c>
      <c r="J99" s="18">
        <f t="shared" si="78"/>
        <v>0.0657232016949479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6"/>
        <v>1.33746036082837</v>
      </c>
      <c r="P99" s="18">
        <f t="shared" si="81"/>
        <v>0.0879021770537206</v>
      </c>
      <c r="Q99" s="24">
        <f t="shared" si="82"/>
        <v>0.0228545660339674</v>
      </c>
      <c r="R99" s="18">
        <f t="shared" si="83"/>
        <v>0.074022</v>
      </c>
      <c r="S99" s="25">
        <f t="shared" si="84"/>
        <v>0.30875369530636</v>
      </c>
      <c r="T99" s="3">
        <v>0.01</v>
      </c>
      <c r="U99" s="26">
        <f t="shared" si="85"/>
        <v>0.0030875369530636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0.001</v>
      </c>
      <c r="AF99" s="3">
        <v>0.49</v>
      </c>
      <c r="AG99" s="26">
        <f t="shared" si="86"/>
        <v>0.00049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</v>
      </c>
      <c r="AR99" s="3">
        <v>0.5</v>
      </c>
      <c r="AS99" s="3">
        <f t="shared" si="87"/>
        <v>0.005</v>
      </c>
      <c r="AT99" s="2">
        <f t="shared" si="88"/>
        <v>0.0085775369530636</v>
      </c>
      <c r="AU99" s="29">
        <f t="shared" si="89"/>
        <v>28.47</v>
      </c>
      <c r="AV99" s="1">
        <f t="shared" si="90"/>
        <v>0.26</v>
      </c>
      <c r="AW99" s="2">
        <f t="shared" si="91"/>
        <v>0.0135833333333333</v>
      </c>
      <c r="AX99" s="1">
        <f t="shared" si="92"/>
        <v>5.77835971245798</v>
      </c>
      <c r="AZ99" s="2">
        <f t="shared" si="93"/>
        <v>0.0120023053805578</v>
      </c>
      <c r="BA99" s="1">
        <f t="shared" si="94"/>
        <v>5.10578929086869</v>
      </c>
    </row>
    <row r="100" s="1" customFormat="1" spans="1:53">
      <c r="A100" s="13"/>
      <c r="B100" s="13"/>
      <c r="C100" s="16">
        <v>9</v>
      </c>
      <c r="D100" s="19">
        <v>6.1928121297</v>
      </c>
      <c r="E100" s="20">
        <f t="shared" si="95"/>
        <v>10.5655564749677</v>
      </c>
      <c r="F100" s="16" t="s">
        <v>73</v>
      </c>
      <c r="G100" s="13">
        <v>10</v>
      </c>
      <c r="H100" s="18">
        <f t="shared" si="76"/>
        <v>6.1928121297</v>
      </c>
      <c r="I100" s="18">
        <f t="shared" si="77"/>
        <v>279.3428121297</v>
      </c>
      <c r="J100" s="18">
        <f t="shared" si="78"/>
        <v>0.0384068444541237</v>
      </c>
      <c r="K100" s="18">
        <f t="shared" si="79"/>
        <v>28.47</v>
      </c>
      <c r="L100" s="18">
        <f t="shared" si="80"/>
        <v>0.2847</v>
      </c>
      <c r="M100" s="13" t="s">
        <v>73</v>
      </c>
      <c r="N100" s="13"/>
      <c r="O100" s="18">
        <f t="shared" si="96"/>
        <v>1.53425818377465</v>
      </c>
      <c r="P100" s="18">
        <f t="shared" si="81"/>
        <v>0.0589260154166993</v>
      </c>
      <c r="Q100" s="24">
        <f t="shared" si="82"/>
        <v>0.0153207640083418</v>
      </c>
      <c r="R100" s="18">
        <f t="shared" si="83"/>
        <v>0.074022</v>
      </c>
      <c r="S100" s="25">
        <f t="shared" si="84"/>
        <v>0.206975818112748</v>
      </c>
      <c r="T100" s="3">
        <v>0.01</v>
      </c>
      <c r="U100" s="26">
        <f t="shared" si="85"/>
        <v>0.00206975818112748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0.00755975818112748</v>
      </c>
      <c r="AU100" s="29">
        <f t="shared" si="89"/>
        <v>28.47</v>
      </c>
      <c r="AV100" s="1">
        <f t="shared" si="90"/>
        <v>0.26</v>
      </c>
      <c r="AW100" s="2">
        <f t="shared" si="91"/>
        <v>0.0135833333333333</v>
      </c>
      <c r="AX100" s="1">
        <f t="shared" si="92"/>
        <v>5.09272094644251</v>
      </c>
      <c r="AZ100" s="2">
        <f t="shared" si="93"/>
        <v>0.0120023053805578</v>
      </c>
      <c r="BA100" s="1">
        <f t="shared" si="94"/>
        <v>4.4999552405276</v>
      </c>
    </row>
    <row r="101" s="1" customFormat="1" spans="1:53">
      <c r="A101" s="13"/>
      <c r="B101" s="13"/>
      <c r="C101" s="16">
        <v>10</v>
      </c>
      <c r="D101" s="19">
        <v>-3.33224704329032</v>
      </c>
      <c r="E101" s="20">
        <f t="shared" si="95"/>
        <v>6.1928121297</v>
      </c>
      <c r="F101" s="16" t="s">
        <v>73</v>
      </c>
      <c r="G101" s="13">
        <v>11</v>
      </c>
      <c r="H101" s="18">
        <f t="shared" si="76"/>
        <v>-3.33224704329032</v>
      </c>
      <c r="I101" s="18">
        <f t="shared" si="77"/>
        <v>269.81775295671</v>
      </c>
      <c r="J101" s="18">
        <f t="shared" si="78"/>
        <v>0.0112206208394702</v>
      </c>
      <c r="K101" s="18">
        <f t="shared" si="79"/>
        <v>28.47</v>
      </c>
      <c r="L101" s="18">
        <f t="shared" si="80"/>
        <v>0.2847</v>
      </c>
      <c r="M101" s="13" t="s">
        <v>75</v>
      </c>
      <c r="N101" s="18">
        <f>(O100-P100)*$C$22/100</f>
        <v>1.40156555994005</v>
      </c>
      <c r="O101" s="18">
        <f t="shared" si="96"/>
        <v>0.358466608417898</v>
      </c>
      <c r="P101" s="18">
        <f t="shared" si="81"/>
        <v>0.00402221789666806</v>
      </c>
      <c r="Q101" s="24">
        <f t="shared" si="82"/>
        <v>0.0010457766531337</v>
      </c>
      <c r="R101" s="18">
        <f t="shared" si="83"/>
        <v>0.074022</v>
      </c>
      <c r="S101" s="25">
        <f t="shared" si="84"/>
        <v>0.0141279167427751</v>
      </c>
      <c r="T101" s="3">
        <v>0.01</v>
      </c>
      <c r="U101" s="26">
        <f t="shared" si="85"/>
        <v>0.000141279167427751</v>
      </c>
      <c r="V101" s="25"/>
      <c r="W101" s="3"/>
      <c r="X101" s="3"/>
      <c r="Y101" s="28"/>
      <c r="Z101" s="3"/>
      <c r="AA101" s="27"/>
      <c r="AB101" s="3"/>
      <c r="AC101" s="3"/>
      <c r="AD101" s="27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0.00563127916742775</v>
      </c>
      <c r="AU101" s="29">
        <f t="shared" si="89"/>
        <v>28.47</v>
      </c>
      <c r="AV101" s="1">
        <f t="shared" si="90"/>
        <v>0.26</v>
      </c>
      <c r="AW101" s="2">
        <f t="shared" si="91"/>
        <v>0.0135833333333333</v>
      </c>
      <c r="AX101" s="1">
        <f t="shared" si="92"/>
        <v>3.79357813889061</v>
      </c>
      <c r="AZ101" s="2">
        <f t="shared" si="93"/>
        <v>0.0120023053805578</v>
      </c>
      <c r="BA101" s="1">
        <f t="shared" si="94"/>
        <v>3.35202576500417</v>
      </c>
    </row>
    <row r="102" s="1" customFormat="1" spans="1:54">
      <c r="A102" s="13"/>
      <c r="B102" s="13"/>
      <c r="C102" s="16">
        <v>11</v>
      </c>
      <c r="D102" s="19">
        <v>-11.6618343101</v>
      </c>
      <c r="E102" s="20">
        <f t="shared" si="95"/>
        <v>-3.33224704329032</v>
      </c>
      <c r="F102" s="16" t="s">
        <v>75</v>
      </c>
      <c r="G102" s="13">
        <v>12</v>
      </c>
      <c r="H102" s="18">
        <f t="shared" si="76"/>
        <v>-11.6618343101</v>
      </c>
      <c r="I102" s="18">
        <f t="shared" si="77"/>
        <v>261.4881656899</v>
      </c>
      <c r="J102" s="18">
        <f t="shared" si="78"/>
        <v>0.003554565451768</v>
      </c>
      <c r="K102" s="18">
        <f t="shared" si="79"/>
        <v>28.47</v>
      </c>
      <c r="L102" s="18">
        <f t="shared" si="80"/>
        <v>0.2847</v>
      </c>
      <c r="M102" s="13" t="s">
        <v>73</v>
      </c>
      <c r="N102" s="13"/>
      <c r="O102" s="18">
        <f t="shared" si="96"/>
        <v>0.63914439052123</v>
      </c>
      <c r="P102" s="18">
        <f t="shared" si="81"/>
        <v>0.00227188056923808</v>
      </c>
      <c r="Q102" s="24">
        <f t="shared" si="82"/>
        <v>0.0005906889480019</v>
      </c>
      <c r="R102" s="18">
        <f t="shared" si="83"/>
        <v>0.074022</v>
      </c>
      <c r="S102" s="25">
        <f t="shared" si="84"/>
        <v>0.00797991067523033</v>
      </c>
      <c r="T102" s="3">
        <v>0.01</v>
      </c>
      <c r="U102" s="26">
        <f t="shared" si="85"/>
        <v>7.97991067523033e-5</v>
      </c>
      <c r="V102" s="25"/>
      <c r="W102" s="3"/>
      <c r="X102" s="3"/>
      <c r="Y102" s="28"/>
      <c r="Z102" s="3"/>
      <c r="AA102" s="27"/>
      <c r="AB102" s="3"/>
      <c r="AC102" s="3"/>
      <c r="AD102" s="27"/>
      <c r="AE102" s="25">
        <v>0.001</v>
      </c>
      <c r="AF102" s="3">
        <v>0.49</v>
      </c>
      <c r="AG102" s="26">
        <f t="shared" si="86"/>
        <v>0.00049</v>
      </c>
      <c r="AH102" s="35"/>
      <c r="AI102" s="3"/>
      <c r="AJ102" s="26"/>
      <c r="AK102" s="36"/>
      <c r="AL102" s="27"/>
      <c r="AM102" s="27"/>
      <c r="AN102" s="36"/>
      <c r="AO102" s="27"/>
      <c r="AP102" s="26"/>
      <c r="AQ102" s="3">
        <v>0.01</v>
      </c>
      <c r="AR102" s="3">
        <v>0.5</v>
      </c>
      <c r="AS102" s="3">
        <f t="shared" si="87"/>
        <v>0.005</v>
      </c>
      <c r="AT102" s="2">
        <f t="shared" si="88"/>
        <v>0.0055697991067523</v>
      </c>
      <c r="AU102" s="29">
        <f t="shared" si="89"/>
        <v>28.47</v>
      </c>
      <c r="AV102" s="1">
        <f t="shared" si="90"/>
        <v>0.26</v>
      </c>
      <c r="AW102" s="2">
        <f t="shared" si="91"/>
        <v>0.0135833333333333</v>
      </c>
      <c r="AX102" s="1">
        <f t="shared" si="92"/>
        <v>3.75216136532607</v>
      </c>
      <c r="AY102" s="1">
        <f>SUM(AX91:AX102)</f>
        <v>51.7190445385384</v>
      </c>
      <c r="AZ102" s="2">
        <f t="shared" si="93"/>
        <v>0.0120023053805578</v>
      </c>
      <c r="BA102" s="1">
        <f t="shared" si="94"/>
        <v>3.31542968420424</v>
      </c>
      <c r="BB102" s="1">
        <f>SUM(BA91:BA102)</f>
        <v>45.6992220767271</v>
      </c>
    </row>
    <row r="103" s="1" customFormat="1" spans="1:46">
      <c r="A103" s="13"/>
      <c r="B103" s="13"/>
      <c r="C103" s="16">
        <v>12</v>
      </c>
      <c r="D103" s="19">
        <v>-15.5555841329032</v>
      </c>
      <c r="E103" s="20">
        <f t="shared" si="95"/>
        <v>-11.6618343101</v>
      </c>
      <c r="F103" s="16" t="s">
        <v>73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AT103" s="2"/>
    </row>
    <row r="104" s="1" customFormat="1" spans="19:46">
      <c r="S104" s="23" t="s">
        <v>45</v>
      </c>
      <c r="T104" s="23"/>
      <c r="U104" s="23"/>
      <c r="V104" s="23" t="s">
        <v>46</v>
      </c>
      <c r="W104" s="23"/>
      <c r="X104" s="23"/>
      <c r="Y104" s="23" t="s">
        <v>47</v>
      </c>
      <c r="Z104" s="23"/>
      <c r="AA104" s="23"/>
      <c r="AB104" s="23" t="s">
        <v>48</v>
      </c>
      <c r="AC104" s="23"/>
      <c r="AD104" s="23"/>
      <c r="AE104" s="23" t="s">
        <v>49</v>
      </c>
      <c r="AF104" s="23"/>
      <c r="AG104" s="23"/>
      <c r="AH104" s="23" t="s">
        <v>50</v>
      </c>
      <c r="AI104" s="23"/>
      <c r="AJ104" s="23"/>
      <c r="AK104" s="31" t="s">
        <v>78</v>
      </c>
      <c r="AL104" s="32"/>
      <c r="AM104" s="33"/>
      <c r="AN104" s="32" t="s">
        <v>79</v>
      </c>
      <c r="AO104" s="32"/>
      <c r="AP104" s="33"/>
      <c r="AQ104" s="23" t="s">
        <v>52</v>
      </c>
      <c r="AR104" s="23"/>
      <c r="AS104" s="23"/>
      <c r="AT104" s="2"/>
    </row>
    <row r="105" s="1" customFormat="1" spans="1:50">
      <c r="A105" s="15" t="s">
        <v>9</v>
      </c>
      <c r="B105" s="15"/>
      <c r="C105" s="16" t="s">
        <v>53</v>
      </c>
      <c r="D105" s="16" t="s">
        <v>54</v>
      </c>
      <c r="E105" s="16" t="s">
        <v>55</v>
      </c>
      <c r="F105" s="16" t="s">
        <v>56</v>
      </c>
      <c r="G105" s="13" t="s">
        <v>53</v>
      </c>
      <c r="H105" s="13" t="s">
        <v>55</v>
      </c>
      <c r="I105" s="13" t="s">
        <v>57</v>
      </c>
      <c r="J105" s="13" t="s">
        <v>58</v>
      </c>
      <c r="K105" s="22" t="s">
        <v>59</v>
      </c>
      <c r="L105" s="22" t="s">
        <v>60</v>
      </c>
      <c r="M105" s="13" t="s">
        <v>61</v>
      </c>
      <c r="N105" s="22" t="s">
        <v>62</v>
      </c>
      <c r="O105" s="13" t="s">
        <v>63</v>
      </c>
      <c r="P105" s="13" t="s">
        <v>64</v>
      </c>
      <c r="Q105" s="22" t="s">
        <v>65</v>
      </c>
      <c r="R105" s="22" t="s">
        <v>66</v>
      </c>
      <c r="S105" s="4" t="s">
        <v>12</v>
      </c>
      <c r="T105" s="3" t="s">
        <v>13</v>
      </c>
      <c r="U105" s="3"/>
      <c r="V105" s="4" t="s">
        <v>12</v>
      </c>
      <c r="W105" s="3" t="s">
        <v>13</v>
      </c>
      <c r="X105" s="3"/>
      <c r="Y105" s="4" t="s">
        <v>12</v>
      </c>
      <c r="Z105" s="3" t="s">
        <v>13</v>
      </c>
      <c r="AA105" s="3"/>
      <c r="AB105" s="4" t="s">
        <v>12</v>
      </c>
      <c r="AC105" s="3" t="s">
        <v>13</v>
      </c>
      <c r="AD105" s="3"/>
      <c r="AE105" s="4" t="s">
        <v>12</v>
      </c>
      <c r="AF105" s="3" t="s">
        <v>13</v>
      </c>
      <c r="AG105" s="3"/>
      <c r="AH105" s="4" t="s">
        <v>12</v>
      </c>
      <c r="AI105" s="3" t="s">
        <v>13</v>
      </c>
      <c r="AJ105" s="3"/>
      <c r="AK105" s="4" t="s">
        <v>12</v>
      </c>
      <c r="AL105" s="3" t="s">
        <v>13</v>
      </c>
      <c r="AM105" s="3"/>
      <c r="AN105" s="4" t="s">
        <v>12</v>
      </c>
      <c r="AO105" s="3" t="s">
        <v>13</v>
      </c>
      <c r="AP105" s="3"/>
      <c r="AQ105" s="34" t="s">
        <v>12</v>
      </c>
      <c r="AR105" s="34" t="s">
        <v>13</v>
      </c>
      <c r="AS105" s="34"/>
      <c r="AT105" s="2" t="s">
        <v>67</v>
      </c>
      <c r="AU105" s="1" t="s">
        <v>68</v>
      </c>
      <c r="AV105" s="1" t="s">
        <v>38</v>
      </c>
      <c r="AW105" s="1" t="s">
        <v>81</v>
      </c>
      <c r="AX105" s="1" t="s">
        <v>82</v>
      </c>
    </row>
    <row r="106" s="1" customFormat="1" spans="1:50">
      <c r="A106" s="13" t="s">
        <v>71</v>
      </c>
      <c r="B106" s="13">
        <f>F11</f>
        <v>910.8575</v>
      </c>
      <c r="C106" s="16" t="s">
        <v>72</v>
      </c>
      <c r="D106" s="17">
        <v>-15</v>
      </c>
      <c r="E106" s="16"/>
      <c r="F106" s="16"/>
      <c r="G106" s="13">
        <v>1</v>
      </c>
      <c r="H106" s="18">
        <f t="shared" ref="H106:H117" si="97">E107</f>
        <v>-15</v>
      </c>
      <c r="I106" s="18">
        <f t="shared" ref="I106:I117" si="98">H106+273.15</f>
        <v>258.15</v>
      </c>
      <c r="J106" s="18">
        <f t="shared" ref="J106:J117" si="99">EXP(($C$16*(I106-$C$14))/($C$17*I106*$C$14))</f>
        <v>0.00219620150298724</v>
      </c>
      <c r="K106" s="18">
        <f t="shared" ref="K106:K117" si="100">$B$106/12</f>
        <v>75.9047916666667</v>
      </c>
      <c r="L106" s="18">
        <f t="shared" ref="L106:L117" si="101">K106*$B$107/100</f>
        <v>0.759047916666667</v>
      </c>
      <c r="M106" s="13" t="s">
        <v>73</v>
      </c>
      <c r="N106" s="13"/>
      <c r="O106" s="18">
        <f>L106</f>
        <v>0.759047916666667</v>
      </c>
      <c r="P106" s="18">
        <f t="shared" ref="P106:P117" si="102">O106*J106</f>
        <v>0.00166702217542267</v>
      </c>
      <c r="Q106" s="24">
        <f t="shared" ref="Q106:Q117" si="103">P106*$B$108</f>
        <v>0.000350074656838761</v>
      </c>
      <c r="R106" s="18">
        <f t="shared" ref="R106:R117" si="104">L106*$B$108</f>
        <v>0.1594000625</v>
      </c>
      <c r="S106" s="25">
        <f t="shared" ref="S106:S117" si="105">Q106/R106</f>
        <v>0.00219620150298724</v>
      </c>
      <c r="T106" s="3">
        <v>0.01</v>
      </c>
      <c r="U106" s="26">
        <f t="shared" ref="U106:U117" si="106">S106*T106</f>
        <v>2.19620150298724e-5</v>
      </c>
      <c r="V106" s="25"/>
      <c r="W106" s="3"/>
      <c r="X106" s="3"/>
      <c r="Y106" s="28"/>
      <c r="Z106" s="3"/>
      <c r="AA106" s="27"/>
      <c r="AB106" s="3"/>
      <c r="AC106" s="3"/>
      <c r="AD106" s="27"/>
      <c r="AE106" s="25">
        <v>0.001</v>
      </c>
      <c r="AF106" s="3">
        <v>0.49</v>
      </c>
      <c r="AG106" s="26">
        <f t="shared" ref="AG106:AG117" si="107">AF106*AE106</f>
        <v>0.00049</v>
      </c>
      <c r="AH106" s="35"/>
      <c r="AI106" s="3"/>
      <c r="AJ106" s="26"/>
      <c r="AK106" s="36"/>
      <c r="AL106" s="27"/>
      <c r="AM106" s="27"/>
      <c r="AN106" s="36"/>
      <c r="AO106" s="27"/>
      <c r="AP106" s="26"/>
      <c r="AQ106" s="3">
        <v>0.01</v>
      </c>
      <c r="AR106" s="3">
        <v>0.5</v>
      </c>
      <c r="AS106" s="3">
        <f t="shared" ref="AS106:AS117" si="108">AR106*AQ106</f>
        <v>0.005</v>
      </c>
      <c r="AT106" s="2">
        <f t="shared" ref="AT106:AT117" si="109">(AS106+AM106+AD106+AA106+U106+X106+AG106+AJ106+AP106)</f>
        <v>0.00551196201502987</v>
      </c>
      <c r="AU106" s="29">
        <f t="shared" ref="AU106:AU117" si="110">$B$91/12</f>
        <v>28.47</v>
      </c>
      <c r="AV106" s="1">
        <f t="shared" ref="AV106:AV117" si="111">$B$77</f>
        <v>0.26</v>
      </c>
      <c r="AW106" s="2">
        <f t="shared" ref="AW106:AW117" si="112">$E$9/12</f>
        <v>0.0135833333333333</v>
      </c>
      <c r="AX106" s="1">
        <f t="shared" ref="AX106:AX117" si="113">AW106*10000*AV106*0.67*AU106*AT106</f>
        <v>3.71319872109342</v>
      </c>
    </row>
    <row r="107" s="1" customFormat="1" spans="1:50">
      <c r="A107" s="13" t="s">
        <v>74</v>
      </c>
      <c r="B107" s="13">
        <v>1</v>
      </c>
      <c r="C107" s="16">
        <v>1</v>
      </c>
      <c r="D107" s="19">
        <v>-12.9168666363871</v>
      </c>
      <c r="E107" s="20">
        <f t="shared" ref="E107:E118" si="114">D106</f>
        <v>-15</v>
      </c>
      <c r="F107" s="16" t="s">
        <v>73</v>
      </c>
      <c r="G107" s="13">
        <v>2</v>
      </c>
      <c r="H107" s="18">
        <f t="shared" si="97"/>
        <v>-12.9168666363871</v>
      </c>
      <c r="I107" s="18">
        <f t="shared" si="98"/>
        <v>260.233133363613</v>
      </c>
      <c r="J107" s="18">
        <f t="shared" si="99"/>
        <v>0.00297027224582868</v>
      </c>
      <c r="K107" s="18">
        <f t="shared" si="100"/>
        <v>75.9047916666667</v>
      </c>
      <c r="L107" s="18">
        <f t="shared" si="101"/>
        <v>0.759047916666667</v>
      </c>
      <c r="M107" s="13" t="s">
        <v>73</v>
      </c>
      <c r="N107" s="13"/>
      <c r="O107" s="18">
        <f t="shared" ref="O107:O117" si="115">L107+O106-P106-N107</f>
        <v>1.51642881115791</v>
      </c>
      <c r="P107" s="18">
        <f t="shared" si="102"/>
        <v>0.00450420641055733</v>
      </c>
      <c r="Q107" s="24">
        <f t="shared" si="103"/>
        <v>0.000945883346217038</v>
      </c>
      <c r="R107" s="18">
        <f t="shared" si="104"/>
        <v>0.1594000625</v>
      </c>
      <c r="S107" s="25">
        <f t="shared" si="105"/>
        <v>0.00593402117528679</v>
      </c>
      <c r="T107" s="3">
        <v>0.01</v>
      </c>
      <c r="U107" s="26">
        <f t="shared" si="106"/>
        <v>5.93402117528679e-5</v>
      </c>
      <c r="V107" s="25"/>
      <c r="W107" s="3"/>
      <c r="X107" s="3"/>
      <c r="Y107" s="28"/>
      <c r="Z107" s="3"/>
      <c r="AA107" s="27"/>
      <c r="AB107" s="3"/>
      <c r="AC107" s="3"/>
      <c r="AD107" s="27"/>
      <c r="AE107" s="25">
        <v>0.001</v>
      </c>
      <c r="AF107" s="3">
        <v>0.49</v>
      </c>
      <c r="AG107" s="26">
        <f t="shared" si="107"/>
        <v>0.00049</v>
      </c>
      <c r="AH107" s="35"/>
      <c r="AI107" s="3"/>
      <c r="AJ107" s="26"/>
      <c r="AK107" s="36"/>
      <c r="AL107" s="27"/>
      <c r="AM107" s="27"/>
      <c r="AN107" s="36"/>
      <c r="AO107" s="27"/>
      <c r="AP107" s="26"/>
      <c r="AQ107" s="3">
        <v>0.01</v>
      </c>
      <c r="AR107" s="3">
        <v>0.5</v>
      </c>
      <c r="AS107" s="3">
        <f t="shared" si="108"/>
        <v>0.005</v>
      </c>
      <c r="AT107" s="2">
        <f t="shared" si="109"/>
        <v>0.00554934021175287</v>
      </c>
      <c r="AU107" s="29">
        <f t="shared" si="110"/>
        <v>28.47</v>
      </c>
      <c r="AV107" s="1">
        <f t="shared" si="111"/>
        <v>0.26</v>
      </c>
      <c r="AW107" s="2">
        <f t="shared" si="112"/>
        <v>0.0135833333333333</v>
      </c>
      <c r="AX107" s="1">
        <f t="shared" si="113"/>
        <v>3.73837898755574</v>
      </c>
    </row>
    <row r="108" s="1" customFormat="1" spans="1:50">
      <c r="A108" s="13" t="s">
        <v>38</v>
      </c>
      <c r="B108" s="13">
        <f>H11</f>
        <v>0.21</v>
      </c>
      <c r="C108" s="16">
        <v>2</v>
      </c>
      <c r="D108" s="19">
        <v>-10.1268302866071</v>
      </c>
      <c r="E108" s="20">
        <f t="shared" si="114"/>
        <v>-12.9168666363871</v>
      </c>
      <c r="F108" s="16" t="s">
        <v>73</v>
      </c>
      <c r="G108" s="13">
        <v>3</v>
      </c>
      <c r="H108" s="18">
        <f t="shared" si="97"/>
        <v>-10.1268302866071</v>
      </c>
      <c r="I108" s="18">
        <f t="shared" si="98"/>
        <v>263.023169713393</v>
      </c>
      <c r="J108" s="18">
        <f t="shared" si="99"/>
        <v>0.00441736154534319</v>
      </c>
      <c r="K108" s="18">
        <f t="shared" si="100"/>
        <v>75.9047916666667</v>
      </c>
      <c r="L108" s="18">
        <f t="shared" si="101"/>
        <v>0.759047916666667</v>
      </c>
      <c r="M108" s="13" t="s">
        <v>73</v>
      </c>
      <c r="N108" s="13"/>
      <c r="O108" s="18">
        <f t="shared" si="115"/>
        <v>2.27097252141402</v>
      </c>
      <c r="P108" s="18">
        <f t="shared" si="102"/>
        <v>0.0100317066866254</v>
      </c>
      <c r="Q108" s="24">
        <f t="shared" si="103"/>
        <v>0.00210665840419133</v>
      </c>
      <c r="R108" s="18">
        <f t="shared" si="104"/>
        <v>0.1594000625</v>
      </c>
      <c r="S108" s="25">
        <f t="shared" si="105"/>
        <v>0.0132161705030155</v>
      </c>
      <c r="T108" s="3">
        <v>0.01</v>
      </c>
      <c r="U108" s="26">
        <f t="shared" si="106"/>
        <v>0.000132161705030155</v>
      </c>
      <c r="V108" s="25"/>
      <c r="W108" s="3"/>
      <c r="X108" s="3"/>
      <c r="Y108" s="28"/>
      <c r="Z108" s="3"/>
      <c r="AA108" s="27"/>
      <c r="AB108" s="3"/>
      <c r="AC108" s="3"/>
      <c r="AD108" s="27"/>
      <c r="AE108" s="25">
        <v>0.001</v>
      </c>
      <c r="AF108" s="3">
        <v>0.49</v>
      </c>
      <c r="AG108" s="26">
        <f t="shared" si="107"/>
        <v>0.00049</v>
      </c>
      <c r="AH108" s="35"/>
      <c r="AI108" s="3"/>
      <c r="AJ108" s="26"/>
      <c r="AK108" s="36"/>
      <c r="AL108" s="27"/>
      <c r="AM108" s="27"/>
      <c r="AN108" s="36"/>
      <c r="AO108" s="27"/>
      <c r="AP108" s="26"/>
      <c r="AQ108" s="3">
        <v>0.01</v>
      </c>
      <c r="AR108" s="3">
        <v>0.5</v>
      </c>
      <c r="AS108" s="3">
        <f t="shared" si="108"/>
        <v>0.005</v>
      </c>
      <c r="AT108" s="2">
        <f t="shared" si="109"/>
        <v>0.00562216170503016</v>
      </c>
      <c r="AU108" s="29">
        <f t="shared" si="110"/>
        <v>28.47</v>
      </c>
      <c r="AV108" s="1">
        <f t="shared" si="111"/>
        <v>0.26</v>
      </c>
      <c r="AW108" s="2">
        <f t="shared" si="112"/>
        <v>0.0135833333333333</v>
      </c>
      <c r="AX108" s="1">
        <f t="shared" si="113"/>
        <v>3.78743605198543</v>
      </c>
    </row>
    <row r="109" s="1" customFormat="1" spans="1:50">
      <c r="A109" s="13"/>
      <c r="B109" s="13"/>
      <c r="C109" s="16">
        <v>3</v>
      </c>
      <c r="D109" s="19">
        <v>-6.15172298570968</v>
      </c>
      <c r="E109" s="20">
        <f t="shared" si="114"/>
        <v>-10.1268302866071</v>
      </c>
      <c r="F109" s="16" t="s">
        <v>73</v>
      </c>
      <c r="G109" s="13">
        <v>4</v>
      </c>
      <c r="H109" s="18">
        <f t="shared" si="97"/>
        <v>-6.15172298570968</v>
      </c>
      <c r="I109" s="18">
        <f t="shared" si="98"/>
        <v>266.99827701429</v>
      </c>
      <c r="J109" s="18">
        <f t="shared" si="99"/>
        <v>0.00766514067604178</v>
      </c>
      <c r="K109" s="18">
        <f t="shared" si="100"/>
        <v>75.9047916666667</v>
      </c>
      <c r="L109" s="18">
        <f t="shared" si="101"/>
        <v>0.759047916666667</v>
      </c>
      <c r="M109" s="13" t="s">
        <v>73</v>
      </c>
      <c r="N109" s="13"/>
      <c r="O109" s="18">
        <f t="shared" si="115"/>
        <v>3.01998873139406</v>
      </c>
      <c r="P109" s="18">
        <f t="shared" si="102"/>
        <v>0.0231486384661964</v>
      </c>
      <c r="Q109" s="24">
        <f t="shared" si="103"/>
        <v>0.00486121407790125</v>
      </c>
      <c r="R109" s="18">
        <f t="shared" si="104"/>
        <v>0.1594000625</v>
      </c>
      <c r="S109" s="25">
        <f t="shared" si="105"/>
        <v>0.0304969395975064</v>
      </c>
      <c r="T109" s="3">
        <v>0.01</v>
      </c>
      <c r="U109" s="26">
        <f t="shared" si="106"/>
        <v>0.000304969395975064</v>
      </c>
      <c r="V109" s="25"/>
      <c r="W109" s="3"/>
      <c r="X109" s="3"/>
      <c r="Y109" s="28"/>
      <c r="Z109" s="3"/>
      <c r="AA109" s="27"/>
      <c r="AB109" s="3"/>
      <c r="AC109" s="3"/>
      <c r="AD109" s="27"/>
      <c r="AE109" s="25">
        <v>0.001</v>
      </c>
      <c r="AF109" s="3">
        <v>0.49</v>
      </c>
      <c r="AG109" s="26">
        <f t="shared" si="107"/>
        <v>0.00049</v>
      </c>
      <c r="AH109" s="35"/>
      <c r="AI109" s="3"/>
      <c r="AJ109" s="26"/>
      <c r="AK109" s="36"/>
      <c r="AL109" s="27"/>
      <c r="AM109" s="27"/>
      <c r="AN109" s="36"/>
      <c r="AO109" s="27"/>
      <c r="AP109" s="26"/>
      <c r="AQ109" s="3">
        <v>0.01</v>
      </c>
      <c r="AR109" s="3">
        <v>0.5</v>
      </c>
      <c r="AS109" s="3">
        <f t="shared" si="108"/>
        <v>0.005</v>
      </c>
      <c r="AT109" s="2">
        <f t="shared" si="109"/>
        <v>0.00579496939597506</v>
      </c>
      <c r="AU109" s="29">
        <f t="shared" si="110"/>
        <v>28.47</v>
      </c>
      <c r="AV109" s="1">
        <f t="shared" si="111"/>
        <v>0.26</v>
      </c>
      <c r="AW109" s="2">
        <f t="shared" si="112"/>
        <v>0.0135833333333333</v>
      </c>
      <c r="AX109" s="1">
        <f t="shared" si="113"/>
        <v>3.90385000680987</v>
      </c>
    </row>
    <row r="110" s="1" customFormat="1" spans="1:50">
      <c r="A110" s="13"/>
      <c r="B110" s="13"/>
      <c r="C110" s="16">
        <v>4</v>
      </c>
      <c r="D110" s="19">
        <v>-2.07085119536667</v>
      </c>
      <c r="E110" s="20">
        <f t="shared" si="114"/>
        <v>-6.15172298570968</v>
      </c>
      <c r="F110" s="16" t="s">
        <v>73</v>
      </c>
      <c r="G110" s="13">
        <v>5</v>
      </c>
      <c r="H110" s="18">
        <f t="shared" si="97"/>
        <v>-2.07085119536667</v>
      </c>
      <c r="I110" s="18">
        <f t="shared" si="98"/>
        <v>271.079148804633</v>
      </c>
      <c r="J110" s="18">
        <f t="shared" si="99"/>
        <v>0.0132722116232829</v>
      </c>
      <c r="K110" s="18">
        <f t="shared" si="100"/>
        <v>75.9047916666667</v>
      </c>
      <c r="L110" s="18">
        <f t="shared" si="101"/>
        <v>0.759047916666667</v>
      </c>
      <c r="M110" s="13" t="s">
        <v>75</v>
      </c>
      <c r="N110" s="18">
        <f>(O109-P109)*$C$22/100</f>
        <v>2.84699808828147</v>
      </c>
      <c r="O110" s="18">
        <f t="shared" si="115"/>
        <v>0.90888992131306</v>
      </c>
      <c r="P110" s="18">
        <f t="shared" si="102"/>
        <v>0.0120629793779359</v>
      </c>
      <c r="Q110" s="24">
        <f t="shared" si="103"/>
        <v>0.00253322566936654</v>
      </c>
      <c r="R110" s="18">
        <f t="shared" si="104"/>
        <v>0.1594000625</v>
      </c>
      <c r="S110" s="25">
        <f t="shared" si="105"/>
        <v>0.0158922501637447</v>
      </c>
      <c r="T110" s="3">
        <v>0.01</v>
      </c>
      <c r="U110" s="26">
        <f t="shared" si="106"/>
        <v>0.000158922501637447</v>
      </c>
      <c r="V110" s="25"/>
      <c r="W110" s="3"/>
      <c r="X110" s="3"/>
      <c r="Y110" s="28"/>
      <c r="Z110" s="3"/>
      <c r="AA110" s="27"/>
      <c r="AB110" s="3"/>
      <c r="AC110" s="3"/>
      <c r="AD110" s="27"/>
      <c r="AE110" s="25">
        <v>0.001</v>
      </c>
      <c r="AF110" s="3">
        <v>0.49</v>
      </c>
      <c r="AG110" s="26">
        <f t="shared" si="107"/>
        <v>0.00049</v>
      </c>
      <c r="AH110" s="35"/>
      <c r="AI110" s="3"/>
      <c r="AJ110" s="26"/>
      <c r="AK110" s="36"/>
      <c r="AL110" s="27"/>
      <c r="AM110" s="27"/>
      <c r="AN110" s="36"/>
      <c r="AO110" s="27"/>
      <c r="AP110" s="26"/>
      <c r="AQ110" s="3">
        <v>0.01</v>
      </c>
      <c r="AR110" s="3">
        <v>0.5</v>
      </c>
      <c r="AS110" s="3">
        <f t="shared" si="108"/>
        <v>0.005</v>
      </c>
      <c r="AT110" s="2">
        <f t="shared" si="109"/>
        <v>0.00564892250163745</v>
      </c>
      <c r="AU110" s="29">
        <f t="shared" si="110"/>
        <v>28.47</v>
      </c>
      <c r="AV110" s="1">
        <f t="shared" si="111"/>
        <v>0.26</v>
      </c>
      <c r="AW110" s="2">
        <f t="shared" si="112"/>
        <v>0.0135833333333333</v>
      </c>
      <c r="AX110" s="1">
        <f t="shared" si="113"/>
        <v>3.805463780672</v>
      </c>
    </row>
    <row r="111" s="1" customFormat="1" spans="1:52">
      <c r="A111" s="13"/>
      <c r="B111" s="13"/>
      <c r="C111" s="16">
        <v>5</v>
      </c>
      <c r="D111" s="19">
        <v>3.28226963506452</v>
      </c>
      <c r="E111" s="20">
        <f t="shared" si="114"/>
        <v>-2.07085119536667</v>
      </c>
      <c r="F111" s="16" t="s">
        <v>75</v>
      </c>
      <c r="G111" s="13">
        <v>6</v>
      </c>
      <c r="H111" s="18">
        <f t="shared" si="97"/>
        <v>3.28226963506452</v>
      </c>
      <c r="I111" s="18">
        <f t="shared" si="98"/>
        <v>276.432269635064</v>
      </c>
      <c r="J111" s="18">
        <f t="shared" si="99"/>
        <v>0.0266086906371479</v>
      </c>
      <c r="K111" s="18">
        <f t="shared" si="100"/>
        <v>75.9047916666667</v>
      </c>
      <c r="L111" s="18">
        <f t="shared" si="101"/>
        <v>0.759047916666667</v>
      </c>
      <c r="M111" s="13" t="s">
        <v>73</v>
      </c>
      <c r="N111" s="13"/>
      <c r="O111" s="18">
        <f t="shared" si="115"/>
        <v>1.65587485860179</v>
      </c>
      <c r="P111" s="18">
        <f t="shared" si="102"/>
        <v>0.044060661846366</v>
      </c>
      <c r="Q111" s="24">
        <f t="shared" si="103"/>
        <v>0.00925273898773687</v>
      </c>
      <c r="R111" s="18">
        <f t="shared" si="104"/>
        <v>0.1594000625</v>
      </c>
      <c r="S111" s="25">
        <f t="shared" si="105"/>
        <v>0.0580472732734146</v>
      </c>
      <c r="T111" s="3">
        <v>0.01</v>
      </c>
      <c r="U111" s="26">
        <f t="shared" si="106"/>
        <v>0.000580472732734146</v>
      </c>
      <c r="V111" s="25"/>
      <c r="W111" s="3"/>
      <c r="X111" s="3"/>
      <c r="Y111" s="28"/>
      <c r="Z111" s="3"/>
      <c r="AA111" s="27"/>
      <c r="AB111" s="3"/>
      <c r="AC111" s="3"/>
      <c r="AD111" s="27"/>
      <c r="AE111" s="25">
        <v>0.001</v>
      </c>
      <c r="AF111" s="3">
        <v>0.49</v>
      </c>
      <c r="AG111" s="26">
        <f t="shared" si="107"/>
        <v>0.00049</v>
      </c>
      <c r="AH111" s="35"/>
      <c r="AI111" s="3"/>
      <c r="AJ111" s="26"/>
      <c r="AK111" s="36"/>
      <c r="AL111" s="27"/>
      <c r="AM111" s="27"/>
      <c r="AN111" s="36"/>
      <c r="AO111" s="27"/>
      <c r="AP111" s="26"/>
      <c r="AQ111" s="3">
        <v>0.01</v>
      </c>
      <c r="AR111" s="3">
        <v>0.5</v>
      </c>
      <c r="AS111" s="3">
        <f t="shared" si="108"/>
        <v>0.005</v>
      </c>
      <c r="AT111" s="2">
        <f t="shared" si="109"/>
        <v>0.00607047273273415</v>
      </c>
      <c r="AU111" s="29">
        <f t="shared" si="110"/>
        <v>28.47</v>
      </c>
      <c r="AV111" s="1">
        <f t="shared" si="111"/>
        <v>0.26</v>
      </c>
      <c r="AW111" s="2">
        <f t="shared" si="112"/>
        <v>0.0135833333333333</v>
      </c>
      <c r="AX111" s="1">
        <f t="shared" si="113"/>
        <v>4.08944610397479</v>
      </c>
      <c r="AZ111" s="2"/>
    </row>
    <row r="112" s="1" customFormat="1" spans="1:52">
      <c r="A112" s="13"/>
      <c r="B112" s="13"/>
      <c r="C112" s="16">
        <v>6</v>
      </c>
      <c r="D112" s="19">
        <v>6.9143149717</v>
      </c>
      <c r="E112" s="20">
        <f t="shared" si="114"/>
        <v>3.28226963506452</v>
      </c>
      <c r="F112" s="16" t="s">
        <v>73</v>
      </c>
      <c r="G112" s="13">
        <v>7</v>
      </c>
      <c r="H112" s="18">
        <f t="shared" si="97"/>
        <v>6.9143149717</v>
      </c>
      <c r="I112" s="18">
        <f t="shared" si="98"/>
        <v>280.0643149717</v>
      </c>
      <c r="J112" s="18">
        <f t="shared" si="99"/>
        <v>0.0420152229456009</v>
      </c>
      <c r="K112" s="18">
        <f t="shared" si="100"/>
        <v>75.9047916666667</v>
      </c>
      <c r="L112" s="18">
        <f t="shared" si="101"/>
        <v>0.759047916666667</v>
      </c>
      <c r="M112" s="13" t="s">
        <v>73</v>
      </c>
      <c r="N112" s="13"/>
      <c r="O112" s="18">
        <f t="shared" si="115"/>
        <v>2.37086211342209</v>
      </c>
      <c r="P112" s="18">
        <f t="shared" si="102"/>
        <v>0.0996123002687077</v>
      </c>
      <c r="Q112" s="24">
        <f t="shared" si="103"/>
        <v>0.0209185830564286</v>
      </c>
      <c r="R112" s="18">
        <f t="shared" si="104"/>
        <v>0.1594000625</v>
      </c>
      <c r="S112" s="25">
        <f t="shared" si="105"/>
        <v>0.131233217404972</v>
      </c>
      <c r="T112" s="3">
        <v>0.01</v>
      </c>
      <c r="U112" s="26">
        <f t="shared" si="106"/>
        <v>0.00131233217404972</v>
      </c>
      <c r="V112" s="25"/>
      <c r="W112" s="3"/>
      <c r="X112" s="3"/>
      <c r="Y112" s="28"/>
      <c r="Z112" s="3"/>
      <c r="AA112" s="27"/>
      <c r="AB112" s="3"/>
      <c r="AC112" s="3"/>
      <c r="AD112" s="27"/>
      <c r="AE112" s="25">
        <v>0.001</v>
      </c>
      <c r="AF112" s="3">
        <v>0.49</v>
      </c>
      <c r="AG112" s="26">
        <f t="shared" si="107"/>
        <v>0.00049</v>
      </c>
      <c r="AH112" s="35"/>
      <c r="AI112" s="3"/>
      <c r="AJ112" s="26"/>
      <c r="AK112" s="36"/>
      <c r="AL112" s="27"/>
      <c r="AM112" s="27"/>
      <c r="AN112" s="36"/>
      <c r="AO112" s="27"/>
      <c r="AP112" s="26"/>
      <c r="AQ112" s="3">
        <v>0.01</v>
      </c>
      <c r="AR112" s="3">
        <v>0.5</v>
      </c>
      <c r="AS112" s="3">
        <f t="shared" si="108"/>
        <v>0.005</v>
      </c>
      <c r="AT112" s="2">
        <f t="shared" si="109"/>
        <v>0.00680233217404972</v>
      </c>
      <c r="AU112" s="29">
        <f t="shared" si="110"/>
        <v>28.47</v>
      </c>
      <c r="AV112" s="1">
        <f t="shared" si="111"/>
        <v>0.26</v>
      </c>
      <c r="AW112" s="2">
        <f t="shared" si="112"/>
        <v>0.0135833333333333</v>
      </c>
      <c r="AX112" s="1">
        <f t="shared" si="113"/>
        <v>4.58247191476648</v>
      </c>
      <c r="AZ112" s="2"/>
    </row>
    <row r="113" s="1" customFormat="1" spans="1:52">
      <c r="A113" s="13"/>
      <c r="B113" s="13"/>
      <c r="C113" s="16">
        <v>7</v>
      </c>
      <c r="D113" s="19">
        <v>11.521916197</v>
      </c>
      <c r="E113" s="20">
        <f t="shared" si="114"/>
        <v>6.9143149717</v>
      </c>
      <c r="F113" s="16" t="s">
        <v>73</v>
      </c>
      <c r="G113" s="13">
        <v>8</v>
      </c>
      <c r="H113" s="18">
        <f t="shared" si="97"/>
        <v>11.521916197</v>
      </c>
      <c r="I113" s="18">
        <f t="shared" si="98"/>
        <v>284.671916197</v>
      </c>
      <c r="J113" s="18">
        <f t="shared" si="99"/>
        <v>0.0737548450765474</v>
      </c>
      <c r="K113" s="18">
        <f t="shared" si="100"/>
        <v>75.9047916666667</v>
      </c>
      <c r="L113" s="18">
        <f t="shared" si="101"/>
        <v>0.759047916666667</v>
      </c>
      <c r="M113" s="13" t="s">
        <v>73</v>
      </c>
      <c r="N113" s="13"/>
      <c r="O113" s="18">
        <f t="shared" si="115"/>
        <v>3.03029772982005</v>
      </c>
      <c r="P113" s="18">
        <f t="shared" si="102"/>
        <v>0.223499139598691</v>
      </c>
      <c r="Q113" s="24">
        <f t="shared" si="103"/>
        <v>0.0469348193157251</v>
      </c>
      <c r="R113" s="18">
        <f t="shared" si="104"/>
        <v>0.1594000625</v>
      </c>
      <c r="S113" s="25">
        <f t="shared" si="105"/>
        <v>0.294446680757889</v>
      </c>
      <c r="T113" s="3">
        <v>0.01</v>
      </c>
      <c r="U113" s="26">
        <f t="shared" si="106"/>
        <v>0.0029444668075789</v>
      </c>
      <c r="V113" s="25"/>
      <c r="W113" s="3"/>
      <c r="X113" s="3"/>
      <c r="Y113" s="28"/>
      <c r="Z113" s="3"/>
      <c r="AA113" s="27"/>
      <c r="AB113" s="3"/>
      <c r="AC113" s="3"/>
      <c r="AD113" s="27"/>
      <c r="AE113" s="25">
        <v>0.001</v>
      </c>
      <c r="AF113" s="3">
        <v>0.49</v>
      </c>
      <c r="AG113" s="26">
        <f t="shared" si="107"/>
        <v>0.00049</v>
      </c>
      <c r="AH113" s="35"/>
      <c r="AI113" s="3"/>
      <c r="AJ113" s="26"/>
      <c r="AK113" s="36"/>
      <c r="AL113" s="27"/>
      <c r="AM113" s="27"/>
      <c r="AN113" s="36"/>
      <c r="AO113" s="27"/>
      <c r="AP113" s="26"/>
      <c r="AQ113" s="3">
        <v>0.01</v>
      </c>
      <c r="AR113" s="3">
        <v>0.5</v>
      </c>
      <c r="AS113" s="3">
        <f t="shared" si="108"/>
        <v>0.005</v>
      </c>
      <c r="AT113" s="2">
        <f t="shared" si="109"/>
        <v>0.00843446680757889</v>
      </c>
      <c r="AU113" s="29">
        <f t="shared" si="110"/>
        <v>28.47</v>
      </c>
      <c r="AV113" s="1">
        <f t="shared" si="111"/>
        <v>0.26</v>
      </c>
      <c r="AW113" s="2">
        <f t="shared" si="112"/>
        <v>0.0135833333333333</v>
      </c>
      <c r="AX113" s="1">
        <f t="shared" si="113"/>
        <v>5.68197880856353</v>
      </c>
      <c r="AZ113" s="2"/>
    </row>
    <row r="114" s="1" customFormat="1" spans="1:52">
      <c r="A114" s="13"/>
      <c r="B114" s="13"/>
      <c r="C114" s="16">
        <v>8</v>
      </c>
      <c r="D114" s="19">
        <v>10.5655564749677</v>
      </c>
      <c r="E114" s="20">
        <f t="shared" si="114"/>
        <v>11.521916197</v>
      </c>
      <c r="F114" s="16" t="s">
        <v>73</v>
      </c>
      <c r="G114" s="13">
        <v>9</v>
      </c>
      <c r="H114" s="18">
        <f t="shared" si="97"/>
        <v>10.5655564749677</v>
      </c>
      <c r="I114" s="18">
        <f t="shared" si="98"/>
        <v>283.715556474968</v>
      </c>
      <c r="J114" s="18">
        <f t="shared" si="99"/>
        <v>0.0657232016949479</v>
      </c>
      <c r="K114" s="18">
        <f t="shared" si="100"/>
        <v>75.9047916666667</v>
      </c>
      <c r="L114" s="18">
        <f t="shared" si="101"/>
        <v>0.759047916666667</v>
      </c>
      <c r="M114" s="13" t="s">
        <v>73</v>
      </c>
      <c r="N114" s="13"/>
      <c r="O114" s="18">
        <f t="shared" si="115"/>
        <v>3.56584650688803</v>
      </c>
      <c r="P114" s="18">
        <f t="shared" si="102"/>
        <v>0.234358849185427</v>
      </c>
      <c r="Q114" s="24">
        <f t="shared" si="103"/>
        <v>0.0492153583289397</v>
      </c>
      <c r="R114" s="18">
        <f t="shared" si="104"/>
        <v>0.1594000625</v>
      </c>
      <c r="S114" s="25">
        <f t="shared" si="105"/>
        <v>0.30875369530636</v>
      </c>
      <c r="T114" s="3">
        <v>0.01</v>
      </c>
      <c r="U114" s="26">
        <f t="shared" si="106"/>
        <v>0.0030875369530636</v>
      </c>
      <c r="V114" s="25"/>
      <c r="W114" s="3"/>
      <c r="X114" s="3"/>
      <c r="Y114" s="28"/>
      <c r="Z114" s="3"/>
      <c r="AA114" s="27"/>
      <c r="AB114" s="3"/>
      <c r="AC114" s="3"/>
      <c r="AD114" s="27"/>
      <c r="AE114" s="25">
        <v>0.001</v>
      </c>
      <c r="AF114" s="3">
        <v>0.49</v>
      </c>
      <c r="AG114" s="26">
        <f t="shared" si="107"/>
        <v>0.00049</v>
      </c>
      <c r="AH114" s="35"/>
      <c r="AI114" s="3"/>
      <c r="AJ114" s="26"/>
      <c r="AK114" s="36"/>
      <c r="AL114" s="27"/>
      <c r="AM114" s="27"/>
      <c r="AN114" s="36"/>
      <c r="AO114" s="27"/>
      <c r="AP114" s="26"/>
      <c r="AQ114" s="3">
        <v>0.01</v>
      </c>
      <c r="AR114" s="3">
        <v>0.5</v>
      </c>
      <c r="AS114" s="3">
        <f t="shared" si="108"/>
        <v>0.005</v>
      </c>
      <c r="AT114" s="2">
        <f t="shared" si="109"/>
        <v>0.0085775369530636</v>
      </c>
      <c r="AU114" s="29">
        <f t="shared" si="110"/>
        <v>28.47</v>
      </c>
      <c r="AV114" s="1">
        <f t="shared" si="111"/>
        <v>0.26</v>
      </c>
      <c r="AW114" s="2">
        <f t="shared" si="112"/>
        <v>0.0135833333333333</v>
      </c>
      <c r="AX114" s="1">
        <f t="shared" si="113"/>
        <v>5.77835971245798</v>
      </c>
      <c r="AZ114" s="2"/>
    </row>
    <row r="115" s="1" customFormat="1" spans="1:52">
      <c r="A115" s="13"/>
      <c r="B115" s="13"/>
      <c r="C115" s="16">
        <v>9</v>
      </c>
      <c r="D115" s="19">
        <v>6.1928121297</v>
      </c>
      <c r="E115" s="20">
        <f t="shared" si="114"/>
        <v>10.5655564749677</v>
      </c>
      <c r="F115" s="16" t="s">
        <v>73</v>
      </c>
      <c r="G115" s="13">
        <v>10</v>
      </c>
      <c r="H115" s="18">
        <f t="shared" si="97"/>
        <v>6.1928121297</v>
      </c>
      <c r="I115" s="18">
        <f t="shared" si="98"/>
        <v>279.3428121297</v>
      </c>
      <c r="J115" s="18">
        <f t="shared" si="99"/>
        <v>0.0384068444541237</v>
      </c>
      <c r="K115" s="18">
        <f t="shared" si="100"/>
        <v>75.9047916666667</v>
      </c>
      <c r="L115" s="18">
        <f t="shared" si="101"/>
        <v>0.759047916666667</v>
      </c>
      <c r="M115" s="13" t="s">
        <v>73</v>
      </c>
      <c r="N115" s="13"/>
      <c r="O115" s="18">
        <f t="shared" si="115"/>
        <v>4.09053557436927</v>
      </c>
      <c r="P115" s="18">
        <f t="shared" si="102"/>
        <v>0.15710456353886</v>
      </c>
      <c r="Q115" s="24">
        <f t="shared" si="103"/>
        <v>0.0329919583431606</v>
      </c>
      <c r="R115" s="18">
        <f t="shared" si="104"/>
        <v>0.1594000625</v>
      </c>
      <c r="S115" s="25">
        <f t="shared" si="105"/>
        <v>0.206975818112748</v>
      </c>
      <c r="T115" s="3">
        <v>0.01</v>
      </c>
      <c r="U115" s="26">
        <f t="shared" si="106"/>
        <v>0.00206975818112748</v>
      </c>
      <c r="V115" s="25"/>
      <c r="W115" s="3"/>
      <c r="X115" s="3"/>
      <c r="Y115" s="28"/>
      <c r="Z115" s="3"/>
      <c r="AA115" s="27"/>
      <c r="AB115" s="3"/>
      <c r="AC115" s="3"/>
      <c r="AD115" s="27"/>
      <c r="AE115" s="25">
        <v>0.001</v>
      </c>
      <c r="AF115" s="3">
        <v>0.49</v>
      </c>
      <c r="AG115" s="26">
        <f t="shared" si="107"/>
        <v>0.00049</v>
      </c>
      <c r="AH115" s="35"/>
      <c r="AI115" s="3"/>
      <c r="AJ115" s="26"/>
      <c r="AK115" s="36"/>
      <c r="AL115" s="27"/>
      <c r="AM115" s="27"/>
      <c r="AN115" s="36"/>
      <c r="AO115" s="27"/>
      <c r="AP115" s="26"/>
      <c r="AQ115" s="3">
        <v>0.01</v>
      </c>
      <c r="AR115" s="3">
        <v>0.5</v>
      </c>
      <c r="AS115" s="3">
        <f t="shared" si="108"/>
        <v>0.005</v>
      </c>
      <c r="AT115" s="2">
        <f t="shared" si="109"/>
        <v>0.00755975818112748</v>
      </c>
      <c r="AU115" s="29">
        <f t="shared" si="110"/>
        <v>28.47</v>
      </c>
      <c r="AV115" s="1">
        <f t="shared" si="111"/>
        <v>0.26</v>
      </c>
      <c r="AW115" s="2">
        <f t="shared" si="112"/>
        <v>0.0135833333333333</v>
      </c>
      <c r="AX115" s="1">
        <f t="shared" si="113"/>
        <v>5.09272094644251</v>
      </c>
      <c r="AZ115" s="2"/>
    </row>
    <row r="116" s="1" customFormat="1" spans="1:52">
      <c r="A116" s="13"/>
      <c r="B116" s="13"/>
      <c r="C116" s="16">
        <v>10</v>
      </c>
      <c r="D116" s="19">
        <v>-3.33224704329032</v>
      </c>
      <c r="E116" s="20">
        <f t="shared" si="114"/>
        <v>6.1928121297</v>
      </c>
      <c r="F116" s="16" t="s">
        <v>73</v>
      </c>
      <c r="G116" s="13">
        <v>11</v>
      </c>
      <c r="H116" s="18">
        <f t="shared" si="97"/>
        <v>-3.33224704329032</v>
      </c>
      <c r="I116" s="18">
        <f t="shared" si="98"/>
        <v>269.81775295671</v>
      </c>
      <c r="J116" s="18">
        <f t="shared" si="99"/>
        <v>0.0112206208394702</v>
      </c>
      <c r="K116" s="18">
        <f t="shared" si="100"/>
        <v>75.9047916666667</v>
      </c>
      <c r="L116" s="18">
        <f t="shared" si="101"/>
        <v>0.759047916666667</v>
      </c>
      <c r="M116" s="13" t="s">
        <v>75</v>
      </c>
      <c r="N116" s="18">
        <f>(O115-P115)*$C$22/100</f>
        <v>3.73675946028889</v>
      </c>
      <c r="O116" s="18">
        <f t="shared" si="115"/>
        <v>0.955719467208187</v>
      </c>
      <c r="P116" s="18">
        <f t="shared" si="102"/>
        <v>0.0107237657704435</v>
      </c>
      <c r="Q116" s="24">
        <f t="shared" si="103"/>
        <v>0.00225199081179314</v>
      </c>
      <c r="R116" s="18">
        <f t="shared" si="104"/>
        <v>0.1594000625</v>
      </c>
      <c r="S116" s="25">
        <f t="shared" si="105"/>
        <v>0.014127916742775</v>
      </c>
      <c r="T116" s="3">
        <v>0.01</v>
      </c>
      <c r="U116" s="26">
        <f t="shared" si="106"/>
        <v>0.00014127916742775</v>
      </c>
      <c r="V116" s="25"/>
      <c r="W116" s="3"/>
      <c r="X116" s="3"/>
      <c r="Y116" s="28"/>
      <c r="Z116" s="3"/>
      <c r="AA116" s="27"/>
      <c r="AB116" s="3"/>
      <c r="AC116" s="3"/>
      <c r="AD116" s="27"/>
      <c r="AE116" s="25">
        <v>0.001</v>
      </c>
      <c r="AF116" s="3">
        <v>0.49</v>
      </c>
      <c r="AG116" s="26">
        <f t="shared" si="107"/>
        <v>0.00049</v>
      </c>
      <c r="AH116" s="35"/>
      <c r="AI116" s="3"/>
      <c r="AJ116" s="26"/>
      <c r="AK116" s="36"/>
      <c r="AL116" s="27"/>
      <c r="AM116" s="27"/>
      <c r="AN116" s="36"/>
      <c r="AO116" s="27"/>
      <c r="AP116" s="26"/>
      <c r="AQ116" s="3">
        <v>0.01</v>
      </c>
      <c r="AR116" s="3">
        <v>0.5</v>
      </c>
      <c r="AS116" s="3">
        <f t="shared" si="108"/>
        <v>0.005</v>
      </c>
      <c r="AT116" s="2">
        <f t="shared" si="109"/>
        <v>0.00563127916742775</v>
      </c>
      <c r="AU116" s="29">
        <f t="shared" si="110"/>
        <v>28.47</v>
      </c>
      <c r="AV116" s="1">
        <f t="shared" si="111"/>
        <v>0.26</v>
      </c>
      <c r="AW116" s="2">
        <f t="shared" si="112"/>
        <v>0.0135833333333333</v>
      </c>
      <c r="AX116" s="1">
        <f t="shared" si="113"/>
        <v>3.79357813889061</v>
      </c>
      <c r="AZ116" s="2"/>
    </row>
    <row r="117" s="1" customFormat="1" spans="1:52">
      <c r="A117" s="13"/>
      <c r="B117" s="13"/>
      <c r="C117" s="16">
        <v>11</v>
      </c>
      <c r="D117" s="19">
        <v>-11.6618343101</v>
      </c>
      <c r="E117" s="20">
        <f t="shared" si="114"/>
        <v>-3.33224704329032</v>
      </c>
      <c r="F117" s="16" t="s">
        <v>75</v>
      </c>
      <c r="G117" s="13">
        <v>12</v>
      </c>
      <c r="H117" s="18">
        <f t="shared" si="97"/>
        <v>-11.6618343101</v>
      </c>
      <c r="I117" s="18">
        <f t="shared" si="98"/>
        <v>261.4881656899</v>
      </c>
      <c r="J117" s="18">
        <f t="shared" si="99"/>
        <v>0.003554565451768</v>
      </c>
      <c r="K117" s="18">
        <f t="shared" si="100"/>
        <v>75.9047916666667</v>
      </c>
      <c r="L117" s="18">
        <f t="shared" si="101"/>
        <v>0.759047916666667</v>
      </c>
      <c r="M117" s="13" t="s">
        <v>73</v>
      </c>
      <c r="N117" s="13"/>
      <c r="O117" s="18">
        <f t="shared" si="115"/>
        <v>1.70404361810441</v>
      </c>
      <c r="P117" s="18">
        <f t="shared" si="102"/>
        <v>0.00605713457321967</v>
      </c>
      <c r="Q117" s="24">
        <f t="shared" si="103"/>
        <v>0.00127199826037613</v>
      </c>
      <c r="R117" s="18">
        <f t="shared" si="104"/>
        <v>0.1594000625</v>
      </c>
      <c r="S117" s="25">
        <f t="shared" si="105"/>
        <v>0.00797991067523033</v>
      </c>
      <c r="T117" s="3">
        <v>0.01</v>
      </c>
      <c r="U117" s="26">
        <f t="shared" si="106"/>
        <v>7.97991067523033e-5</v>
      </c>
      <c r="V117" s="25"/>
      <c r="W117" s="3"/>
      <c r="X117" s="3"/>
      <c r="Y117" s="28"/>
      <c r="Z117" s="3"/>
      <c r="AA117" s="27"/>
      <c r="AB117" s="3"/>
      <c r="AC117" s="3"/>
      <c r="AD117" s="27"/>
      <c r="AE117" s="25">
        <v>0.001</v>
      </c>
      <c r="AF117" s="3">
        <v>0.49</v>
      </c>
      <c r="AG117" s="26">
        <f t="shared" si="107"/>
        <v>0.00049</v>
      </c>
      <c r="AH117" s="35"/>
      <c r="AI117" s="3"/>
      <c r="AJ117" s="26"/>
      <c r="AK117" s="36"/>
      <c r="AL117" s="27"/>
      <c r="AM117" s="27"/>
      <c r="AN117" s="36"/>
      <c r="AO117" s="27"/>
      <c r="AP117" s="26"/>
      <c r="AQ117" s="3">
        <v>0.01</v>
      </c>
      <c r="AR117" s="3">
        <v>0.5</v>
      </c>
      <c r="AS117" s="3">
        <f t="shared" si="108"/>
        <v>0.005</v>
      </c>
      <c r="AT117" s="2">
        <f t="shared" si="109"/>
        <v>0.0055697991067523</v>
      </c>
      <c r="AU117" s="29">
        <f t="shared" si="110"/>
        <v>28.47</v>
      </c>
      <c r="AV117" s="1">
        <f t="shared" si="111"/>
        <v>0.26</v>
      </c>
      <c r="AW117" s="2">
        <f t="shared" si="112"/>
        <v>0.0135833333333333</v>
      </c>
      <c r="AX117" s="1">
        <f t="shared" si="113"/>
        <v>3.75216136532607</v>
      </c>
      <c r="AY117" s="1">
        <f>SUM(AX106:AX117)</f>
        <v>51.7190445385384</v>
      </c>
      <c r="AZ117" s="2"/>
    </row>
    <row r="118" s="1" customFormat="1" spans="1:46">
      <c r="A118" s="13"/>
      <c r="B118" s="13"/>
      <c r="C118" s="16">
        <v>12</v>
      </c>
      <c r="D118" s="19">
        <v>-15.5555841329032</v>
      </c>
      <c r="E118" s="20">
        <f t="shared" si="114"/>
        <v>-11.6618343101</v>
      </c>
      <c r="F118" s="16" t="s">
        <v>73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AT118" s="2"/>
    </row>
  </sheetData>
  <mergeCells count="72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S41:U41"/>
    <mergeCell ref="V41:X41"/>
    <mergeCell ref="Y41:AA41"/>
    <mergeCell ref="AB41:AD41"/>
    <mergeCell ref="AE41:AG41"/>
    <mergeCell ref="AH41:AJ41"/>
    <mergeCell ref="AK41:AM41"/>
    <mergeCell ref="AN41:AP41"/>
    <mergeCell ref="A42:B42"/>
    <mergeCell ref="S57:U57"/>
    <mergeCell ref="A58:B58"/>
    <mergeCell ref="S73:U73"/>
    <mergeCell ref="V73:X73"/>
    <mergeCell ref="Y73:AA73"/>
    <mergeCell ref="AB73:AD73"/>
    <mergeCell ref="AE73:AG73"/>
    <mergeCell ref="AH73:AJ73"/>
    <mergeCell ref="AK73:AM73"/>
    <mergeCell ref="AN73:AP73"/>
    <mergeCell ref="AQ73:AS73"/>
    <mergeCell ref="A74:B74"/>
    <mergeCell ref="S89:U89"/>
    <mergeCell ref="V89:X89"/>
    <mergeCell ref="Y89:AA89"/>
    <mergeCell ref="AB89:AD89"/>
    <mergeCell ref="AE89:AG89"/>
    <mergeCell ref="AH89:AJ89"/>
    <mergeCell ref="AK89:AM89"/>
    <mergeCell ref="AN89:AP89"/>
    <mergeCell ref="AQ89:AS89"/>
    <mergeCell ref="A90:B90"/>
    <mergeCell ref="S104:U104"/>
    <mergeCell ref="V104:X104"/>
    <mergeCell ref="Y104:AA104"/>
    <mergeCell ref="AB104:AD104"/>
    <mergeCell ref="AE104:AG104"/>
    <mergeCell ref="AH104:AJ104"/>
    <mergeCell ref="AK104:AM104"/>
    <mergeCell ref="AN104:AP104"/>
    <mergeCell ref="AQ104:AS104"/>
    <mergeCell ref="A105:B105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17"/>
  <sheetViews>
    <sheetView workbookViewId="0">
      <pane xSplit="4" topLeftCell="E1" activePane="topRight" state="frozen"/>
      <selection/>
      <selection pane="topRight" activeCell="A1" sqref="A1:I11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 customWidth="1"/>
    <col min="29" max="29" width="8.88888888888889" style="1"/>
    <col min="30" max="30" width="10.2222222222222" style="1" customWidth="1"/>
    <col min="31" max="31" width="8.88888888888889" style="1"/>
    <col min="32" max="32" width="23.1111111111111" style="1" customWidth="1"/>
    <col min="33" max="33" width="15.6666666666667" style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11.4444444444444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5.6666666666667" style="1"/>
    <col min="55" max="16384" width="8.88888888888889" style="1"/>
  </cols>
  <sheetData>
    <row r="1" s="1" customFormat="1" spans="3:47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U1" s="2"/>
    </row>
    <row r="2" s="1" customFormat="1" spans="1:47">
      <c r="A2" s="4" t="s">
        <v>10</v>
      </c>
      <c r="B2" s="5" t="s">
        <v>11</v>
      </c>
      <c r="C2" s="3"/>
      <c r="D2" s="3"/>
      <c r="E2" s="6">
        <v>142.77</v>
      </c>
      <c r="F2" s="3">
        <v>1166.832</v>
      </c>
      <c r="G2" s="7">
        <f>(F2+F3+F4)/3</f>
        <v>1338.18733333333</v>
      </c>
      <c r="H2" s="3">
        <v>0.13</v>
      </c>
      <c r="I2" s="21">
        <f>(H2+H3+H4)/3</f>
        <v>0.12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U2" s="2"/>
    </row>
    <row r="3" s="1" customFormat="1" spans="1:47">
      <c r="A3" s="4"/>
      <c r="B3" s="5" t="s">
        <v>14</v>
      </c>
      <c r="C3" s="3"/>
      <c r="D3" s="3"/>
      <c r="E3" s="8"/>
      <c r="F3" s="3">
        <v>1192.09</v>
      </c>
      <c r="G3" s="9"/>
      <c r="H3" s="3">
        <v>0.13</v>
      </c>
      <c r="I3" s="2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U3" s="2"/>
    </row>
    <row r="4" s="1" customFormat="1" spans="1:47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U4" s="2"/>
    </row>
    <row r="5" s="1" customFormat="1" spans="1:47">
      <c r="A5" s="4" t="s">
        <v>4</v>
      </c>
      <c r="B5" s="5" t="s">
        <v>16</v>
      </c>
      <c r="C5" s="3"/>
      <c r="D5" s="3"/>
      <c r="E5" s="6">
        <v>704.435623603836</v>
      </c>
      <c r="F5" s="3">
        <v>91.104</v>
      </c>
      <c r="G5" s="7">
        <f>(F5+F6)/2</f>
        <v>92.50925</v>
      </c>
      <c r="H5" s="3">
        <v>0.13</v>
      </c>
      <c r="I5" s="21">
        <f>(H5+H6)/2</f>
        <v>0.16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U5" s="2"/>
    </row>
    <row r="6" s="1" customFormat="1" spans="1:47">
      <c r="A6" s="4"/>
      <c r="B6" s="5" t="s">
        <v>17</v>
      </c>
      <c r="C6" s="3"/>
      <c r="D6" s="3"/>
      <c r="E6" s="10"/>
      <c r="F6" s="3">
        <v>93.9145</v>
      </c>
      <c r="G6" s="11"/>
      <c r="H6" s="3">
        <v>0.19</v>
      </c>
      <c r="I6" s="21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U6" s="2"/>
    </row>
    <row r="7" s="1" customFormat="1" spans="1:47">
      <c r="A7" s="4" t="s">
        <v>5</v>
      </c>
      <c r="B7" s="5"/>
      <c r="C7" s="3"/>
      <c r="D7" s="3"/>
      <c r="E7" s="12">
        <v>159.402739726027</v>
      </c>
      <c r="F7" s="3">
        <v>134.758</v>
      </c>
      <c r="G7" s="3"/>
      <c r="H7" s="3">
        <v>0.29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U7" s="2"/>
    </row>
    <row r="8" s="1" customFormat="1" spans="1:47">
      <c r="A8" s="4" t="s">
        <v>6</v>
      </c>
      <c r="B8" s="5"/>
      <c r="C8" s="3"/>
      <c r="D8" s="3"/>
      <c r="E8" s="12">
        <v>0.31</v>
      </c>
      <c r="F8" s="3">
        <v>625.464</v>
      </c>
      <c r="G8" s="3"/>
      <c r="H8" s="3">
        <v>0.26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U8" s="2"/>
    </row>
    <row r="9" s="1" customFormat="1" spans="1:47">
      <c r="A9" s="4" t="s">
        <v>7</v>
      </c>
      <c r="B9" s="5"/>
      <c r="C9" s="3"/>
      <c r="D9" s="3"/>
      <c r="E9" s="12">
        <v>8.5</v>
      </c>
      <c r="F9" s="3">
        <v>341.64</v>
      </c>
      <c r="G9" s="3"/>
      <c r="H9" s="3">
        <v>0.26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U9" s="2"/>
    </row>
    <row r="10" s="1" customFormat="1" spans="1:47">
      <c r="A10" s="4" t="s">
        <v>8</v>
      </c>
      <c r="B10" s="5"/>
      <c r="C10" s="3"/>
      <c r="D10" s="3"/>
      <c r="E10" s="12">
        <v>0.472053010261416</v>
      </c>
      <c r="F10" s="3">
        <v>341.64</v>
      </c>
      <c r="G10" s="3"/>
      <c r="H10" s="3">
        <v>0.26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U10" s="2"/>
    </row>
    <row r="11" s="1" customFormat="1" spans="1:47">
      <c r="A11" s="4" t="s">
        <v>9</v>
      </c>
      <c r="B11" s="5"/>
      <c r="C11" s="3"/>
      <c r="D11" s="3"/>
      <c r="E11" s="3">
        <v>0.03</v>
      </c>
      <c r="F11" s="3">
        <v>910.8575</v>
      </c>
      <c r="G11" s="3"/>
      <c r="H11" s="3">
        <v>0.21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U11" s="2"/>
    </row>
    <row r="12" s="1" customFormat="1" spans="8:46"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T12" s="2"/>
    </row>
    <row r="13" s="1" customFormat="1" spans="46:46">
      <c r="AT13" s="2"/>
    </row>
    <row r="14" s="1" customFormat="1" spans="1:46">
      <c r="A14" s="13" t="s">
        <v>18</v>
      </c>
      <c r="B14" s="13" t="s">
        <v>19</v>
      </c>
      <c r="C14" s="13">
        <v>308.16</v>
      </c>
      <c r="D14" s="13"/>
      <c r="E14" s="13"/>
      <c r="F14" s="13"/>
      <c r="G14" s="14" t="s">
        <v>20</v>
      </c>
      <c r="H14" s="14" t="s">
        <v>21</v>
      </c>
      <c r="I14" s="14">
        <f>AV38+AV53+BB69+AY85+AY101+BB101+AY116+AG69</f>
        <v>5102201.4557273</v>
      </c>
      <c r="J14" s="14" t="s">
        <v>22</v>
      </c>
      <c r="K14" s="14">
        <f>I14/(10000*1000)</f>
        <v>0.51022014557273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13" t="s">
        <v>24</v>
      </c>
      <c r="B15" s="13" t="s">
        <v>19</v>
      </c>
      <c r="C15" s="13"/>
      <c r="D15" s="13"/>
      <c r="E15" s="13"/>
      <c r="F15" s="13"/>
      <c r="G15" s="14"/>
      <c r="H15" s="14" t="s">
        <v>25</v>
      </c>
      <c r="I15" s="14">
        <v>7342917.5404229</v>
      </c>
      <c r="J15" s="14" t="s">
        <v>22</v>
      </c>
      <c r="K15" s="14">
        <f>I15/(10000*1000)</f>
        <v>0.73429175404229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13" t="s">
        <v>26</v>
      </c>
      <c r="B16" s="13" t="s">
        <v>27</v>
      </c>
      <c r="C16" s="13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13" t="s">
        <v>28</v>
      </c>
      <c r="B17" s="13" t="s">
        <v>29</v>
      </c>
      <c r="C17" s="13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13" t="s">
        <v>32</v>
      </c>
      <c r="B18" s="13" t="s">
        <v>33</v>
      </c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13" t="s">
        <v>35</v>
      </c>
      <c r="B19" s="13" t="s">
        <v>33</v>
      </c>
      <c r="C19" s="13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13" t="s">
        <v>38</v>
      </c>
      <c r="B20" s="13" t="s">
        <v>39</v>
      </c>
      <c r="C20" s="13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13" t="s">
        <v>40</v>
      </c>
      <c r="B21" s="13" t="s">
        <v>41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13" t="s">
        <v>42</v>
      </c>
      <c r="B22" s="13" t="s">
        <v>37</v>
      </c>
      <c r="C22" s="13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13" t="s">
        <v>43</v>
      </c>
      <c r="B23" s="13" t="s">
        <v>44</v>
      </c>
      <c r="C23" s="13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1338.18733333333</v>
      </c>
      <c r="C27" s="16" t="s">
        <v>72</v>
      </c>
      <c r="D27" s="17">
        <v>-5</v>
      </c>
      <c r="E27" s="16"/>
      <c r="F27" s="16"/>
      <c r="G27" s="13">
        <v>1</v>
      </c>
      <c r="H27" s="18">
        <f t="shared" ref="H27:H38" si="0">E28</f>
        <v>-5</v>
      </c>
      <c r="I27" s="18">
        <f t="shared" ref="I27:I38" si="1">H27+273.15</f>
        <v>268.15</v>
      </c>
      <c r="J27" s="18">
        <f t="shared" ref="J27:J38" si="2">EXP(($C$16*(I27-$C$14))/($C$17*I27*$C$14))</f>
        <v>0.00896487173486583</v>
      </c>
      <c r="K27" s="18">
        <f t="shared" ref="K27:K38" si="3">$B$27/12</f>
        <v>111.515611111111</v>
      </c>
      <c r="L27" s="18">
        <f t="shared" ref="L27:L38" si="4">K27*$B$28/100</f>
        <v>1.11515611111111</v>
      </c>
      <c r="M27" s="13" t="s">
        <v>73</v>
      </c>
      <c r="N27" s="13"/>
      <c r="O27" s="18">
        <f>L27</f>
        <v>1.11515611111111</v>
      </c>
      <c r="P27" s="18">
        <f t="shared" ref="P27:P38" si="5">O27*J27</f>
        <v>0.0099972315004629</v>
      </c>
      <c r="Q27" s="24">
        <f t="shared" ref="Q27:Q38" si="6">P27*$B$29</f>
        <v>0.00119966778005555</v>
      </c>
      <c r="R27" s="18">
        <f t="shared" ref="R27:R38" si="7">L27*$B$29</f>
        <v>0.133818733333333</v>
      </c>
      <c r="S27" s="25">
        <f t="shared" ref="S27:S38" si="8">Q27/R27</f>
        <v>0.00896487173486583</v>
      </c>
      <c r="T27" s="3">
        <v>0.01</v>
      </c>
      <c r="U27" s="26">
        <f t="shared" ref="U27:U38" si="9">S27*T27</f>
        <v>8.96487173486583e-5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0.0219896487173487</v>
      </c>
      <c r="AR27" s="29">
        <f t="shared" ref="AR27:AR38" si="15">$B$27/12</f>
        <v>111.515611111111</v>
      </c>
      <c r="AS27" s="1">
        <f t="shared" ref="AS27:AS38" si="16">$B$29</f>
        <v>0.12</v>
      </c>
      <c r="AT27" s="2">
        <f>$E$2/12</f>
        <v>11.8975</v>
      </c>
      <c r="AU27" s="1">
        <f t="shared" ref="AU27:AU38" si="17">AT27*10000*AS27*0.67*AR27*AQ27</f>
        <v>23456.635674963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-5.20440430506452</v>
      </c>
      <c r="E28" s="20">
        <f t="shared" ref="E28:E39" si="18">D27</f>
        <v>-5</v>
      </c>
      <c r="F28" s="16" t="s">
        <v>73</v>
      </c>
      <c r="G28" s="13">
        <v>2</v>
      </c>
      <c r="H28" s="18">
        <f t="shared" si="0"/>
        <v>-5.20440430506452</v>
      </c>
      <c r="I28" s="18">
        <f t="shared" si="1"/>
        <v>267.945595694935</v>
      </c>
      <c r="J28" s="18">
        <f t="shared" si="2"/>
        <v>0.00871995168291434</v>
      </c>
      <c r="K28" s="18">
        <f t="shared" si="3"/>
        <v>111.515611111111</v>
      </c>
      <c r="L28" s="18">
        <f t="shared" si="4"/>
        <v>1.11515611111111</v>
      </c>
      <c r="M28" s="13" t="s">
        <v>73</v>
      </c>
      <c r="N28" s="13"/>
      <c r="O28" s="18">
        <f t="shared" ref="O28:O38" si="19">L28+O27-P27-N28</f>
        <v>2.22031499072176</v>
      </c>
      <c r="P28" s="18">
        <f t="shared" si="5"/>
        <v>0.0193610394399441</v>
      </c>
      <c r="Q28" s="24">
        <f t="shared" si="6"/>
        <v>0.0023233247327933</v>
      </c>
      <c r="R28" s="18">
        <f t="shared" si="7"/>
        <v>0.133818733333333</v>
      </c>
      <c r="S28" s="25">
        <f t="shared" si="8"/>
        <v>0.0173617301174571</v>
      </c>
      <c r="T28" s="3">
        <v>0.01</v>
      </c>
      <c r="U28" s="26">
        <f t="shared" si="9"/>
        <v>0.000173617301174571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0.0220736173011746</v>
      </c>
      <c r="AR28" s="29">
        <f t="shared" si="15"/>
        <v>111.515611111111</v>
      </c>
      <c r="AS28" s="1">
        <f t="shared" si="16"/>
        <v>0.12</v>
      </c>
      <c r="AT28" s="2">
        <f t="shared" ref="AT28:AT38" si="20">$E$2/12</f>
        <v>11.8975</v>
      </c>
      <c r="AU28" s="1">
        <f t="shared" si="17"/>
        <v>23546.2060225508</v>
      </c>
    </row>
    <row r="29" s="1" customFormat="1" spans="1:47">
      <c r="A29" s="13" t="s">
        <v>38</v>
      </c>
      <c r="B29" s="13">
        <f>I2</f>
        <v>0.12</v>
      </c>
      <c r="C29" s="16">
        <v>2</v>
      </c>
      <c r="D29" s="19">
        <v>-1.99220730371429</v>
      </c>
      <c r="E29" s="20">
        <f t="shared" si="18"/>
        <v>-5.20440430506452</v>
      </c>
      <c r="F29" s="16" t="s">
        <v>73</v>
      </c>
      <c r="G29" s="13">
        <v>3</v>
      </c>
      <c r="H29" s="18">
        <f t="shared" si="0"/>
        <v>-1.99220730371429</v>
      </c>
      <c r="I29" s="18">
        <f t="shared" si="1"/>
        <v>271.157792696286</v>
      </c>
      <c r="J29" s="18">
        <f t="shared" si="2"/>
        <v>0.0134111972678593</v>
      </c>
      <c r="K29" s="18">
        <f t="shared" si="3"/>
        <v>111.515611111111</v>
      </c>
      <c r="L29" s="18">
        <f t="shared" si="4"/>
        <v>1.11515611111111</v>
      </c>
      <c r="M29" s="13" t="s">
        <v>73</v>
      </c>
      <c r="N29" s="13"/>
      <c r="O29" s="18">
        <f t="shared" si="19"/>
        <v>3.31611006239293</v>
      </c>
      <c r="P29" s="18">
        <f t="shared" si="5"/>
        <v>0.0444730062086848</v>
      </c>
      <c r="Q29" s="24">
        <f t="shared" si="6"/>
        <v>0.00533676074504217</v>
      </c>
      <c r="R29" s="18">
        <f t="shared" si="7"/>
        <v>0.133818733333333</v>
      </c>
      <c r="S29" s="25">
        <f t="shared" si="8"/>
        <v>0.039880520552744</v>
      </c>
      <c r="T29" s="3">
        <v>0.01</v>
      </c>
      <c r="U29" s="26">
        <f t="shared" si="9"/>
        <v>0.00039880520552744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0.0222988052055274</v>
      </c>
      <c r="AR29" s="29">
        <f t="shared" si="15"/>
        <v>111.515611111111</v>
      </c>
      <c r="AS29" s="1">
        <f t="shared" si="16"/>
        <v>0.12</v>
      </c>
      <c r="AT29" s="2">
        <f t="shared" si="20"/>
        <v>11.8975</v>
      </c>
      <c r="AU29" s="1">
        <f t="shared" si="17"/>
        <v>23786.4168007542</v>
      </c>
    </row>
    <row r="30" s="1" customFormat="1" spans="1:47">
      <c r="A30" s="13"/>
      <c r="B30" s="13"/>
      <c r="C30" s="16">
        <v>3</v>
      </c>
      <c r="D30" s="19">
        <v>3.12582460467742</v>
      </c>
      <c r="E30" s="20">
        <f t="shared" si="18"/>
        <v>-1.99220730371429</v>
      </c>
      <c r="F30" s="16" t="s">
        <v>73</v>
      </c>
      <c r="G30" s="13">
        <v>4</v>
      </c>
      <c r="H30" s="18">
        <f t="shared" si="0"/>
        <v>3.12582460467742</v>
      </c>
      <c r="I30" s="18">
        <f t="shared" si="1"/>
        <v>276.275824604677</v>
      </c>
      <c r="J30" s="18">
        <f t="shared" si="2"/>
        <v>0.0260832235776289</v>
      </c>
      <c r="K30" s="18">
        <f t="shared" si="3"/>
        <v>111.515611111111</v>
      </c>
      <c r="L30" s="18">
        <f t="shared" si="4"/>
        <v>1.11515611111111</v>
      </c>
      <c r="M30" s="13" t="s">
        <v>73</v>
      </c>
      <c r="N30" s="13"/>
      <c r="O30" s="18">
        <f t="shared" si="19"/>
        <v>4.38679316729535</v>
      </c>
      <c r="P30" s="18">
        <f t="shared" si="5"/>
        <v>0.114421706971379</v>
      </c>
      <c r="Q30" s="24">
        <f t="shared" si="6"/>
        <v>0.0137306048365655</v>
      </c>
      <c r="R30" s="18">
        <f t="shared" si="7"/>
        <v>0.133818733333333</v>
      </c>
      <c r="S30" s="25">
        <f t="shared" si="8"/>
        <v>0.102605999134393</v>
      </c>
      <c r="T30" s="3">
        <v>0.01</v>
      </c>
      <c r="U30" s="26">
        <f t="shared" si="9"/>
        <v>0.00102605999134393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0.0229260599913439</v>
      </c>
      <c r="AR30" s="29">
        <f t="shared" si="15"/>
        <v>111.515611111111</v>
      </c>
      <c r="AS30" s="1">
        <f t="shared" si="16"/>
        <v>0.12</v>
      </c>
      <c r="AT30" s="2">
        <f t="shared" si="20"/>
        <v>11.8975</v>
      </c>
      <c r="AU30" s="1">
        <f t="shared" si="17"/>
        <v>24455.5173932829</v>
      </c>
    </row>
    <row r="31" s="1" customFormat="1" spans="1:47">
      <c r="A31" s="13"/>
      <c r="B31" s="13"/>
      <c r="C31" s="16">
        <v>4</v>
      </c>
      <c r="D31" s="19">
        <v>8.203095903</v>
      </c>
      <c r="E31" s="20">
        <f t="shared" si="18"/>
        <v>3.12582460467742</v>
      </c>
      <c r="F31" s="16" t="s">
        <v>73</v>
      </c>
      <c r="G31" s="13">
        <v>5</v>
      </c>
      <c r="H31" s="18">
        <f t="shared" si="0"/>
        <v>8.203095903</v>
      </c>
      <c r="I31" s="18">
        <f t="shared" si="1"/>
        <v>281.353095903</v>
      </c>
      <c r="J31" s="18">
        <f t="shared" si="2"/>
        <v>0.0492684632614099</v>
      </c>
      <c r="K31" s="18">
        <f t="shared" si="3"/>
        <v>111.515611111111</v>
      </c>
      <c r="L31" s="18">
        <f t="shared" si="4"/>
        <v>1.11515611111111</v>
      </c>
      <c r="M31" s="13" t="s">
        <v>75</v>
      </c>
      <c r="N31" s="18">
        <f>(O30-P30)*C22/100</f>
        <v>4.05875288730777</v>
      </c>
      <c r="O31" s="18">
        <f t="shared" si="19"/>
        <v>1.32877468412731</v>
      </c>
      <c r="P31" s="18">
        <f t="shared" si="5"/>
        <v>0.0654666867076179</v>
      </c>
      <c r="Q31" s="24">
        <f t="shared" si="6"/>
        <v>0.00785600240491415</v>
      </c>
      <c r="R31" s="18">
        <f t="shared" si="7"/>
        <v>0.133818733333333</v>
      </c>
      <c r="S31" s="25">
        <f t="shared" si="8"/>
        <v>0.0587062977598613</v>
      </c>
      <c r="T31" s="3">
        <v>0.01</v>
      </c>
      <c r="U31" s="26">
        <f t="shared" si="9"/>
        <v>0.000587062977598613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0.0300370629775986</v>
      </c>
      <c r="AR31" s="29">
        <f t="shared" si="15"/>
        <v>111.515611111111</v>
      </c>
      <c r="AS31" s="1">
        <f t="shared" si="16"/>
        <v>0.12</v>
      </c>
      <c r="AT31" s="2">
        <f t="shared" si="20"/>
        <v>11.8975</v>
      </c>
      <c r="AU31" s="1">
        <f t="shared" si="17"/>
        <v>32040.9139803849</v>
      </c>
    </row>
    <row r="32" s="1" customFormat="1" spans="1:47">
      <c r="A32" s="13"/>
      <c r="B32" s="13"/>
      <c r="C32" s="16">
        <v>5</v>
      </c>
      <c r="D32" s="19">
        <v>15.8841126228065</v>
      </c>
      <c r="E32" s="20">
        <f t="shared" si="18"/>
        <v>8.203095903</v>
      </c>
      <c r="F32" s="16" t="s">
        <v>75</v>
      </c>
      <c r="G32" s="13">
        <v>6</v>
      </c>
      <c r="H32" s="18">
        <f t="shared" si="0"/>
        <v>15.8841126228065</v>
      </c>
      <c r="I32" s="18">
        <f t="shared" si="1"/>
        <v>289.034112622806</v>
      </c>
      <c r="J32" s="18">
        <f t="shared" si="2"/>
        <v>0.12358852356439</v>
      </c>
      <c r="K32" s="18">
        <f t="shared" si="3"/>
        <v>111.515611111111</v>
      </c>
      <c r="L32" s="18">
        <f t="shared" si="4"/>
        <v>1.11515611111111</v>
      </c>
      <c r="M32" s="13" t="s">
        <v>73</v>
      </c>
      <c r="N32" s="13"/>
      <c r="O32" s="18">
        <f t="shared" si="19"/>
        <v>2.3784641085308</v>
      </c>
      <c r="P32" s="18">
        <f t="shared" si="5"/>
        <v>0.293950867524215</v>
      </c>
      <c r="Q32" s="24">
        <f t="shared" si="6"/>
        <v>0.0352741041029058</v>
      </c>
      <c r="R32" s="18">
        <f t="shared" si="7"/>
        <v>0.133818733333333</v>
      </c>
      <c r="S32" s="25">
        <f t="shared" si="8"/>
        <v>0.263596158955117</v>
      </c>
      <c r="T32" s="3">
        <v>0.01</v>
      </c>
      <c r="U32" s="26">
        <f t="shared" si="9"/>
        <v>0.00263596158955117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0.0320859615895512</v>
      </c>
      <c r="AR32" s="29">
        <f t="shared" si="15"/>
        <v>111.515611111111</v>
      </c>
      <c r="AS32" s="1">
        <f t="shared" si="16"/>
        <v>0.12</v>
      </c>
      <c r="AT32" s="2">
        <f t="shared" si="20"/>
        <v>11.8975</v>
      </c>
      <c r="AU32" s="1">
        <f t="shared" si="17"/>
        <v>34226.4999755624</v>
      </c>
    </row>
    <row r="33" s="1" customFormat="1" spans="1:47">
      <c r="A33" s="13"/>
      <c r="B33" s="13"/>
      <c r="C33" s="16">
        <v>6</v>
      </c>
      <c r="D33" s="19">
        <v>20.8810832266667</v>
      </c>
      <c r="E33" s="20">
        <f t="shared" si="18"/>
        <v>15.8841126228065</v>
      </c>
      <c r="F33" s="16" t="s">
        <v>73</v>
      </c>
      <c r="G33" s="13">
        <v>7</v>
      </c>
      <c r="H33" s="18">
        <f t="shared" si="0"/>
        <v>20.8810832266667</v>
      </c>
      <c r="I33" s="18">
        <f t="shared" si="1"/>
        <v>294.031083226667</v>
      </c>
      <c r="J33" s="18">
        <f t="shared" si="2"/>
        <v>0.219085905122895</v>
      </c>
      <c r="K33" s="18">
        <f t="shared" si="3"/>
        <v>111.515611111111</v>
      </c>
      <c r="L33" s="18">
        <f t="shared" si="4"/>
        <v>1.11515611111111</v>
      </c>
      <c r="M33" s="13" t="s">
        <v>73</v>
      </c>
      <c r="N33" s="13"/>
      <c r="O33" s="18">
        <f t="shared" si="19"/>
        <v>3.1996693521177</v>
      </c>
      <c r="P33" s="18">
        <f t="shared" si="5"/>
        <v>0.701002456102693</v>
      </c>
      <c r="Q33" s="24">
        <f t="shared" si="6"/>
        <v>0.0841202947323232</v>
      </c>
      <c r="R33" s="18">
        <f t="shared" si="7"/>
        <v>0.133818733333333</v>
      </c>
      <c r="S33" s="25">
        <f t="shared" si="8"/>
        <v>0.628613742164075</v>
      </c>
      <c r="T33" s="3">
        <v>0.01</v>
      </c>
      <c r="U33" s="26">
        <f t="shared" si="9"/>
        <v>0.00628613742164075</v>
      </c>
      <c r="V33" s="25"/>
      <c r="W33" s="3"/>
      <c r="X33" s="26"/>
      <c r="Y33" s="28">
        <v>0.04</v>
      </c>
      <c r="Z33" s="3">
        <v>0.21</v>
      </c>
      <c r="AA33" s="27">
        <f t="shared" si="10"/>
        <v>0.0084</v>
      </c>
      <c r="AB33" s="3">
        <v>0.015</v>
      </c>
      <c r="AC33" s="3">
        <v>0.29</v>
      </c>
      <c r="AD33" s="27">
        <f t="shared" si="11"/>
        <v>0.00435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0.0357361374216408</v>
      </c>
      <c r="AR33" s="29">
        <f t="shared" si="15"/>
        <v>111.515611111111</v>
      </c>
      <c r="AS33" s="1">
        <f t="shared" si="16"/>
        <v>0.12</v>
      </c>
      <c r="AT33" s="2">
        <f t="shared" si="20"/>
        <v>11.8975</v>
      </c>
      <c r="AU33" s="1">
        <f t="shared" si="17"/>
        <v>38120.1885807528</v>
      </c>
    </row>
    <row r="34" s="1" customFormat="1" spans="1:47">
      <c r="A34" s="13"/>
      <c r="B34" s="13"/>
      <c r="C34" s="16">
        <v>7</v>
      </c>
      <c r="D34" s="19">
        <v>23.8219086222581</v>
      </c>
      <c r="E34" s="20">
        <f t="shared" si="18"/>
        <v>20.8810832266667</v>
      </c>
      <c r="F34" s="16" t="s">
        <v>73</v>
      </c>
      <c r="G34" s="13">
        <v>8</v>
      </c>
      <c r="H34" s="18">
        <f t="shared" si="0"/>
        <v>23.8219086222581</v>
      </c>
      <c r="I34" s="18">
        <f t="shared" si="1"/>
        <v>296.971908622258</v>
      </c>
      <c r="J34" s="18">
        <f t="shared" si="2"/>
        <v>0.304110256261553</v>
      </c>
      <c r="K34" s="18">
        <f t="shared" si="3"/>
        <v>111.515611111111</v>
      </c>
      <c r="L34" s="18">
        <f t="shared" si="4"/>
        <v>1.11515611111111</v>
      </c>
      <c r="M34" s="13" t="s">
        <v>73</v>
      </c>
      <c r="N34" s="13"/>
      <c r="O34" s="18">
        <f t="shared" si="19"/>
        <v>3.61382300712612</v>
      </c>
      <c r="P34" s="18">
        <f t="shared" si="5"/>
        <v>1.09900064078102</v>
      </c>
      <c r="Q34" s="24">
        <f t="shared" si="6"/>
        <v>0.131880076893722</v>
      </c>
      <c r="R34" s="18">
        <f t="shared" si="7"/>
        <v>0.133818733333333</v>
      </c>
      <c r="S34" s="25">
        <f t="shared" si="8"/>
        <v>0.985512817291568</v>
      </c>
      <c r="T34" s="3">
        <v>0.01</v>
      </c>
      <c r="U34" s="26">
        <f t="shared" si="9"/>
        <v>0.00985512817291568</v>
      </c>
      <c r="V34" s="25"/>
      <c r="W34" s="3"/>
      <c r="X34" s="26"/>
      <c r="Y34" s="28">
        <v>0.04</v>
      </c>
      <c r="Z34" s="3">
        <v>0.21</v>
      </c>
      <c r="AA34" s="27">
        <f t="shared" si="10"/>
        <v>0.0084</v>
      </c>
      <c r="AB34" s="3">
        <v>0.015</v>
      </c>
      <c r="AC34" s="3">
        <v>0.29</v>
      </c>
      <c r="AD34" s="27">
        <f t="shared" si="11"/>
        <v>0.00435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0.0393051281729157</v>
      </c>
      <c r="AR34" s="29">
        <f t="shared" si="15"/>
        <v>111.515611111111</v>
      </c>
      <c r="AS34" s="1">
        <f t="shared" si="16"/>
        <v>0.12</v>
      </c>
      <c r="AT34" s="2">
        <f t="shared" si="20"/>
        <v>11.8975</v>
      </c>
      <c r="AU34" s="1">
        <f t="shared" si="17"/>
        <v>41927.2760361299</v>
      </c>
    </row>
    <row r="35" s="1" customFormat="1" spans="1:47">
      <c r="A35" s="13"/>
      <c r="B35" s="13"/>
      <c r="C35" s="16">
        <v>8</v>
      </c>
      <c r="D35" s="19">
        <v>20.7766208248387</v>
      </c>
      <c r="E35" s="20">
        <f t="shared" si="18"/>
        <v>23.8219086222581</v>
      </c>
      <c r="F35" s="16" t="s">
        <v>73</v>
      </c>
      <c r="G35" s="13">
        <v>9</v>
      </c>
      <c r="H35" s="18">
        <f t="shared" si="0"/>
        <v>20.7766208248387</v>
      </c>
      <c r="I35" s="18">
        <f t="shared" si="1"/>
        <v>293.926620824839</v>
      </c>
      <c r="J35" s="18">
        <f t="shared" si="2"/>
        <v>0.216522572758668</v>
      </c>
      <c r="K35" s="18">
        <f t="shared" si="3"/>
        <v>111.515611111111</v>
      </c>
      <c r="L35" s="18">
        <f t="shared" si="4"/>
        <v>1.11515611111111</v>
      </c>
      <c r="M35" s="13" t="s">
        <v>73</v>
      </c>
      <c r="N35" s="13"/>
      <c r="O35" s="18">
        <f t="shared" si="19"/>
        <v>3.62997847745621</v>
      </c>
      <c r="P35" s="18">
        <f t="shared" si="5"/>
        <v>0.785972278997411</v>
      </c>
      <c r="Q35" s="24">
        <f t="shared" si="6"/>
        <v>0.0943166734796893</v>
      </c>
      <c r="R35" s="18">
        <f t="shared" si="7"/>
        <v>0.133818733333333</v>
      </c>
      <c r="S35" s="25">
        <f t="shared" si="8"/>
        <v>0.704809193229717</v>
      </c>
      <c r="T35" s="3">
        <v>0.01</v>
      </c>
      <c r="U35" s="26">
        <f t="shared" si="9"/>
        <v>0.00704809193229717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0.0364980919322972</v>
      </c>
      <c r="AR35" s="29">
        <f t="shared" si="15"/>
        <v>111.515611111111</v>
      </c>
      <c r="AS35" s="1">
        <f t="shared" si="16"/>
        <v>0.12</v>
      </c>
      <c r="AT35" s="2">
        <f t="shared" si="20"/>
        <v>11.8975</v>
      </c>
      <c r="AU35" s="1">
        <f t="shared" si="17"/>
        <v>38932.9750689363</v>
      </c>
    </row>
    <row r="36" s="1" customFormat="1" spans="1:47">
      <c r="A36" s="13"/>
      <c r="B36" s="13"/>
      <c r="C36" s="16">
        <v>9</v>
      </c>
      <c r="D36" s="19">
        <v>16.1441064518333</v>
      </c>
      <c r="E36" s="20">
        <f t="shared" si="18"/>
        <v>20.7766208248387</v>
      </c>
      <c r="F36" s="16" t="s">
        <v>73</v>
      </c>
      <c r="G36" s="13">
        <v>10</v>
      </c>
      <c r="H36" s="18">
        <f t="shared" si="0"/>
        <v>16.1441064518333</v>
      </c>
      <c r="I36" s="18">
        <f t="shared" si="1"/>
        <v>289.294106451833</v>
      </c>
      <c r="J36" s="18">
        <f t="shared" si="2"/>
        <v>0.127387434128633</v>
      </c>
      <c r="K36" s="18">
        <f t="shared" si="3"/>
        <v>111.515611111111</v>
      </c>
      <c r="L36" s="18">
        <f t="shared" si="4"/>
        <v>1.11515611111111</v>
      </c>
      <c r="M36" s="13" t="s">
        <v>73</v>
      </c>
      <c r="N36" s="13"/>
      <c r="O36" s="18">
        <f t="shared" si="19"/>
        <v>3.95916230956991</v>
      </c>
      <c r="P36" s="18">
        <f t="shared" si="5"/>
        <v>0.504347527914903</v>
      </c>
      <c r="Q36" s="24">
        <f t="shared" si="6"/>
        <v>0.0605217033497884</v>
      </c>
      <c r="R36" s="18">
        <f t="shared" si="7"/>
        <v>0.133818733333333</v>
      </c>
      <c r="S36" s="25">
        <f t="shared" si="8"/>
        <v>0.452266299659502</v>
      </c>
      <c r="T36" s="3">
        <v>0.01</v>
      </c>
      <c r="U36" s="26">
        <f t="shared" si="9"/>
        <v>0.00452266299659502</v>
      </c>
      <c r="V36" s="25"/>
      <c r="W36" s="3"/>
      <c r="X36" s="26"/>
      <c r="Y36" s="28">
        <v>0.02</v>
      </c>
      <c r="Z36" s="3">
        <v>0.21</v>
      </c>
      <c r="AA36" s="27">
        <f t="shared" si="10"/>
        <v>0.0042</v>
      </c>
      <c r="AB36" s="3">
        <v>0.01</v>
      </c>
      <c r="AC36" s="3">
        <v>0.29</v>
      </c>
      <c r="AD36" s="27">
        <f t="shared" si="11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</v>
      </c>
      <c r="AO36" s="3">
        <v>0.38</v>
      </c>
      <c r="AP36" s="3">
        <f t="shared" si="13"/>
        <v>0.0038</v>
      </c>
      <c r="AQ36" s="1">
        <f t="shared" si="14"/>
        <v>0.026422662996595</v>
      </c>
      <c r="AR36" s="29">
        <f t="shared" si="15"/>
        <v>111.515611111111</v>
      </c>
      <c r="AS36" s="1">
        <f t="shared" si="16"/>
        <v>0.12</v>
      </c>
      <c r="AT36" s="2">
        <f t="shared" si="20"/>
        <v>11.8975</v>
      </c>
      <c r="AU36" s="1">
        <f t="shared" si="17"/>
        <v>28185.387926842</v>
      </c>
    </row>
    <row r="37" s="1" customFormat="1" spans="1:47">
      <c r="A37" s="13"/>
      <c r="B37" s="13"/>
      <c r="C37" s="16">
        <v>10</v>
      </c>
      <c r="D37" s="19">
        <v>9.34797353664516</v>
      </c>
      <c r="E37" s="20">
        <f t="shared" si="18"/>
        <v>16.1441064518333</v>
      </c>
      <c r="F37" s="16" t="s">
        <v>73</v>
      </c>
      <c r="G37" s="13">
        <v>11</v>
      </c>
      <c r="H37" s="18">
        <f t="shared" si="0"/>
        <v>9.34797353664516</v>
      </c>
      <c r="I37" s="18">
        <f t="shared" si="1"/>
        <v>282.497973536645</v>
      </c>
      <c r="J37" s="18">
        <f t="shared" si="2"/>
        <v>0.0566864824863045</v>
      </c>
      <c r="K37" s="18">
        <f t="shared" si="3"/>
        <v>111.515611111111</v>
      </c>
      <c r="L37" s="18">
        <f t="shared" si="4"/>
        <v>1.11515611111111</v>
      </c>
      <c r="M37" s="13" t="s">
        <v>75</v>
      </c>
      <c r="N37" s="18">
        <f>(O36-P36)*C22/100</f>
        <v>3.28207404257226</v>
      </c>
      <c r="O37" s="18">
        <f t="shared" si="19"/>
        <v>1.28789685019386</v>
      </c>
      <c r="P37" s="18">
        <f t="shared" si="5"/>
        <v>0.0730063422426811</v>
      </c>
      <c r="Q37" s="24">
        <f t="shared" si="6"/>
        <v>0.00876076106912173</v>
      </c>
      <c r="R37" s="18">
        <f t="shared" si="7"/>
        <v>0.133818733333333</v>
      </c>
      <c r="S37" s="25">
        <f t="shared" si="8"/>
        <v>0.0654673740432086</v>
      </c>
      <c r="T37" s="3">
        <v>0.01</v>
      </c>
      <c r="U37" s="26">
        <f t="shared" si="9"/>
        <v>0.000654673740432086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0.0225546737404321</v>
      </c>
      <c r="AR37" s="29">
        <f t="shared" si="15"/>
        <v>111.515611111111</v>
      </c>
      <c r="AS37" s="1">
        <f t="shared" si="16"/>
        <v>0.12</v>
      </c>
      <c r="AT37" s="2">
        <f t="shared" si="20"/>
        <v>11.8975</v>
      </c>
      <c r="AU37" s="1">
        <f t="shared" si="17"/>
        <v>24059.3549945877</v>
      </c>
    </row>
    <row r="38" s="1" customFormat="1" spans="1:48">
      <c r="A38" s="13"/>
      <c r="B38" s="13"/>
      <c r="C38" s="16">
        <v>11</v>
      </c>
      <c r="D38" s="19">
        <v>2.64422365833333</v>
      </c>
      <c r="E38" s="20">
        <f t="shared" si="18"/>
        <v>9.34797353664516</v>
      </c>
      <c r="F38" s="16" t="s">
        <v>75</v>
      </c>
      <c r="G38" s="13">
        <v>12</v>
      </c>
      <c r="H38" s="18">
        <f t="shared" si="0"/>
        <v>2.64422365833333</v>
      </c>
      <c r="I38" s="18">
        <f t="shared" si="1"/>
        <v>275.794223658333</v>
      </c>
      <c r="J38" s="18">
        <f t="shared" si="2"/>
        <v>0.0245263940371268</v>
      </c>
      <c r="K38" s="18">
        <f t="shared" si="3"/>
        <v>111.515611111111</v>
      </c>
      <c r="L38" s="18">
        <f t="shared" si="4"/>
        <v>1.11515611111111</v>
      </c>
      <c r="M38" s="13" t="s">
        <v>73</v>
      </c>
      <c r="N38" s="13"/>
      <c r="O38" s="18">
        <f t="shared" si="19"/>
        <v>2.33004661906229</v>
      </c>
      <c r="P38" s="18">
        <f t="shared" si="5"/>
        <v>0.0571476415039969</v>
      </c>
      <c r="Q38" s="24">
        <f t="shared" si="6"/>
        <v>0.00685771698047962</v>
      </c>
      <c r="R38" s="18">
        <f t="shared" si="7"/>
        <v>0.133818733333333</v>
      </c>
      <c r="S38" s="25">
        <f t="shared" si="8"/>
        <v>0.0512463151433179</v>
      </c>
      <c r="T38" s="3">
        <v>0.01</v>
      </c>
      <c r="U38" s="26">
        <f t="shared" si="9"/>
        <v>0.000512463151433179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0.0224124631514332</v>
      </c>
      <c r="AR38" s="29">
        <f t="shared" si="15"/>
        <v>111.515611111111</v>
      </c>
      <c r="AS38" s="1">
        <f t="shared" si="16"/>
        <v>0.12</v>
      </c>
      <c r="AT38" s="2">
        <f t="shared" si="20"/>
        <v>11.8975</v>
      </c>
      <c r="AU38" s="1">
        <f t="shared" si="17"/>
        <v>23907.6571653887</v>
      </c>
      <c r="AV38" s="1">
        <f>SUM(AU27:AU38)</f>
        <v>356645.029620136</v>
      </c>
    </row>
    <row r="39" s="1" customFormat="1" spans="1:46">
      <c r="A39" s="13"/>
      <c r="B39" s="13"/>
      <c r="C39" s="16">
        <v>12</v>
      </c>
      <c r="D39" s="19">
        <v>-4.91841406116129</v>
      </c>
      <c r="E39" s="20">
        <f t="shared" si="18"/>
        <v>2.64422365833333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-5</v>
      </c>
      <c r="E42" s="16"/>
      <c r="F42" s="16"/>
      <c r="G42" s="13">
        <v>1</v>
      </c>
      <c r="H42" s="18">
        <f t="shared" ref="H42:H53" si="21">E43</f>
        <v>-5</v>
      </c>
      <c r="I42" s="18">
        <f t="shared" ref="I42:I53" si="22">H42+273.15</f>
        <v>268.15</v>
      </c>
      <c r="J42" s="18">
        <f t="shared" ref="J42:J53" si="23">EXP(($C$16*(I42-$C$14))/($C$17*I42*$C$14))</f>
        <v>0.00896487173486583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0.000691111300448864</v>
      </c>
      <c r="Q42" s="24">
        <f t="shared" ref="Q42:Q53" si="27">P42*$B$44</f>
        <v>0.000110577808071818</v>
      </c>
      <c r="R42" s="18">
        <f t="shared" ref="R42:R53" si="28">L42*$B$44</f>
        <v>0.0123345666666667</v>
      </c>
      <c r="S42" s="25">
        <f t="shared" ref="S42:S53" si="29">Q42/R42</f>
        <v>0.00896487173486583</v>
      </c>
      <c r="T42" s="3">
        <v>0.01</v>
      </c>
      <c r="U42" s="26">
        <f t="shared" ref="U42:U53" si="30">S42*T42</f>
        <v>8.96487173486583e-5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0.0148896487173487</v>
      </c>
      <c r="AR42" s="29">
        <f t="shared" ref="AR42:AR53" si="34">$B$42/12</f>
        <v>7.70910416666667</v>
      </c>
      <c r="AS42" s="1">
        <f t="shared" ref="AS42:AS53" si="35">$B$44</f>
        <v>0.16</v>
      </c>
      <c r="AT42" s="2">
        <f t="shared" ref="AT42:AT53" si="36">$E$5/12</f>
        <v>58.702968633653</v>
      </c>
      <c r="AU42" s="1">
        <f t="shared" ref="AU42:AU53" si="37">AT42*10000*AS42*0.67*AR42*AQ42</f>
        <v>7223.42578981042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-5.20440430506452</v>
      </c>
      <c r="E43" s="20">
        <f t="shared" ref="E43:E54" si="38">D42</f>
        <v>-5</v>
      </c>
      <c r="F43" s="16" t="s">
        <v>73</v>
      </c>
      <c r="G43" s="13">
        <v>2</v>
      </c>
      <c r="H43" s="18">
        <f t="shared" si="21"/>
        <v>-5.20440430506452</v>
      </c>
      <c r="I43" s="18">
        <f t="shared" si="22"/>
        <v>267.945595694935</v>
      </c>
      <c r="J43" s="18">
        <f t="shared" si="23"/>
        <v>0.00871995168291434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0.153490972032884</v>
      </c>
      <c r="P43" s="18">
        <f t="shared" si="26"/>
        <v>0.00133843385989031</v>
      </c>
      <c r="Q43" s="24">
        <f t="shared" si="27"/>
        <v>0.000214149417582449</v>
      </c>
      <c r="R43" s="18">
        <f t="shared" si="28"/>
        <v>0.0123345666666667</v>
      </c>
      <c r="S43" s="25">
        <f t="shared" si="29"/>
        <v>0.0173617301174571</v>
      </c>
      <c r="T43" s="3">
        <v>0.01</v>
      </c>
      <c r="U43" s="26">
        <f t="shared" si="30"/>
        <v>0.000173617301174571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0.0149736173011746</v>
      </c>
      <c r="AR43" s="29">
        <f t="shared" si="34"/>
        <v>7.70910416666667</v>
      </c>
      <c r="AS43" s="1">
        <f t="shared" si="35"/>
        <v>0.16</v>
      </c>
      <c r="AT43" s="2">
        <f t="shared" si="36"/>
        <v>58.702968633653</v>
      </c>
      <c r="AU43" s="1">
        <f t="shared" si="37"/>
        <v>7264.16152813816</v>
      </c>
    </row>
    <row r="44" s="1" customFormat="1" spans="1:47">
      <c r="A44" s="13" t="s">
        <v>38</v>
      </c>
      <c r="B44" s="13">
        <f>I5</f>
        <v>0.16</v>
      </c>
      <c r="C44" s="16">
        <v>2</v>
      </c>
      <c r="D44" s="19">
        <v>-1.99220730371429</v>
      </c>
      <c r="E44" s="20">
        <f t="shared" si="38"/>
        <v>-5.20440430506452</v>
      </c>
      <c r="F44" s="16" t="s">
        <v>73</v>
      </c>
      <c r="G44" s="13">
        <v>3</v>
      </c>
      <c r="H44" s="18">
        <f t="shared" si="21"/>
        <v>-1.99220730371429</v>
      </c>
      <c r="I44" s="18">
        <f t="shared" si="22"/>
        <v>271.157792696286</v>
      </c>
      <c r="J44" s="18">
        <f t="shared" si="23"/>
        <v>0.0134111972678593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0.229243579839661</v>
      </c>
      <c r="P44" s="18">
        <f t="shared" si="26"/>
        <v>0.00307443087161995</v>
      </c>
      <c r="Q44" s="24">
        <f t="shared" si="27"/>
        <v>0.000491908939459191</v>
      </c>
      <c r="R44" s="18">
        <f t="shared" si="28"/>
        <v>0.0123345666666667</v>
      </c>
      <c r="S44" s="25">
        <f t="shared" si="29"/>
        <v>0.039880520552744</v>
      </c>
      <c r="T44" s="3">
        <v>0.01</v>
      </c>
      <c r="U44" s="26">
        <f t="shared" si="30"/>
        <v>0.00039880520552744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0.0151988052055274</v>
      </c>
      <c r="AR44" s="29">
        <f t="shared" si="34"/>
        <v>7.70910416666667</v>
      </c>
      <c r="AS44" s="1">
        <f t="shared" si="35"/>
        <v>0.16</v>
      </c>
      <c r="AT44" s="2">
        <f t="shared" si="36"/>
        <v>58.702968633653</v>
      </c>
      <c r="AU44" s="1">
        <f t="shared" si="37"/>
        <v>7373.40709509104</v>
      </c>
    </row>
    <row r="45" s="1" customFormat="1" spans="1:47">
      <c r="A45" s="13"/>
      <c r="B45" s="13"/>
      <c r="C45" s="16">
        <v>3</v>
      </c>
      <c r="D45" s="19">
        <v>3.12582460467742</v>
      </c>
      <c r="E45" s="20">
        <f t="shared" si="38"/>
        <v>-1.99220730371429</v>
      </c>
      <c r="F45" s="16" t="s">
        <v>73</v>
      </c>
      <c r="G45" s="13">
        <v>4</v>
      </c>
      <c r="H45" s="18">
        <f t="shared" si="21"/>
        <v>3.12582460467742</v>
      </c>
      <c r="I45" s="18">
        <f t="shared" si="22"/>
        <v>276.275824604677</v>
      </c>
      <c r="J45" s="18">
        <f t="shared" si="23"/>
        <v>0.0260832235776289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0.303260190634708</v>
      </c>
      <c r="P45" s="18">
        <f t="shared" si="26"/>
        <v>0.00791000335451944</v>
      </c>
      <c r="Q45" s="24">
        <f t="shared" si="27"/>
        <v>0.00126560053672311</v>
      </c>
      <c r="R45" s="18">
        <f t="shared" si="28"/>
        <v>0.0123345666666667</v>
      </c>
      <c r="S45" s="25">
        <f t="shared" si="29"/>
        <v>0.102605999134393</v>
      </c>
      <c r="T45" s="3">
        <v>0.01</v>
      </c>
      <c r="U45" s="26">
        <f t="shared" si="30"/>
        <v>0.00102605999134393</v>
      </c>
      <c r="V45" s="25"/>
      <c r="W45" s="3"/>
      <c r="X45" s="26"/>
      <c r="Y45" s="28">
        <v>0.02</v>
      </c>
      <c r="Z45" s="3">
        <v>0.49</v>
      </c>
      <c r="AA45" s="27">
        <f t="shared" si="31"/>
        <v>0.0098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0.0158260599913439</v>
      </c>
      <c r="AR45" s="29">
        <f t="shared" si="34"/>
        <v>7.70910416666667</v>
      </c>
      <c r="AS45" s="1">
        <f t="shared" si="35"/>
        <v>0.16</v>
      </c>
      <c r="AT45" s="2">
        <f t="shared" si="36"/>
        <v>58.702968633653</v>
      </c>
      <c r="AU45" s="1">
        <f t="shared" si="37"/>
        <v>7677.70765198528</v>
      </c>
    </row>
    <row r="46" s="1" customFormat="1" spans="1:47">
      <c r="A46" s="13"/>
      <c r="B46" s="13"/>
      <c r="C46" s="16">
        <v>4</v>
      </c>
      <c r="D46" s="19">
        <v>8.203095903</v>
      </c>
      <c r="E46" s="20">
        <f t="shared" si="38"/>
        <v>3.12582460467742</v>
      </c>
      <c r="F46" s="16" t="s">
        <v>73</v>
      </c>
      <c r="G46" s="13">
        <v>5</v>
      </c>
      <c r="H46" s="18">
        <f t="shared" si="21"/>
        <v>8.203095903</v>
      </c>
      <c r="I46" s="18">
        <f t="shared" si="22"/>
        <v>281.353095903</v>
      </c>
      <c r="J46" s="18">
        <f t="shared" si="23"/>
        <v>0.0492684632614099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0.280582677916179</v>
      </c>
      <c r="O46" s="18">
        <f t="shared" si="39"/>
        <v>0.0918585510306761</v>
      </c>
      <c r="P46" s="18">
        <f t="shared" si="26"/>
        <v>0.00452572964670121</v>
      </c>
      <c r="Q46" s="24">
        <f t="shared" si="27"/>
        <v>0.000724116743472194</v>
      </c>
      <c r="R46" s="18">
        <f t="shared" si="28"/>
        <v>0.0123345666666667</v>
      </c>
      <c r="S46" s="25">
        <f t="shared" si="29"/>
        <v>0.0587062977598613</v>
      </c>
      <c r="T46" s="3">
        <v>0.01</v>
      </c>
      <c r="U46" s="26">
        <f t="shared" si="30"/>
        <v>0.000587062977598613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0.0276870629775986</v>
      </c>
      <c r="AR46" s="29">
        <f t="shared" si="34"/>
        <v>7.70910416666667</v>
      </c>
      <c r="AS46" s="1">
        <f t="shared" si="35"/>
        <v>0.16</v>
      </c>
      <c r="AT46" s="2">
        <f t="shared" si="36"/>
        <v>58.702968633653</v>
      </c>
      <c r="AU46" s="1">
        <f t="shared" si="37"/>
        <v>13431.8444009674</v>
      </c>
    </row>
    <row r="47" s="1" customFormat="1" spans="1:47">
      <c r="A47" s="13"/>
      <c r="B47" s="13"/>
      <c r="C47" s="16">
        <v>5</v>
      </c>
      <c r="D47" s="19">
        <v>15.8841126228065</v>
      </c>
      <c r="E47" s="20">
        <f t="shared" si="38"/>
        <v>8.203095903</v>
      </c>
      <c r="F47" s="16" t="s">
        <v>75</v>
      </c>
      <c r="G47" s="13">
        <v>6</v>
      </c>
      <c r="H47" s="18">
        <f t="shared" si="21"/>
        <v>15.8841126228065</v>
      </c>
      <c r="I47" s="18">
        <f t="shared" si="22"/>
        <v>289.034112622806</v>
      </c>
      <c r="J47" s="18">
        <f t="shared" si="23"/>
        <v>0.12358852356439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0.164423863050642</v>
      </c>
      <c r="P47" s="18">
        <f t="shared" si="26"/>
        <v>0.0203209024731822</v>
      </c>
      <c r="Q47" s="24">
        <f t="shared" si="27"/>
        <v>0.00325134439570916</v>
      </c>
      <c r="R47" s="18">
        <f t="shared" si="28"/>
        <v>0.0123345666666667</v>
      </c>
      <c r="S47" s="25">
        <f t="shared" si="29"/>
        <v>0.263596158955117</v>
      </c>
      <c r="T47" s="3">
        <v>0.01</v>
      </c>
      <c r="U47" s="26">
        <f t="shared" si="30"/>
        <v>0.00263596158955117</v>
      </c>
      <c r="V47" s="25"/>
      <c r="W47" s="3"/>
      <c r="X47" s="26"/>
      <c r="Y47" s="28">
        <v>0.04</v>
      </c>
      <c r="Z47" s="3">
        <v>0.49</v>
      </c>
      <c r="AA47" s="27">
        <f t="shared" si="31"/>
        <v>0.0196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0.5</v>
      </c>
      <c r="AP47" s="3">
        <f t="shared" si="32"/>
        <v>0.0075</v>
      </c>
      <c r="AQ47" s="1">
        <f t="shared" si="33"/>
        <v>0.0297359615895512</v>
      </c>
      <c r="AR47" s="29">
        <f t="shared" si="34"/>
        <v>7.70910416666667</v>
      </c>
      <c r="AS47" s="1">
        <f t="shared" si="35"/>
        <v>0.16</v>
      </c>
      <c r="AT47" s="2">
        <f t="shared" si="36"/>
        <v>58.702968633653</v>
      </c>
      <c r="AU47" s="1">
        <f t="shared" si="37"/>
        <v>14425.8280304832</v>
      </c>
    </row>
    <row r="48" s="1" customFormat="1" spans="1:47">
      <c r="A48" s="13"/>
      <c r="B48" s="13"/>
      <c r="C48" s="16">
        <v>6</v>
      </c>
      <c r="D48" s="19">
        <v>20.8810832266667</v>
      </c>
      <c r="E48" s="20">
        <f t="shared" si="38"/>
        <v>15.8841126228065</v>
      </c>
      <c r="F48" s="16" t="s">
        <v>73</v>
      </c>
      <c r="G48" s="13">
        <v>7</v>
      </c>
      <c r="H48" s="18">
        <f t="shared" si="21"/>
        <v>20.8810832266667</v>
      </c>
      <c r="I48" s="18">
        <f t="shared" si="22"/>
        <v>294.031083226667</v>
      </c>
      <c r="J48" s="18">
        <f t="shared" si="23"/>
        <v>0.219085905122895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0.221194002244126</v>
      </c>
      <c r="P48" s="18">
        <f t="shared" si="26"/>
        <v>0.04846048818941</v>
      </c>
      <c r="Q48" s="24">
        <f t="shared" si="27"/>
        <v>0.0077536781103056</v>
      </c>
      <c r="R48" s="18">
        <f t="shared" si="28"/>
        <v>0.0123345666666667</v>
      </c>
      <c r="S48" s="25">
        <f t="shared" si="29"/>
        <v>0.628613742164076</v>
      </c>
      <c r="T48" s="3">
        <v>0.01</v>
      </c>
      <c r="U48" s="26">
        <f t="shared" si="30"/>
        <v>0.00628613742164076</v>
      </c>
      <c r="V48" s="25"/>
      <c r="W48" s="3"/>
      <c r="X48" s="26"/>
      <c r="Y48" s="28">
        <v>0.04</v>
      </c>
      <c r="Z48" s="3">
        <v>0.49</v>
      </c>
      <c r="AA48" s="27">
        <f t="shared" si="31"/>
        <v>0.0196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0.015</v>
      </c>
      <c r="AO48" s="3">
        <v>0.5</v>
      </c>
      <c r="AP48" s="3">
        <f t="shared" si="32"/>
        <v>0.0075</v>
      </c>
      <c r="AQ48" s="1">
        <f t="shared" si="33"/>
        <v>0.0333861374216408</v>
      </c>
      <c r="AR48" s="29">
        <f t="shared" si="34"/>
        <v>7.70910416666667</v>
      </c>
      <c r="AS48" s="1">
        <f t="shared" si="35"/>
        <v>0.16</v>
      </c>
      <c r="AT48" s="2">
        <f t="shared" si="36"/>
        <v>58.702968633653</v>
      </c>
      <c r="AU48" s="1">
        <f t="shared" si="37"/>
        <v>16196.6404078187</v>
      </c>
    </row>
    <row r="49" s="1" customFormat="1" spans="1:47">
      <c r="A49" s="13"/>
      <c r="B49" s="13"/>
      <c r="C49" s="16">
        <v>7</v>
      </c>
      <c r="D49" s="19">
        <v>23.8219086222581</v>
      </c>
      <c r="E49" s="20">
        <f t="shared" si="38"/>
        <v>20.8810832266667</v>
      </c>
      <c r="F49" s="16" t="s">
        <v>73</v>
      </c>
      <c r="G49" s="13">
        <v>8</v>
      </c>
      <c r="H49" s="18">
        <f t="shared" si="21"/>
        <v>23.8219086222581</v>
      </c>
      <c r="I49" s="18">
        <f t="shared" si="22"/>
        <v>296.971908622258</v>
      </c>
      <c r="J49" s="18">
        <f t="shared" si="23"/>
        <v>0.304110256261553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0.249824555721383</v>
      </c>
      <c r="P49" s="18">
        <f t="shared" si="26"/>
        <v>0.0759742096608583</v>
      </c>
      <c r="Q49" s="24">
        <f t="shared" si="27"/>
        <v>0.0121558735457373</v>
      </c>
      <c r="R49" s="18">
        <f t="shared" si="28"/>
        <v>0.0123345666666667</v>
      </c>
      <c r="S49" s="25">
        <f t="shared" si="29"/>
        <v>0.985512817291568</v>
      </c>
      <c r="T49" s="3">
        <v>0.01</v>
      </c>
      <c r="U49" s="26">
        <f t="shared" si="30"/>
        <v>0.00985512817291568</v>
      </c>
      <c r="V49" s="25"/>
      <c r="W49" s="3"/>
      <c r="X49" s="26"/>
      <c r="Y49" s="28">
        <v>0.04</v>
      </c>
      <c r="Z49" s="3">
        <v>0.49</v>
      </c>
      <c r="AA49" s="27">
        <f t="shared" si="31"/>
        <v>0.0196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0.015</v>
      </c>
      <c r="AO49" s="3">
        <v>0.5</v>
      </c>
      <c r="AP49" s="3">
        <f t="shared" si="32"/>
        <v>0.0075</v>
      </c>
      <c r="AQ49" s="1">
        <f t="shared" si="33"/>
        <v>0.0369551281729157</v>
      </c>
      <c r="AR49" s="29">
        <f t="shared" si="34"/>
        <v>7.70910416666667</v>
      </c>
      <c r="AS49" s="1">
        <f t="shared" si="35"/>
        <v>0.16</v>
      </c>
      <c r="AT49" s="2">
        <f t="shared" si="36"/>
        <v>58.702968633653</v>
      </c>
      <c r="AU49" s="1">
        <f t="shared" si="37"/>
        <v>17928.0674096066</v>
      </c>
    </row>
    <row r="50" s="1" customFormat="1" spans="1:47">
      <c r="A50" s="13"/>
      <c r="B50" s="13"/>
      <c r="C50" s="16">
        <v>8</v>
      </c>
      <c r="D50" s="19">
        <v>20.7766208248387</v>
      </c>
      <c r="E50" s="20">
        <f t="shared" si="38"/>
        <v>23.8219086222581</v>
      </c>
      <c r="F50" s="16" t="s">
        <v>73</v>
      </c>
      <c r="G50" s="13">
        <v>9</v>
      </c>
      <c r="H50" s="18">
        <f t="shared" si="21"/>
        <v>20.7766208248387</v>
      </c>
      <c r="I50" s="18">
        <f t="shared" si="22"/>
        <v>293.926620824839</v>
      </c>
      <c r="J50" s="18">
        <f t="shared" si="23"/>
        <v>0.216522572758668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0.250941387727191</v>
      </c>
      <c r="P50" s="18">
        <f t="shared" si="26"/>
        <v>0.0543344748823218</v>
      </c>
      <c r="Q50" s="24">
        <f t="shared" si="27"/>
        <v>0.00869351598117149</v>
      </c>
      <c r="R50" s="18">
        <f t="shared" si="28"/>
        <v>0.0123345666666667</v>
      </c>
      <c r="S50" s="25">
        <f t="shared" si="29"/>
        <v>0.704809193229717</v>
      </c>
      <c r="T50" s="3">
        <v>0.01</v>
      </c>
      <c r="U50" s="26">
        <f t="shared" si="30"/>
        <v>0.00704809193229717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0.0341480919322972</v>
      </c>
      <c r="AR50" s="29">
        <f t="shared" si="34"/>
        <v>7.70910416666667</v>
      </c>
      <c r="AS50" s="1">
        <f t="shared" si="35"/>
        <v>0.16</v>
      </c>
      <c r="AT50" s="2">
        <f t="shared" si="36"/>
        <v>58.702968633653</v>
      </c>
      <c r="AU50" s="1">
        <f t="shared" si="37"/>
        <v>16566.2879372815</v>
      </c>
    </row>
    <row r="51" s="1" customFormat="1" spans="1:47">
      <c r="A51" s="13"/>
      <c r="B51" s="13"/>
      <c r="C51" s="16">
        <v>9</v>
      </c>
      <c r="D51" s="19">
        <v>16.1441064518333</v>
      </c>
      <c r="E51" s="20">
        <f t="shared" si="38"/>
        <v>20.7766208248387</v>
      </c>
      <c r="F51" s="16" t="s">
        <v>73</v>
      </c>
      <c r="G51" s="13">
        <v>10</v>
      </c>
      <c r="H51" s="18">
        <f t="shared" si="21"/>
        <v>16.1441064518333</v>
      </c>
      <c r="I51" s="18">
        <f t="shared" si="22"/>
        <v>289.294106451833</v>
      </c>
      <c r="J51" s="18">
        <f t="shared" si="23"/>
        <v>0.127387434128633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0.273697954511536</v>
      </c>
      <c r="P51" s="18">
        <f t="shared" si="26"/>
        <v>0.0348656801514799</v>
      </c>
      <c r="Q51" s="24">
        <f t="shared" si="27"/>
        <v>0.00557850882423678</v>
      </c>
      <c r="R51" s="18">
        <f t="shared" si="28"/>
        <v>0.0123345666666667</v>
      </c>
      <c r="S51" s="25">
        <f t="shared" si="29"/>
        <v>0.452266299659503</v>
      </c>
      <c r="T51" s="3">
        <v>0.01</v>
      </c>
      <c r="U51" s="26">
        <f t="shared" si="30"/>
        <v>0.00452266299659503</v>
      </c>
      <c r="V51" s="25"/>
      <c r="W51" s="3"/>
      <c r="X51" s="26"/>
      <c r="Y51" s="28">
        <v>0.02</v>
      </c>
      <c r="Z51" s="3">
        <v>0.49</v>
      </c>
      <c r="AA51" s="27">
        <f t="shared" si="31"/>
        <v>0.0098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</v>
      </c>
      <c r="AO51" s="3">
        <v>0.5</v>
      </c>
      <c r="AP51" s="3">
        <f t="shared" si="32"/>
        <v>0.005</v>
      </c>
      <c r="AQ51" s="1">
        <f t="shared" si="33"/>
        <v>0.019322662996595</v>
      </c>
      <c r="AR51" s="29">
        <f t="shared" si="34"/>
        <v>7.70910416666667</v>
      </c>
      <c r="AS51" s="1">
        <f t="shared" si="35"/>
        <v>0.16</v>
      </c>
      <c r="AT51" s="2">
        <f t="shared" si="36"/>
        <v>58.702968633653</v>
      </c>
      <c r="AU51" s="1">
        <f t="shared" si="37"/>
        <v>9374.01713546092</v>
      </c>
    </row>
    <row r="52" s="1" customFormat="1" spans="1:47">
      <c r="A52" s="13"/>
      <c r="B52" s="13"/>
      <c r="C52" s="16">
        <v>10</v>
      </c>
      <c r="D52" s="19">
        <v>9.34797353664516</v>
      </c>
      <c r="E52" s="20">
        <f t="shared" si="38"/>
        <v>16.1441064518333</v>
      </c>
      <c r="F52" s="16" t="s">
        <v>73</v>
      </c>
      <c r="G52" s="13">
        <v>11</v>
      </c>
      <c r="H52" s="18">
        <f t="shared" si="21"/>
        <v>9.34797353664516</v>
      </c>
      <c r="I52" s="18">
        <f t="shared" si="22"/>
        <v>282.497973536645</v>
      </c>
      <c r="J52" s="18">
        <f t="shared" si="23"/>
        <v>0.0566864824863045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0.226890660642053</v>
      </c>
      <c r="O52" s="18">
        <f t="shared" si="39"/>
        <v>0.0890326553846695</v>
      </c>
      <c r="P52" s="18">
        <f t="shared" si="26"/>
        <v>0.00504694806017225</v>
      </c>
      <c r="Q52" s="24">
        <f t="shared" si="27"/>
        <v>0.00080751168962756</v>
      </c>
      <c r="R52" s="18">
        <f t="shared" si="28"/>
        <v>0.0123345666666667</v>
      </c>
      <c r="S52" s="25">
        <f t="shared" si="29"/>
        <v>0.0654673740432086</v>
      </c>
      <c r="T52" s="3">
        <v>0.01</v>
      </c>
      <c r="U52" s="26">
        <f t="shared" si="30"/>
        <v>0.000654673740432086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0.0154546737404321</v>
      </c>
      <c r="AR52" s="29">
        <f t="shared" si="34"/>
        <v>7.70910416666667</v>
      </c>
      <c r="AS52" s="1">
        <f t="shared" si="35"/>
        <v>0.16</v>
      </c>
      <c r="AT52" s="2">
        <f t="shared" si="36"/>
        <v>58.702968633653</v>
      </c>
      <c r="AU52" s="1">
        <f t="shared" si="37"/>
        <v>7497.53677799469</v>
      </c>
    </row>
    <row r="53" s="1" customFormat="1" spans="1:48">
      <c r="A53" s="13"/>
      <c r="B53" s="13"/>
      <c r="C53" s="16">
        <v>11</v>
      </c>
      <c r="D53" s="19">
        <v>2.64422365833333</v>
      </c>
      <c r="E53" s="20">
        <f t="shared" si="38"/>
        <v>9.34797353664516</v>
      </c>
      <c r="F53" s="16" t="s">
        <v>75</v>
      </c>
      <c r="G53" s="13">
        <v>12</v>
      </c>
      <c r="H53" s="18">
        <f t="shared" si="21"/>
        <v>2.64422365833333</v>
      </c>
      <c r="I53" s="18">
        <f t="shared" si="22"/>
        <v>275.794223658333</v>
      </c>
      <c r="J53" s="18">
        <f t="shared" si="23"/>
        <v>0.0245263940371268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0.161076748991164</v>
      </c>
      <c r="P53" s="18">
        <f t="shared" si="26"/>
        <v>0.00395063181597665</v>
      </c>
      <c r="Q53" s="24">
        <f t="shared" si="27"/>
        <v>0.000632101090556264</v>
      </c>
      <c r="R53" s="18">
        <f t="shared" si="28"/>
        <v>0.0123345666666667</v>
      </c>
      <c r="S53" s="25">
        <f t="shared" si="29"/>
        <v>0.0512463151433179</v>
      </c>
      <c r="T53" s="3">
        <v>0.01</v>
      </c>
      <c r="U53" s="26">
        <f t="shared" si="30"/>
        <v>0.000512463151433179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0.0153124631514332</v>
      </c>
      <c r="AR53" s="29">
        <f t="shared" si="34"/>
        <v>7.70910416666667</v>
      </c>
      <c r="AS53" s="1">
        <f t="shared" si="35"/>
        <v>0.16</v>
      </c>
      <c r="AT53" s="2">
        <f t="shared" si="36"/>
        <v>58.702968633653</v>
      </c>
      <c r="AU53" s="1">
        <f t="shared" si="37"/>
        <v>7428.54605459623</v>
      </c>
      <c r="AV53" s="1">
        <f>SUM(AU42:AU53)</f>
        <v>132387.470219234</v>
      </c>
    </row>
    <row r="54" s="1" customFormat="1" spans="1:46">
      <c r="A54" s="13"/>
      <c r="B54" s="13"/>
      <c r="C54" s="16">
        <v>12</v>
      </c>
      <c r="D54" s="19">
        <v>-4.91841406116129</v>
      </c>
      <c r="E54" s="20">
        <f t="shared" si="38"/>
        <v>2.64422365833333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7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="1" customFormat="1" spans="1:77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8">
      <c r="A58" s="13" t="s">
        <v>71</v>
      </c>
      <c r="B58" s="13">
        <f>F7</f>
        <v>134.758</v>
      </c>
      <c r="C58" s="16" t="s">
        <v>72</v>
      </c>
      <c r="D58" s="17">
        <v>-5</v>
      </c>
      <c r="E58" s="16"/>
      <c r="F58" s="16"/>
      <c r="G58" s="13">
        <v>1</v>
      </c>
      <c r="H58" s="18">
        <f t="shared" ref="H58:H69" si="40">E59</f>
        <v>-5</v>
      </c>
      <c r="I58" s="18">
        <f t="shared" ref="I58:I69" si="41">H58+273.15</f>
        <v>268.15</v>
      </c>
      <c r="J58" s="18">
        <f t="shared" ref="J58:J69" si="42">EXP(($C$16*(I58-$C$14))/($C$17*I58*$C$14))</f>
        <v>0.00896487173486583</v>
      </c>
      <c r="K58" s="18">
        <f t="shared" ref="K58:K69" si="43">$B$58/12</f>
        <v>11.2298333333333</v>
      </c>
      <c r="L58" s="18">
        <f t="shared" ref="L58:L69" si="44">K58*$B$59/100</f>
        <v>3.032055</v>
      </c>
      <c r="M58" s="13" t="s">
        <v>73</v>
      </c>
      <c r="N58" s="13"/>
      <c r="O58" s="18">
        <f>L58</f>
        <v>3.032055</v>
      </c>
      <c r="P58" s="18">
        <f t="shared" ref="P58:P69" si="45">O58*J58</f>
        <v>0.0271819841680586</v>
      </c>
      <c r="Q58" s="24">
        <f t="shared" ref="Q58:Q69" si="46">P58*$B$60</f>
        <v>0.007882775408737</v>
      </c>
      <c r="R58" s="18">
        <f t="shared" ref="R58:R69" si="47">L58*$B$60</f>
        <v>0.87929595</v>
      </c>
      <c r="S58" s="25">
        <f t="shared" ref="S58:S69" si="48">Q58/R58</f>
        <v>0.00896487173486583</v>
      </c>
      <c r="T58" s="3">
        <v>0.27</v>
      </c>
      <c r="U58" s="26">
        <f t="shared" ref="U58:U69" si="49">S58*T58</f>
        <v>0.00242051536841377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0.226870306136083</v>
      </c>
      <c r="AC58" s="29">
        <f t="shared" ref="AC58:AC69" si="51">$B$58/12</f>
        <v>11.2298333333333</v>
      </c>
      <c r="AD58" s="1">
        <f t="shared" ref="AD58:AD69" si="52">$B$60</f>
        <v>0.29</v>
      </c>
      <c r="AE58" s="30">
        <f t="shared" ref="AE58:AE69" si="53">$E$7/12</f>
        <v>13.2835616438356</v>
      </c>
      <c r="AF58" s="1">
        <f t="shared" ref="AF58:AF69" si="54">AE58*10000*AC58*AB58</f>
        <v>338427.38899821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s="3"/>
    </row>
    <row r="59" s="1" customFormat="1" spans="1:78">
      <c r="A59" s="13" t="s">
        <v>74</v>
      </c>
      <c r="B59" s="13">
        <v>27</v>
      </c>
      <c r="C59" s="16">
        <v>1</v>
      </c>
      <c r="D59" s="19">
        <v>-5.20440430506452</v>
      </c>
      <c r="E59" s="20">
        <f t="shared" ref="E59:E70" si="55">D58</f>
        <v>-5</v>
      </c>
      <c r="F59" s="16" t="s">
        <v>73</v>
      </c>
      <c r="G59" s="13">
        <v>2</v>
      </c>
      <c r="H59" s="18">
        <f t="shared" si="40"/>
        <v>-5.20440430506452</v>
      </c>
      <c r="I59" s="18">
        <f t="shared" si="41"/>
        <v>267.945595694935</v>
      </c>
      <c r="J59" s="18">
        <f t="shared" si="42"/>
        <v>0.00871995168291434</v>
      </c>
      <c r="K59" s="18">
        <f t="shared" si="43"/>
        <v>11.2298333333333</v>
      </c>
      <c r="L59" s="18">
        <f t="shared" si="44"/>
        <v>3.032055</v>
      </c>
      <c r="M59" s="13" t="s">
        <v>73</v>
      </c>
      <c r="N59" s="13"/>
      <c r="O59" s="18">
        <f t="shared" ref="O59:O69" si="56">L59+O58-P58-N59</f>
        <v>6.03692801583194</v>
      </c>
      <c r="P59" s="18">
        <f t="shared" si="45"/>
        <v>0.0526417206112865</v>
      </c>
      <c r="Q59" s="24">
        <f t="shared" si="46"/>
        <v>0.0152660989772731</v>
      </c>
      <c r="R59" s="18">
        <f t="shared" si="47"/>
        <v>0.87929595</v>
      </c>
      <c r="S59" s="25">
        <f t="shared" si="48"/>
        <v>0.0173617301174571</v>
      </c>
      <c r="T59" s="3">
        <v>0.27</v>
      </c>
      <c r="U59" s="26">
        <f t="shared" si="49"/>
        <v>0.00468766713171342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0.227310813723692</v>
      </c>
      <c r="AC59" s="29">
        <f t="shared" si="51"/>
        <v>11.2298333333333</v>
      </c>
      <c r="AD59" s="1">
        <f t="shared" si="52"/>
        <v>0.29</v>
      </c>
      <c r="AE59" s="30">
        <f t="shared" si="53"/>
        <v>13.2835616438356</v>
      </c>
      <c r="AF59" s="1">
        <f t="shared" si="54"/>
        <v>339084.503784396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38</v>
      </c>
      <c r="B60" s="13">
        <f>H7</f>
        <v>0.29</v>
      </c>
      <c r="C60" s="16">
        <v>2</v>
      </c>
      <c r="D60" s="19">
        <v>-1.99220730371429</v>
      </c>
      <c r="E60" s="20">
        <f t="shared" si="55"/>
        <v>-5.20440430506452</v>
      </c>
      <c r="F60" s="16" t="s">
        <v>73</v>
      </c>
      <c r="G60" s="13">
        <v>3</v>
      </c>
      <c r="H60" s="18">
        <f t="shared" si="40"/>
        <v>-1.99220730371429</v>
      </c>
      <c r="I60" s="18">
        <f t="shared" si="41"/>
        <v>271.157792696286</v>
      </c>
      <c r="J60" s="18">
        <f t="shared" si="42"/>
        <v>0.0134111972678593</v>
      </c>
      <c r="K60" s="18">
        <f t="shared" si="43"/>
        <v>11.2298333333333</v>
      </c>
      <c r="L60" s="18">
        <f t="shared" si="44"/>
        <v>3.032055</v>
      </c>
      <c r="M60" s="13" t="s">
        <v>73</v>
      </c>
      <c r="N60" s="13"/>
      <c r="O60" s="18">
        <f t="shared" si="56"/>
        <v>9.01634129522066</v>
      </c>
      <c r="P60" s="18">
        <f t="shared" si="45"/>
        <v>0.120919931744551</v>
      </c>
      <c r="Q60" s="24">
        <f t="shared" si="46"/>
        <v>0.0350667802059197</v>
      </c>
      <c r="R60" s="18">
        <f t="shared" si="47"/>
        <v>0.87929595</v>
      </c>
      <c r="S60" s="25">
        <f t="shared" si="48"/>
        <v>0.0398805205527442</v>
      </c>
      <c r="T60" s="3">
        <v>0.27</v>
      </c>
      <c r="U60" s="26">
        <f t="shared" si="49"/>
        <v>0.0107677405492409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0.228492171988718</v>
      </c>
      <c r="AC60" s="29">
        <f t="shared" si="51"/>
        <v>11.2298333333333</v>
      </c>
      <c r="AD60" s="1">
        <f t="shared" si="52"/>
        <v>0.29</v>
      </c>
      <c r="AE60" s="30">
        <f t="shared" si="53"/>
        <v>13.2835616438356</v>
      </c>
      <c r="AF60" s="1">
        <f t="shared" si="54"/>
        <v>340846.761701324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/>
      <c r="B61" s="13"/>
      <c r="C61" s="16">
        <v>3</v>
      </c>
      <c r="D61" s="19">
        <v>3.12582460467742</v>
      </c>
      <c r="E61" s="20">
        <f t="shared" si="55"/>
        <v>-1.99220730371429</v>
      </c>
      <c r="F61" s="16" t="s">
        <v>73</v>
      </c>
      <c r="G61" s="13">
        <v>4</v>
      </c>
      <c r="H61" s="18">
        <f t="shared" si="40"/>
        <v>3.12582460467742</v>
      </c>
      <c r="I61" s="18">
        <f t="shared" si="41"/>
        <v>276.275824604677</v>
      </c>
      <c r="J61" s="18">
        <f t="shared" si="42"/>
        <v>0.0260832235776289</v>
      </c>
      <c r="K61" s="18">
        <f t="shared" si="43"/>
        <v>11.2298333333333</v>
      </c>
      <c r="L61" s="18">
        <f t="shared" si="44"/>
        <v>3.032055</v>
      </c>
      <c r="M61" s="13" t="s">
        <v>73</v>
      </c>
      <c r="N61" s="13"/>
      <c r="O61" s="18">
        <f t="shared" si="56"/>
        <v>11.9274763634761</v>
      </c>
      <c r="P61" s="18">
        <f t="shared" si="45"/>
        <v>0.311107032705432</v>
      </c>
      <c r="Q61" s="24">
        <f t="shared" si="46"/>
        <v>0.0902210394845752</v>
      </c>
      <c r="R61" s="18">
        <f t="shared" si="47"/>
        <v>0.87929595</v>
      </c>
      <c r="S61" s="25">
        <f t="shared" si="48"/>
        <v>0.102605999134393</v>
      </c>
      <c r="T61" s="3">
        <v>0.27</v>
      </c>
      <c r="U61" s="26">
        <f t="shared" si="49"/>
        <v>0.0277036197662861</v>
      </c>
      <c r="V61" s="3">
        <v>180.9</v>
      </c>
      <c r="W61" s="27">
        <v>6</v>
      </c>
      <c r="X61" s="27">
        <v>3</v>
      </c>
      <c r="Y61" s="27">
        <v>0.3</v>
      </c>
      <c r="Z61" s="27">
        <v>6</v>
      </c>
      <c r="AA61" s="3">
        <v>30.2</v>
      </c>
      <c r="AB61" s="2">
        <f t="shared" si="50"/>
        <v>0.231782813320589</v>
      </c>
      <c r="AC61" s="29">
        <f t="shared" si="51"/>
        <v>11.2298333333333</v>
      </c>
      <c r="AD61" s="1">
        <f t="shared" si="52"/>
        <v>0.29</v>
      </c>
      <c r="AE61" s="30">
        <f t="shared" si="53"/>
        <v>13.2835616438356</v>
      </c>
      <c r="AF61" s="1">
        <f t="shared" si="54"/>
        <v>345755.483221745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4</v>
      </c>
      <c r="D62" s="19">
        <v>8.203095903</v>
      </c>
      <c r="E62" s="20">
        <f t="shared" si="55"/>
        <v>3.12582460467742</v>
      </c>
      <c r="F62" s="16" t="s">
        <v>73</v>
      </c>
      <c r="G62" s="13">
        <v>5</v>
      </c>
      <c r="H62" s="18">
        <f t="shared" si="40"/>
        <v>8.203095903</v>
      </c>
      <c r="I62" s="18">
        <f t="shared" si="41"/>
        <v>281.353095903</v>
      </c>
      <c r="J62" s="18">
        <f t="shared" si="42"/>
        <v>0.0492684632614099</v>
      </c>
      <c r="K62" s="18">
        <f t="shared" si="43"/>
        <v>11.2298333333333</v>
      </c>
      <c r="L62" s="18">
        <f t="shared" si="44"/>
        <v>3.032055</v>
      </c>
      <c r="M62" s="13" t="s">
        <v>75</v>
      </c>
      <c r="N62" s="18">
        <f>(O61-P61)*$C$22/100</f>
        <v>11.0355508642321</v>
      </c>
      <c r="O62" s="18">
        <f t="shared" si="56"/>
        <v>3.61287346653853</v>
      </c>
      <c r="P62" s="18">
        <f t="shared" si="45"/>
        <v>0.178000723654276</v>
      </c>
      <c r="Q62" s="24">
        <f t="shared" si="46"/>
        <v>0.0516202098597402</v>
      </c>
      <c r="R62" s="18">
        <f t="shared" si="47"/>
        <v>0.87929595</v>
      </c>
      <c r="S62" s="25">
        <f t="shared" si="48"/>
        <v>0.0587062977598614</v>
      </c>
      <c r="T62" s="3">
        <v>0.27</v>
      </c>
      <c r="U62" s="26">
        <f t="shared" si="49"/>
        <v>0.0158507003951626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0.27827979108678</v>
      </c>
      <c r="AC62" s="29">
        <f t="shared" si="51"/>
        <v>11.2298333333333</v>
      </c>
      <c r="AD62" s="1">
        <f t="shared" si="52"/>
        <v>0.29</v>
      </c>
      <c r="AE62" s="30">
        <f t="shared" si="53"/>
        <v>13.2835616438356</v>
      </c>
      <c r="AF62" s="1">
        <f t="shared" si="54"/>
        <v>415116.040139586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5</v>
      </c>
      <c r="D63" s="19">
        <v>15.8841126228065</v>
      </c>
      <c r="E63" s="20">
        <f t="shared" si="55"/>
        <v>8.203095903</v>
      </c>
      <c r="F63" s="16" t="s">
        <v>75</v>
      </c>
      <c r="G63" s="13">
        <v>6</v>
      </c>
      <c r="H63" s="18">
        <f t="shared" si="40"/>
        <v>15.8841126228065</v>
      </c>
      <c r="I63" s="18">
        <f t="shared" si="41"/>
        <v>289.034112622806</v>
      </c>
      <c r="J63" s="18">
        <f t="shared" si="42"/>
        <v>0.12358852356439</v>
      </c>
      <c r="K63" s="18">
        <f t="shared" si="43"/>
        <v>11.2298333333333</v>
      </c>
      <c r="L63" s="18">
        <f t="shared" si="44"/>
        <v>3.032055</v>
      </c>
      <c r="M63" s="13" t="s">
        <v>73</v>
      </c>
      <c r="N63" s="13"/>
      <c r="O63" s="18">
        <f t="shared" si="56"/>
        <v>6.46692774288426</v>
      </c>
      <c r="P63" s="18">
        <f t="shared" si="45"/>
        <v>0.79923805174066</v>
      </c>
      <c r="Q63" s="24">
        <f t="shared" si="46"/>
        <v>0.231779035004791</v>
      </c>
      <c r="R63" s="18">
        <f t="shared" si="47"/>
        <v>0.87929595</v>
      </c>
      <c r="S63" s="25">
        <f t="shared" si="48"/>
        <v>0.263596158955118</v>
      </c>
      <c r="T63" s="3">
        <v>0.27</v>
      </c>
      <c r="U63" s="26">
        <f t="shared" si="49"/>
        <v>0.0711709629178818</v>
      </c>
      <c r="V63" s="3">
        <v>220.1</v>
      </c>
      <c r="W63" s="27">
        <v>12.1</v>
      </c>
      <c r="X63" s="27">
        <v>4.5</v>
      </c>
      <c r="Y63" s="27">
        <v>1.5</v>
      </c>
      <c r="Z63" s="27">
        <v>6.8</v>
      </c>
      <c r="AA63" s="3">
        <v>30.2</v>
      </c>
      <c r="AB63" s="2">
        <f t="shared" si="50"/>
        <v>0.289028518094944</v>
      </c>
      <c r="AC63" s="29">
        <f t="shared" si="51"/>
        <v>11.2298333333333</v>
      </c>
      <c r="AD63" s="1">
        <f t="shared" si="52"/>
        <v>0.29</v>
      </c>
      <c r="AE63" s="30">
        <f t="shared" si="53"/>
        <v>13.2835616438356</v>
      </c>
      <c r="AF63" s="1">
        <f t="shared" si="54"/>
        <v>431150.150898204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6</v>
      </c>
      <c r="D64" s="19">
        <v>20.8810832266667</v>
      </c>
      <c r="E64" s="20">
        <f t="shared" si="55"/>
        <v>15.8841126228065</v>
      </c>
      <c r="F64" s="16" t="s">
        <v>73</v>
      </c>
      <c r="G64" s="13">
        <v>7</v>
      </c>
      <c r="H64" s="18">
        <f t="shared" si="40"/>
        <v>20.8810832266667</v>
      </c>
      <c r="I64" s="18">
        <f t="shared" si="41"/>
        <v>294.031083226667</v>
      </c>
      <c r="J64" s="18">
        <f t="shared" si="42"/>
        <v>0.219085905122895</v>
      </c>
      <c r="K64" s="18">
        <f t="shared" si="43"/>
        <v>11.2298333333333</v>
      </c>
      <c r="L64" s="18">
        <f t="shared" si="44"/>
        <v>3.032055</v>
      </c>
      <c r="M64" s="13" t="s">
        <v>73</v>
      </c>
      <c r="N64" s="13"/>
      <c r="O64" s="18">
        <f t="shared" si="56"/>
        <v>8.69974469114359</v>
      </c>
      <c r="P64" s="18">
        <f t="shared" si="45"/>
        <v>1.90599143999729</v>
      </c>
      <c r="Q64" s="24">
        <f t="shared" si="46"/>
        <v>0.552737517599215</v>
      </c>
      <c r="R64" s="18">
        <f t="shared" si="47"/>
        <v>0.87929595</v>
      </c>
      <c r="S64" s="25">
        <f t="shared" si="48"/>
        <v>0.628613742164074</v>
      </c>
      <c r="T64" s="3">
        <v>0.27</v>
      </c>
      <c r="U64" s="26">
        <f t="shared" si="49"/>
        <v>0.1697257103843</v>
      </c>
      <c r="V64" s="3">
        <v>220.1</v>
      </c>
      <c r="W64" s="27">
        <v>12.1</v>
      </c>
      <c r="X64" s="27">
        <v>4.5</v>
      </c>
      <c r="Y64" s="27">
        <v>1.5</v>
      </c>
      <c r="Z64" s="27">
        <v>6.8</v>
      </c>
      <c r="AA64" s="3">
        <v>30.2</v>
      </c>
      <c r="AB64" s="2">
        <f t="shared" si="50"/>
        <v>0.308177705527669</v>
      </c>
      <c r="AC64" s="29">
        <f t="shared" si="51"/>
        <v>11.2298333333333</v>
      </c>
      <c r="AD64" s="1">
        <f t="shared" si="52"/>
        <v>0.29</v>
      </c>
      <c r="AE64" s="30">
        <f t="shared" si="53"/>
        <v>13.2835616438356</v>
      </c>
      <c r="AF64" s="1">
        <f t="shared" si="54"/>
        <v>459715.411882192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7</v>
      </c>
      <c r="D65" s="19">
        <v>23.8219086222581</v>
      </c>
      <c r="E65" s="20">
        <f t="shared" si="55"/>
        <v>20.8810832266667</v>
      </c>
      <c r="F65" s="16" t="s">
        <v>73</v>
      </c>
      <c r="G65" s="13">
        <v>8</v>
      </c>
      <c r="H65" s="18">
        <f t="shared" si="40"/>
        <v>23.8219086222581</v>
      </c>
      <c r="I65" s="18">
        <f t="shared" si="41"/>
        <v>296.971908622258</v>
      </c>
      <c r="J65" s="18">
        <f t="shared" si="42"/>
        <v>0.304110256261553</v>
      </c>
      <c r="K65" s="18">
        <f t="shared" si="43"/>
        <v>11.2298333333333</v>
      </c>
      <c r="L65" s="18">
        <f t="shared" si="44"/>
        <v>3.032055</v>
      </c>
      <c r="M65" s="13" t="s">
        <v>73</v>
      </c>
      <c r="N65" s="13"/>
      <c r="O65" s="18">
        <f t="shared" si="56"/>
        <v>9.8258082511463</v>
      </c>
      <c r="P65" s="18">
        <f t="shared" si="45"/>
        <v>2.98812906523299</v>
      </c>
      <c r="Q65" s="24">
        <f t="shared" si="46"/>
        <v>0.866557428917566</v>
      </c>
      <c r="R65" s="18">
        <f t="shared" si="47"/>
        <v>0.87929595</v>
      </c>
      <c r="S65" s="25">
        <f t="shared" si="48"/>
        <v>0.985512817291569</v>
      </c>
      <c r="T65" s="3">
        <v>0.27</v>
      </c>
      <c r="U65" s="26">
        <f t="shared" si="49"/>
        <v>0.266088460668724</v>
      </c>
      <c r="V65" s="3">
        <v>220.1</v>
      </c>
      <c r="W65" s="27">
        <v>12.1</v>
      </c>
      <c r="X65" s="27">
        <v>4.5</v>
      </c>
      <c r="Y65" s="27">
        <v>1.5</v>
      </c>
      <c r="Z65" s="27">
        <v>6.8</v>
      </c>
      <c r="AA65" s="3">
        <v>30.2</v>
      </c>
      <c r="AB65" s="2">
        <f t="shared" si="50"/>
        <v>0.326900987907933</v>
      </c>
      <c r="AC65" s="29">
        <f t="shared" si="51"/>
        <v>11.2298333333333</v>
      </c>
      <c r="AD65" s="1">
        <f t="shared" si="52"/>
        <v>0.29</v>
      </c>
      <c r="AE65" s="30">
        <f t="shared" si="53"/>
        <v>13.2835616438356</v>
      </c>
      <c r="AF65" s="1">
        <f t="shared" si="54"/>
        <v>487645.341000497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8</v>
      </c>
      <c r="D66" s="19">
        <v>20.7766208248387</v>
      </c>
      <c r="E66" s="20">
        <f t="shared" si="55"/>
        <v>23.8219086222581</v>
      </c>
      <c r="F66" s="16" t="s">
        <v>73</v>
      </c>
      <c r="G66" s="13">
        <v>9</v>
      </c>
      <c r="H66" s="18">
        <f t="shared" si="40"/>
        <v>20.7766208248387</v>
      </c>
      <c r="I66" s="18">
        <f t="shared" si="41"/>
        <v>293.926620824839</v>
      </c>
      <c r="J66" s="18">
        <f t="shared" si="42"/>
        <v>0.216522572758668</v>
      </c>
      <c r="K66" s="18">
        <f t="shared" si="43"/>
        <v>11.2298333333333</v>
      </c>
      <c r="L66" s="18">
        <f t="shared" si="44"/>
        <v>3.032055</v>
      </c>
      <c r="M66" s="13" t="s">
        <v>73</v>
      </c>
      <c r="N66" s="13"/>
      <c r="O66" s="18">
        <f t="shared" si="56"/>
        <v>9.86973418591331</v>
      </c>
      <c r="P66" s="18">
        <f t="shared" si="45"/>
        <v>2.13702023837813</v>
      </c>
      <c r="Q66" s="24">
        <f t="shared" si="46"/>
        <v>0.619735869129657</v>
      </c>
      <c r="R66" s="18">
        <f t="shared" si="47"/>
        <v>0.87929595</v>
      </c>
      <c r="S66" s="25">
        <f t="shared" si="48"/>
        <v>0.704809193229716</v>
      </c>
      <c r="T66" s="3">
        <v>0.27</v>
      </c>
      <c r="U66" s="26">
        <f t="shared" si="49"/>
        <v>0.190298482172023</v>
      </c>
      <c r="V66" s="3">
        <v>180.9</v>
      </c>
      <c r="W66" s="27">
        <v>6</v>
      </c>
      <c r="X66" s="27">
        <v>3</v>
      </c>
      <c r="Y66" s="27">
        <v>0.3</v>
      </c>
      <c r="Z66" s="27">
        <v>6</v>
      </c>
      <c r="AA66" s="3">
        <v>30.2</v>
      </c>
      <c r="AB66" s="2">
        <f t="shared" si="50"/>
        <v>0.263374995086024</v>
      </c>
      <c r="AC66" s="29">
        <f t="shared" si="51"/>
        <v>11.2298333333333</v>
      </c>
      <c r="AD66" s="1">
        <f t="shared" si="52"/>
        <v>0.29</v>
      </c>
      <c r="AE66" s="30">
        <f t="shared" si="53"/>
        <v>13.2835616438356</v>
      </c>
      <c r="AF66" s="1">
        <f t="shared" si="54"/>
        <v>392882.230523879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9</v>
      </c>
      <c r="D67" s="19">
        <v>16.1441064518333</v>
      </c>
      <c r="E67" s="20">
        <f t="shared" si="55"/>
        <v>20.7766208248387</v>
      </c>
      <c r="F67" s="16" t="s">
        <v>73</v>
      </c>
      <c r="G67" s="13">
        <v>10</v>
      </c>
      <c r="H67" s="18">
        <f t="shared" si="40"/>
        <v>16.1441064518333</v>
      </c>
      <c r="I67" s="18">
        <f t="shared" si="41"/>
        <v>289.294106451833</v>
      </c>
      <c r="J67" s="18">
        <f t="shared" si="42"/>
        <v>0.127387434128633</v>
      </c>
      <c r="K67" s="18">
        <f t="shared" si="43"/>
        <v>11.2298333333333</v>
      </c>
      <c r="L67" s="18">
        <f t="shared" si="44"/>
        <v>3.032055</v>
      </c>
      <c r="M67" s="13" t="s">
        <v>73</v>
      </c>
      <c r="N67" s="13"/>
      <c r="O67" s="18">
        <f t="shared" si="56"/>
        <v>10.7647689475352</v>
      </c>
      <c r="P67" s="18">
        <f t="shared" si="45"/>
        <v>1.3712962952141</v>
      </c>
      <c r="Q67" s="24">
        <f t="shared" si="46"/>
        <v>0.397675925612088</v>
      </c>
      <c r="R67" s="18">
        <f t="shared" si="47"/>
        <v>0.87929595</v>
      </c>
      <c r="S67" s="25">
        <f t="shared" si="48"/>
        <v>0.452266299659503</v>
      </c>
      <c r="T67" s="3">
        <v>0.27</v>
      </c>
      <c r="U67" s="26">
        <f t="shared" si="49"/>
        <v>0.122111900908066</v>
      </c>
      <c r="V67" s="3">
        <v>180.9</v>
      </c>
      <c r="W67" s="27">
        <v>6</v>
      </c>
      <c r="X67" s="27">
        <v>3</v>
      </c>
      <c r="Y67" s="27">
        <v>0.3</v>
      </c>
      <c r="Z67" s="27">
        <v>6</v>
      </c>
      <c r="AA67" s="3">
        <v>30.2</v>
      </c>
      <c r="AB67" s="2">
        <f t="shared" si="50"/>
        <v>0.250126342346437</v>
      </c>
      <c r="AC67" s="29">
        <f t="shared" si="51"/>
        <v>11.2298333333333</v>
      </c>
      <c r="AD67" s="1">
        <f t="shared" si="52"/>
        <v>0.29</v>
      </c>
      <c r="AE67" s="30">
        <f t="shared" si="53"/>
        <v>13.2835616438356</v>
      </c>
      <c r="AF67" s="1">
        <f t="shared" si="54"/>
        <v>373118.925969986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10</v>
      </c>
      <c r="D68" s="19">
        <v>9.34797353664516</v>
      </c>
      <c r="E68" s="20">
        <f t="shared" si="55"/>
        <v>16.1441064518333</v>
      </c>
      <c r="F68" s="16" t="s">
        <v>73</v>
      </c>
      <c r="G68" s="13">
        <v>11</v>
      </c>
      <c r="H68" s="18">
        <f t="shared" si="40"/>
        <v>9.34797353664516</v>
      </c>
      <c r="I68" s="18">
        <f t="shared" si="41"/>
        <v>282.497973536645</v>
      </c>
      <c r="J68" s="18">
        <f t="shared" si="42"/>
        <v>0.0566864824863045</v>
      </c>
      <c r="K68" s="18">
        <f t="shared" si="43"/>
        <v>11.2298333333333</v>
      </c>
      <c r="L68" s="18">
        <f t="shared" si="44"/>
        <v>3.032055</v>
      </c>
      <c r="M68" s="13" t="s">
        <v>75</v>
      </c>
      <c r="N68" s="18">
        <f>(O67-P67)*$C$22/100</f>
        <v>8.92379901970503</v>
      </c>
      <c r="O68" s="18">
        <f t="shared" si="56"/>
        <v>3.50172863261605</v>
      </c>
      <c r="P68" s="18">
        <f t="shared" si="45"/>
        <v>0.198500678804581</v>
      </c>
      <c r="Q68" s="24">
        <f t="shared" si="46"/>
        <v>0.0575651968533285</v>
      </c>
      <c r="R68" s="18">
        <f t="shared" si="47"/>
        <v>0.87929595</v>
      </c>
      <c r="S68" s="25">
        <f t="shared" si="48"/>
        <v>0.0654673740432086</v>
      </c>
      <c r="T68" s="3">
        <v>0.27</v>
      </c>
      <c r="U68" s="26">
        <f t="shared" si="49"/>
        <v>0.0176761909916663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0.229834483909681</v>
      </c>
      <c r="AC68" s="29">
        <f t="shared" si="51"/>
        <v>11.2298333333333</v>
      </c>
      <c r="AD68" s="1">
        <f t="shared" si="52"/>
        <v>0.29</v>
      </c>
      <c r="AE68" s="30">
        <f t="shared" si="53"/>
        <v>13.2835616438356</v>
      </c>
      <c r="AF68" s="1">
        <f t="shared" si="54"/>
        <v>342849.117700968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11</v>
      </c>
      <c r="D69" s="19">
        <v>2.64422365833333</v>
      </c>
      <c r="E69" s="20">
        <f t="shared" si="55"/>
        <v>9.34797353664516</v>
      </c>
      <c r="F69" s="16" t="s">
        <v>75</v>
      </c>
      <c r="G69" s="13">
        <v>12</v>
      </c>
      <c r="H69" s="18">
        <f t="shared" si="40"/>
        <v>2.64422365833333</v>
      </c>
      <c r="I69" s="18">
        <f t="shared" si="41"/>
        <v>275.794223658333</v>
      </c>
      <c r="J69" s="18">
        <f t="shared" si="42"/>
        <v>0.0245263940371268</v>
      </c>
      <c r="K69" s="18">
        <f t="shared" si="43"/>
        <v>11.2298333333333</v>
      </c>
      <c r="L69" s="18">
        <f t="shared" si="44"/>
        <v>3.032055</v>
      </c>
      <c r="M69" s="13" t="s">
        <v>73</v>
      </c>
      <c r="N69" s="13"/>
      <c r="O69" s="18">
        <f t="shared" si="56"/>
        <v>6.33528295381147</v>
      </c>
      <c r="P69" s="18">
        <f t="shared" si="45"/>
        <v>0.155381646061873</v>
      </c>
      <c r="Q69" s="24">
        <f t="shared" si="46"/>
        <v>0.0450606773579431</v>
      </c>
      <c r="R69" s="18">
        <f t="shared" si="47"/>
        <v>0.87929595</v>
      </c>
      <c r="S69" s="25">
        <f t="shared" si="48"/>
        <v>0.0512463151433179</v>
      </c>
      <c r="T69" s="3">
        <v>0.27</v>
      </c>
      <c r="U69" s="26">
        <f t="shared" si="49"/>
        <v>0.0138365050886958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0.229088432938734</v>
      </c>
      <c r="AC69" s="29">
        <f t="shared" si="51"/>
        <v>11.2298333333333</v>
      </c>
      <c r="AD69" s="1">
        <f t="shared" si="52"/>
        <v>0.29</v>
      </c>
      <c r="AE69" s="30">
        <f t="shared" si="53"/>
        <v>13.2835616438356</v>
      </c>
      <c r="AF69" s="1">
        <f t="shared" si="54"/>
        <v>341736.217178827</v>
      </c>
      <c r="AG69" s="1">
        <f>SUM(AF58:AF69)</f>
        <v>4608327.57299981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77">
      <c r="A70" s="13"/>
      <c r="B70" s="13"/>
      <c r="C70" s="16">
        <v>12</v>
      </c>
      <c r="D70" s="19">
        <v>-4.91841406116129</v>
      </c>
      <c r="E70" s="20">
        <f t="shared" si="55"/>
        <v>2.64422365833333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-5</v>
      </c>
      <c r="E74" s="16"/>
      <c r="F74" s="16"/>
      <c r="G74" s="13">
        <v>1</v>
      </c>
      <c r="H74" s="18">
        <f t="shared" ref="H74:H85" si="57">E75</f>
        <v>-5</v>
      </c>
      <c r="I74" s="18">
        <f t="shared" ref="I74:I85" si="58">H74+273.15</f>
        <v>268.15</v>
      </c>
      <c r="J74" s="18">
        <f t="shared" ref="J74:J85" si="59">EXP(($C$16*(I74-$C$14))/($C$17*I74*$C$14))</f>
        <v>0.00896487173486583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0.00467267044564677</v>
      </c>
      <c r="Q74" s="24">
        <f t="shared" ref="Q74:Q85" si="63">P74*$B$76</f>
        <v>0.00121489431586816</v>
      </c>
      <c r="R74" s="18">
        <f t="shared" ref="R74:R85" si="64">L74*$B$76</f>
        <v>0.1355172</v>
      </c>
      <c r="S74" s="25">
        <f t="shared" ref="S74:S85" si="65">Q74/R74</f>
        <v>0.00896487173486583</v>
      </c>
      <c r="T74" s="3">
        <v>0.01</v>
      </c>
      <c r="U74" s="26">
        <f t="shared" ref="U74:U85" si="66">S74*T74</f>
        <v>8.96487173486583e-5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0.00557964871734866</v>
      </c>
      <c r="AU74" s="29">
        <f t="shared" ref="AU74:AU85" si="70">$B$74/12</f>
        <v>52.122</v>
      </c>
      <c r="AV74" s="1">
        <f t="shared" ref="AV74:AV85" si="71">$B$76</f>
        <v>0.26</v>
      </c>
      <c r="AW74" s="2">
        <f>$E$8/12</f>
        <v>0.0258333333333333</v>
      </c>
      <c r="AX74" s="1">
        <f t="shared" ref="AX74:AX85" si="72">AW74*10000*AV74*0.67*AU74*AT74</f>
        <v>13.0874949741382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-5.20440430506452</v>
      </c>
      <c r="E75" s="20">
        <f t="shared" ref="E75:E86" si="73">D74</f>
        <v>-5</v>
      </c>
      <c r="F75" s="16" t="s">
        <v>73</v>
      </c>
      <c r="G75" s="13">
        <v>2</v>
      </c>
      <c r="H75" s="18">
        <f t="shared" si="57"/>
        <v>-5.20440430506452</v>
      </c>
      <c r="I75" s="18">
        <f t="shared" si="58"/>
        <v>267.945595694935</v>
      </c>
      <c r="J75" s="18">
        <f t="shared" si="59"/>
        <v>0.00871995168291434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4">L75+O74-P74-N75</f>
        <v>1.03776732955435</v>
      </c>
      <c r="P75" s="18">
        <f t="shared" si="62"/>
        <v>0.009049280971821</v>
      </c>
      <c r="Q75" s="24">
        <f t="shared" si="63"/>
        <v>0.00235281305267346</v>
      </c>
      <c r="R75" s="18">
        <f t="shared" si="64"/>
        <v>0.1355172</v>
      </c>
      <c r="S75" s="25">
        <f t="shared" si="65"/>
        <v>0.0173617301174571</v>
      </c>
      <c r="T75" s="3">
        <v>0.01</v>
      </c>
      <c r="U75" s="26">
        <f t="shared" si="66"/>
        <v>0.000173617301174571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0.00566361730117457</v>
      </c>
      <c r="AU75" s="29">
        <f t="shared" si="70"/>
        <v>52.122</v>
      </c>
      <c r="AV75" s="1">
        <f t="shared" si="71"/>
        <v>0.26</v>
      </c>
      <c r="AW75" s="2">
        <f t="shared" ref="AW75:AW85" si="75">$E$8/12</f>
        <v>0.0258333333333333</v>
      </c>
      <c r="AX75" s="1">
        <f t="shared" si="72"/>
        <v>13.2844497421669</v>
      </c>
    </row>
    <row r="76" s="1" customFormat="1" spans="1:50">
      <c r="A76" s="13" t="s">
        <v>38</v>
      </c>
      <c r="B76" s="13">
        <f>H8</f>
        <v>0.26</v>
      </c>
      <c r="C76" s="16">
        <v>2</v>
      </c>
      <c r="D76" s="19">
        <v>-1.99220730371429</v>
      </c>
      <c r="E76" s="20">
        <f t="shared" si="73"/>
        <v>-5.20440430506452</v>
      </c>
      <c r="F76" s="16" t="s">
        <v>73</v>
      </c>
      <c r="G76" s="13">
        <v>3</v>
      </c>
      <c r="H76" s="18">
        <f t="shared" si="57"/>
        <v>-1.99220730371429</v>
      </c>
      <c r="I76" s="18">
        <f t="shared" si="58"/>
        <v>271.157792696286</v>
      </c>
      <c r="J76" s="18">
        <f t="shared" si="59"/>
        <v>0.0134111972678593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4"/>
        <v>1.54993804858253</v>
      </c>
      <c r="P76" s="18">
        <f t="shared" si="62"/>
        <v>0.0207865249225013</v>
      </c>
      <c r="Q76" s="24">
        <f t="shared" si="63"/>
        <v>0.00540449647985034</v>
      </c>
      <c r="R76" s="18">
        <f t="shared" si="64"/>
        <v>0.1355172</v>
      </c>
      <c r="S76" s="25">
        <f t="shared" si="65"/>
        <v>0.0398805205527442</v>
      </c>
      <c r="T76" s="3">
        <v>0.01</v>
      </c>
      <c r="U76" s="26">
        <f t="shared" si="66"/>
        <v>0.000398805205527442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0.00588880520552744</v>
      </c>
      <c r="AU76" s="29">
        <f t="shared" si="70"/>
        <v>52.122</v>
      </c>
      <c r="AV76" s="1">
        <f t="shared" si="71"/>
        <v>0.26</v>
      </c>
      <c r="AW76" s="2">
        <f t="shared" si="75"/>
        <v>0.0258333333333333</v>
      </c>
      <c r="AX76" s="1">
        <f t="shared" si="72"/>
        <v>13.8126452820208</v>
      </c>
    </row>
    <row r="77" s="1" customFormat="1" spans="1:50">
      <c r="A77" s="13"/>
      <c r="B77" s="13"/>
      <c r="C77" s="16">
        <v>3</v>
      </c>
      <c r="D77" s="19">
        <v>3.12582460467742</v>
      </c>
      <c r="E77" s="20">
        <f t="shared" si="73"/>
        <v>-1.99220730371429</v>
      </c>
      <c r="F77" s="16" t="s">
        <v>73</v>
      </c>
      <c r="G77" s="13">
        <v>4</v>
      </c>
      <c r="H77" s="18">
        <f t="shared" si="57"/>
        <v>3.12582460467742</v>
      </c>
      <c r="I77" s="18">
        <f t="shared" si="58"/>
        <v>276.275824604677</v>
      </c>
      <c r="J77" s="18">
        <f t="shared" si="59"/>
        <v>0.0260832235776289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4"/>
        <v>2.05037152366003</v>
      </c>
      <c r="P77" s="18">
        <f t="shared" si="62"/>
        <v>0.0534802988688283</v>
      </c>
      <c r="Q77" s="24">
        <f t="shared" si="63"/>
        <v>0.0139048777058954</v>
      </c>
      <c r="R77" s="18">
        <f t="shared" si="64"/>
        <v>0.1355172</v>
      </c>
      <c r="S77" s="25">
        <f t="shared" si="65"/>
        <v>0.102605999134393</v>
      </c>
      <c r="T77" s="3">
        <v>0.01</v>
      </c>
      <c r="U77" s="26">
        <f t="shared" si="66"/>
        <v>0.00102605999134393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0.00651605999134393</v>
      </c>
      <c r="AU77" s="29">
        <f t="shared" si="70"/>
        <v>52.122</v>
      </c>
      <c r="AV77" s="1">
        <f t="shared" si="71"/>
        <v>0.26</v>
      </c>
      <c r="AW77" s="2">
        <f t="shared" si="75"/>
        <v>0.0258333333333333</v>
      </c>
      <c r="AX77" s="1">
        <f t="shared" si="72"/>
        <v>15.2839195992287</v>
      </c>
    </row>
    <row r="78" s="1" customFormat="1" spans="1:50">
      <c r="A78" s="13"/>
      <c r="B78" s="13"/>
      <c r="C78" s="16">
        <v>4</v>
      </c>
      <c r="D78" s="19">
        <v>8.203095903</v>
      </c>
      <c r="E78" s="20">
        <f t="shared" si="73"/>
        <v>3.12582460467742</v>
      </c>
      <c r="F78" s="16" t="s">
        <v>73</v>
      </c>
      <c r="G78" s="13">
        <v>5</v>
      </c>
      <c r="H78" s="18">
        <f t="shared" si="57"/>
        <v>8.203095903</v>
      </c>
      <c r="I78" s="18">
        <f t="shared" si="58"/>
        <v>281.353095903</v>
      </c>
      <c r="J78" s="18">
        <f t="shared" si="59"/>
        <v>0.0492684632614099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1.89704666355164</v>
      </c>
      <c r="O78" s="18">
        <f t="shared" si="74"/>
        <v>0.62106456123956</v>
      </c>
      <c r="P78" s="18">
        <f t="shared" si="62"/>
        <v>0.0305988965183949</v>
      </c>
      <c r="Q78" s="24">
        <f t="shared" si="63"/>
        <v>0.00795571309478269</v>
      </c>
      <c r="R78" s="18">
        <f t="shared" si="64"/>
        <v>0.1355172</v>
      </c>
      <c r="S78" s="25">
        <f t="shared" si="65"/>
        <v>0.0587062977598614</v>
      </c>
      <c r="T78" s="3">
        <v>0.01</v>
      </c>
      <c r="U78" s="26">
        <f t="shared" si="66"/>
        <v>0.000587062977598614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7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0.0105370629775986</v>
      </c>
      <c r="AU78" s="29">
        <f t="shared" si="70"/>
        <v>52.122</v>
      </c>
      <c r="AV78" s="1">
        <f t="shared" si="71"/>
        <v>0.26</v>
      </c>
      <c r="AW78" s="2">
        <f t="shared" si="75"/>
        <v>0.0258333333333333</v>
      </c>
      <c r="AX78" s="1">
        <f t="shared" si="72"/>
        <v>24.7154911979886</v>
      </c>
    </row>
    <row r="79" s="1" customFormat="1" spans="1:50">
      <c r="A79" s="13"/>
      <c r="B79" s="13"/>
      <c r="C79" s="16">
        <v>5</v>
      </c>
      <c r="D79" s="19">
        <v>15.8841126228065</v>
      </c>
      <c r="E79" s="20">
        <f t="shared" si="73"/>
        <v>8.203095903</v>
      </c>
      <c r="F79" s="16" t="s">
        <v>75</v>
      </c>
      <c r="G79" s="13">
        <v>6</v>
      </c>
      <c r="H79" s="18">
        <f t="shared" si="57"/>
        <v>15.8841126228065</v>
      </c>
      <c r="I79" s="18">
        <f t="shared" si="58"/>
        <v>289.034112622806</v>
      </c>
      <c r="J79" s="18">
        <f t="shared" si="59"/>
        <v>0.12358852356439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4"/>
        <v>1.11168566472117</v>
      </c>
      <c r="P79" s="18">
        <f t="shared" si="62"/>
        <v>0.137391589970587</v>
      </c>
      <c r="Q79" s="24">
        <f t="shared" si="63"/>
        <v>0.0357218133923525</v>
      </c>
      <c r="R79" s="18">
        <f t="shared" si="64"/>
        <v>0.1355172</v>
      </c>
      <c r="S79" s="25">
        <f t="shared" si="65"/>
        <v>0.263596158955118</v>
      </c>
      <c r="T79" s="3">
        <v>0.01</v>
      </c>
      <c r="U79" s="26">
        <f t="shared" si="66"/>
        <v>0.00263596158955118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7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8"/>
        <v>0.0075</v>
      </c>
      <c r="AT79" s="2">
        <f t="shared" si="69"/>
        <v>0.0125859615895512</v>
      </c>
      <c r="AU79" s="29">
        <f t="shared" si="70"/>
        <v>52.122</v>
      </c>
      <c r="AV79" s="1">
        <f t="shared" si="71"/>
        <v>0.26</v>
      </c>
      <c r="AW79" s="2">
        <f t="shared" si="75"/>
        <v>0.0258333333333333</v>
      </c>
      <c r="AX79" s="1">
        <f t="shared" si="72"/>
        <v>29.5213403911597</v>
      </c>
    </row>
    <row r="80" s="1" customFormat="1" spans="1:50">
      <c r="A80" s="13"/>
      <c r="B80" s="13"/>
      <c r="C80" s="16">
        <v>6</v>
      </c>
      <c r="D80" s="19">
        <v>20.8810832266667</v>
      </c>
      <c r="E80" s="20">
        <f t="shared" si="73"/>
        <v>15.8841126228065</v>
      </c>
      <c r="F80" s="16" t="s">
        <v>73</v>
      </c>
      <c r="G80" s="13">
        <v>7</v>
      </c>
      <c r="H80" s="18">
        <f t="shared" si="57"/>
        <v>20.8810832266667</v>
      </c>
      <c r="I80" s="18">
        <f t="shared" si="58"/>
        <v>294.031083226667</v>
      </c>
      <c r="J80" s="18">
        <f t="shared" si="59"/>
        <v>0.219085905122895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4"/>
        <v>1.49551407475058</v>
      </c>
      <c r="P80" s="18">
        <f t="shared" si="62"/>
        <v>0.327646054690759</v>
      </c>
      <c r="Q80" s="24">
        <f t="shared" si="63"/>
        <v>0.0851879742195973</v>
      </c>
      <c r="R80" s="18">
        <f t="shared" si="64"/>
        <v>0.1355172</v>
      </c>
      <c r="S80" s="25">
        <f t="shared" si="65"/>
        <v>0.628613742164074</v>
      </c>
      <c r="T80" s="3">
        <v>0.01</v>
      </c>
      <c r="U80" s="26">
        <f t="shared" si="66"/>
        <v>0.00628613742164074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8"/>
        <v>0.0075</v>
      </c>
      <c r="AT80" s="2">
        <f t="shared" si="69"/>
        <v>0.0162361374216407</v>
      </c>
      <c r="AU80" s="29">
        <f t="shared" si="70"/>
        <v>52.122</v>
      </c>
      <c r="AV80" s="1">
        <f t="shared" si="71"/>
        <v>0.26</v>
      </c>
      <c r="AW80" s="2">
        <f t="shared" si="75"/>
        <v>0.0258333333333333</v>
      </c>
      <c r="AX80" s="1">
        <f t="shared" si="72"/>
        <v>38.0831083943419</v>
      </c>
    </row>
    <row r="81" s="1" customFormat="1" spans="1:50">
      <c r="A81" s="13"/>
      <c r="B81" s="13"/>
      <c r="C81" s="16">
        <v>7</v>
      </c>
      <c r="D81" s="19">
        <v>23.8219086222581</v>
      </c>
      <c r="E81" s="20">
        <f t="shared" si="73"/>
        <v>20.8810832266667</v>
      </c>
      <c r="F81" s="16" t="s">
        <v>73</v>
      </c>
      <c r="G81" s="13">
        <v>8</v>
      </c>
      <c r="H81" s="18">
        <f t="shared" si="57"/>
        <v>23.8219086222581</v>
      </c>
      <c r="I81" s="18">
        <f t="shared" si="58"/>
        <v>296.971908622258</v>
      </c>
      <c r="J81" s="18">
        <f t="shared" si="59"/>
        <v>0.304110256261553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4"/>
        <v>1.68908802005982</v>
      </c>
      <c r="P81" s="18">
        <f t="shared" si="62"/>
        <v>0.513668990628712</v>
      </c>
      <c r="Q81" s="24">
        <f t="shared" si="63"/>
        <v>0.133553937563465</v>
      </c>
      <c r="R81" s="18">
        <f t="shared" si="64"/>
        <v>0.1355172</v>
      </c>
      <c r="S81" s="25">
        <f t="shared" si="65"/>
        <v>0.985512817291569</v>
      </c>
      <c r="T81" s="3">
        <v>0.01</v>
      </c>
      <c r="U81" s="26">
        <f t="shared" si="66"/>
        <v>0.00985512817291569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0.015</v>
      </c>
      <c r="AR81" s="3">
        <v>0.5</v>
      </c>
      <c r="AS81" s="3">
        <f t="shared" si="68"/>
        <v>0.0075</v>
      </c>
      <c r="AT81" s="2">
        <f t="shared" si="69"/>
        <v>0.0198051281729157</v>
      </c>
      <c r="AU81" s="29">
        <f t="shared" si="70"/>
        <v>52.122</v>
      </c>
      <c r="AV81" s="1">
        <f t="shared" si="71"/>
        <v>0.26</v>
      </c>
      <c r="AW81" s="2">
        <f t="shared" si="75"/>
        <v>0.0258333333333333</v>
      </c>
      <c r="AX81" s="1">
        <f t="shared" si="72"/>
        <v>46.4544505497764</v>
      </c>
    </row>
    <row r="82" s="1" customFormat="1" spans="1:50">
      <c r="A82" s="13"/>
      <c r="B82" s="13"/>
      <c r="C82" s="16">
        <v>8</v>
      </c>
      <c r="D82" s="19">
        <v>20.7766208248387</v>
      </c>
      <c r="E82" s="20">
        <f t="shared" si="73"/>
        <v>23.8219086222581</v>
      </c>
      <c r="F82" s="16" t="s">
        <v>73</v>
      </c>
      <c r="G82" s="13">
        <v>9</v>
      </c>
      <c r="H82" s="18">
        <f t="shared" si="57"/>
        <v>20.7766208248387</v>
      </c>
      <c r="I82" s="18">
        <f t="shared" si="58"/>
        <v>293.926620824839</v>
      </c>
      <c r="J82" s="18">
        <f t="shared" si="59"/>
        <v>0.216522572758668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4"/>
        <v>1.69663902943111</v>
      </c>
      <c r="P82" s="18">
        <f t="shared" si="62"/>
        <v>0.367360647695193</v>
      </c>
      <c r="Q82" s="24">
        <f t="shared" si="63"/>
        <v>0.0955137684007502</v>
      </c>
      <c r="R82" s="18">
        <f t="shared" si="64"/>
        <v>0.1355172</v>
      </c>
      <c r="S82" s="25">
        <f t="shared" si="65"/>
        <v>0.704809193229717</v>
      </c>
      <c r="T82" s="3">
        <v>0.01</v>
      </c>
      <c r="U82" s="26">
        <f t="shared" si="66"/>
        <v>0.00704809193229717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0.0169980919322972</v>
      </c>
      <c r="AU82" s="29">
        <f t="shared" si="70"/>
        <v>52.122</v>
      </c>
      <c r="AV82" s="1">
        <f t="shared" si="71"/>
        <v>0.26</v>
      </c>
      <c r="AW82" s="2">
        <f t="shared" si="75"/>
        <v>0.0258333333333333</v>
      </c>
      <c r="AX82" s="1">
        <f t="shared" si="72"/>
        <v>39.8703312705299</v>
      </c>
    </row>
    <row r="83" s="1" customFormat="1" spans="1:50">
      <c r="A83" s="13"/>
      <c r="B83" s="13"/>
      <c r="C83" s="16">
        <v>9</v>
      </c>
      <c r="D83" s="19">
        <v>16.1441064518333</v>
      </c>
      <c r="E83" s="20">
        <f t="shared" si="73"/>
        <v>20.7766208248387</v>
      </c>
      <c r="F83" s="16" t="s">
        <v>73</v>
      </c>
      <c r="G83" s="13">
        <v>10</v>
      </c>
      <c r="H83" s="18">
        <f t="shared" si="57"/>
        <v>16.1441064518333</v>
      </c>
      <c r="I83" s="18">
        <f t="shared" si="58"/>
        <v>289.294106451833</v>
      </c>
      <c r="J83" s="18">
        <f t="shared" si="59"/>
        <v>0.127387434128633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4"/>
        <v>1.85049838173592</v>
      </c>
      <c r="P83" s="18">
        <f t="shared" si="62"/>
        <v>0.235730240708526</v>
      </c>
      <c r="Q83" s="24">
        <f t="shared" si="63"/>
        <v>0.0612898625842169</v>
      </c>
      <c r="R83" s="18">
        <f t="shared" si="64"/>
        <v>0.1355172</v>
      </c>
      <c r="S83" s="25">
        <f t="shared" si="65"/>
        <v>0.452266299659504</v>
      </c>
      <c r="T83" s="3">
        <v>0.01</v>
      </c>
      <c r="U83" s="26">
        <f t="shared" si="66"/>
        <v>0.00452266299659504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0.001</v>
      </c>
      <c r="AF83" s="3">
        <v>0.49</v>
      </c>
      <c r="AG83" s="26">
        <f t="shared" si="67"/>
        <v>0.00049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</v>
      </c>
      <c r="AR83" s="3">
        <v>0.5</v>
      </c>
      <c r="AS83" s="3">
        <f t="shared" si="68"/>
        <v>0.005</v>
      </c>
      <c r="AT83" s="2">
        <f t="shared" si="69"/>
        <v>0.010012662996595</v>
      </c>
      <c r="AU83" s="29">
        <f t="shared" si="70"/>
        <v>52.122</v>
      </c>
      <c r="AV83" s="1">
        <f t="shared" si="71"/>
        <v>0.26</v>
      </c>
      <c r="AW83" s="2">
        <f t="shared" si="75"/>
        <v>0.0258333333333333</v>
      </c>
      <c r="AX83" s="1">
        <f t="shared" si="72"/>
        <v>23.4854707319181</v>
      </c>
    </row>
    <row r="84" s="1" customFormat="1" spans="1:50">
      <c r="A84" s="13"/>
      <c r="B84" s="13"/>
      <c r="C84" s="16">
        <v>10</v>
      </c>
      <c r="D84" s="19">
        <v>9.34797353664516</v>
      </c>
      <c r="E84" s="20">
        <f t="shared" si="73"/>
        <v>16.1441064518333</v>
      </c>
      <c r="F84" s="16" t="s">
        <v>73</v>
      </c>
      <c r="G84" s="13">
        <v>11</v>
      </c>
      <c r="H84" s="18">
        <f t="shared" si="57"/>
        <v>9.34797353664516</v>
      </c>
      <c r="I84" s="18">
        <f t="shared" si="58"/>
        <v>282.497973536645</v>
      </c>
      <c r="J84" s="18">
        <f t="shared" si="59"/>
        <v>0.0566864824863045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1.53402973397602</v>
      </c>
      <c r="O84" s="18">
        <f t="shared" si="74"/>
        <v>0.601958407051369</v>
      </c>
      <c r="P84" s="18">
        <f t="shared" si="62"/>
        <v>0.0341229046988012</v>
      </c>
      <c r="Q84" s="24">
        <f t="shared" si="63"/>
        <v>0.00887195522168831</v>
      </c>
      <c r="R84" s="18">
        <f t="shared" si="64"/>
        <v>0.1355172</v>
      </c>
      <c r="S84" s="25">
        <f t="shared" si="65"/>
        <v>0.0654673740432086</v>
      </c>
      <c r="T84" s="3">
        <v>0.01</v>
      </c>
      <c r="U84" s="26">
        <f t="shared" si="66"/>
        <v>0.000654673740432086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0.00614467374043209</v>
      </c>
      <c r="AU84" s="29">
        <f t="shared" si="70"/>
        <v>52.122</v>
      </c>
      <c r="AV84" s="1">
        <f t="shared" si="71"/>
        <v>0.26</v>
      </c>
      <c r="AW84" s="2">
        <f t="shared" si="75"/>
        <v>0.0258333333333333</v>
      </c>
      <c r="AX84" s="1">
        <f t="shared" si="72"/>
        <v>14.4128045992539</v>
      </c>
    </row>
    <row r="85" s="1" customFormat="1" spans="1:51">
      <c r="A85" s="13"/>
      <c r="B85" s="13"/>
      <c r="C85" s="16">
        <v>11</v>
      </c>
      <c r="D85" s="19">
        <v>2.64422365833333</v>
      </c>
      <c r="E85" s="20">
        <f t="shared" si="73"/>
        <v>9.34797353664516</v>
      </c>
      <c r="F85" s="16" t="s">
        <v>75</v>
      </c>
      <c r="G85" s="13">
        <v>12</v>
      </c>
      <c r="H85" s="18">
        <f t="shared" si="57"/>
        <v>2.64422365833333</v>
      </c>
      <c r="I85" s="18">
        <f t="shared" si="58"/>
        <v>275.794223658333</v>
      </c>
      <c r="J85" s="18">
        <f t="shared" si="59"/>
        <v>0.0245263940371268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4"/>
        <v>1.08905550235257</v>
      </c>
      <c r="P85" s="18">
        <f t="shared" si="62"/>
        <v>0.0267106043790001</v>
      </c>
      <c r="Q85" s="24">
        <f t="shared" si="63"/>
        <v>0.00694475713854004</v>
      </c>
      <c r="R85" s="18">
        <f t="shared" si="64"/>
        <v>0.1355172</v>
      </c>
      <c r="S85" s="25">
        <f t="shared" si="65"/>
        <v>0.0512463151433179</v>
      </c>
      <c r="T85" s="3">
        <v>0.01</v>
      </c>
      <c r="U85" s="26">
        <f t="shared" si="66"/>
        <v>0.000512463151433179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0.00600246315143318</v>
      </c>
      <c r="AU85" s="29">
        <f t="shared" si="70"/>
        <v>52.122</v>
      </c>
      <c r="AV85" s="1">
        <f t="shared" si="71"/>
        <v>0.26</v>
      </c>
      <c r="AW85" s="2">
        <f t="shared" si="75"/>
        <v>0.0258333333333333</v>
      </c>
      <c r="AX85" s="1">
        <f t="shared" si="72"/>
        <v>14.079238731029</v>
      </c>
      <c r="AY85" s="1">
        <f>SUM(AX74:AX85)</f>
        <v>286.090745463552</v>
      </c>
    </row>
    <row r="86" s="1" customFormat="1" spans="1:46">
      <c r="A86" s="13"/>
      <c r="B86" s="13"/>
      <c r="C86" s="16">
        <v>12</v>
      </c>
      <c r="D86" s="19">
        <v>-4.91841406116129</v>
      </c>
      <c r="E86" s="20">
        <f t="shared" si="73"/>
        <v>2.64422365833333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-5</v>
      </c>
      <c r="E90" s="16"/>
      <c r="F90" s="16"/>
      <c r="G90" s="13">
        <v>1</v>
      </c>
      <c r="H90" s="18">
        <f t="shared" ref="H90:H101" si="76">E91</f>
        <v>-5</v>
      </c>
      <c r="I90" s="18">
        <f t="shared" ref="I90:I101" si="77">H90+273.15</f>
        <v>268.15</v>
      </c>
      <c r="J90" s="18">
        <f t="shared" ref="J90:J101" si="78">EXP(($C$16*(I90-$C$14))/($C$17*I90*$C$14))</f>
        <v>0.00896487173486583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0.0025522989829163</v>
      </c>
      <c r="Q90" s="24">
        <f t="shared" ref="Q90:Q101" si="82">P90*$B$76</f>
        <v>0.000663597735558238</v>
      </c>
      <c r="R90" s="18">
        <f t="shared" ref="R90:R101" si="83">L90*$B$76</f>
        <v>0.074022</v>
      </c>
      <c r="S90" s="25">
        <f t="shared" ref="S90:S101" si="84">Q90/R90</f>
        <v>0.00896487173486583</v>
      </c>
      <c r="T90" s="3">
        <v>0.01</v>
      </c>
      <c r="U90" s="26">
        <f t="shared" ref="U90:U101" si="85">S90*T90</f>
        <v>8.96487173486583e-5</v>
      </c>
      <c r="V90" s="25"/>
      <c r="W90" s="3"/>
      <c r="X90" s="3"/>
      <c r="Y90" s="28"/>
      <c r="Z90" s="3"/>
      <c r="AA90" s="27"/>
      <c r="AB90" s="3"/>
      <c r="AC90" s="3"/>
      <c r="AD90" s="27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0.00557964871734866</v>
      </c>
      <c r="AU90" s="29">
        <f t="shared" ref="AU90:AU101" si="89">$B$90/12</f>
        <v>28.47</v>
      </c>
      <c r="AV90" s="1">
        <f t="shared" ref="AV90:AV101" si="90">$B$76</f>
        <v>0.26</v>
      </c>
      <c r="AW90" s="2">
        <f>$E$9/12</f>
        <v>0.708333333333333</v>
      </c>
      <c r="AX90" s="1">
        <f t="shared" ref="AX90:AX101" si="91">AW90*10000*AV90*0.67*AU90*AT90</f>
        <v>196.010869428337</v>
      </c>
      <c r="AZ90" s="2">
        <f>$E$10/12</f>
        <v>0.039337750855118</v>
      </c>
      <c r="BA90" s="1">
        <f t="shared" ref="BA90:BA101" si="92">AZ90*10000*AV90*0.67*AU90*AT90</f>
        <v>10.8855907008946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-5.20440430506452</v>
      </c>
      <c r="E91" s="20">
        <f t="shared" ref="E91:E102" si="93">D90</f>
        <v>-5</v>
      </c>
      <c r="F91" s="16" t="s">
        <v>73</v>
      </c>
      <c r="G91" s="13">
        <v>2</v>
      </c>
      <c r="H91" s="18">
        <f t="shared" si="76"/>
        <v>-5.20440430506452</v>
      </c>
      <c r="I91" s="18">
        <f t="shared" si="77"/>
        <v>267.945595694935</v>
      </c>
      <c r="J91" s="18">
        <f t="shared" si="78"/>
        <v>0.00871995168291434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4">L91+O90-P90-N91</f>
        <v>0.566847701017084</v>
      </c>
      <c r="P91" s="18">
        <f t="shared" si="81"/>
        <v>0.00494288456444004</v>
      </c>
      <c r="Q91" s="24">
        <f t="shared" si="82"/>
        <v>0.00128514998675441</v>
      </c>
      <c r="R91" s="18">
        <f t="shared" si="83"/>
        <v>0.074022</v>
      </c>
      <c r="S91" s="25">
        <f t="shared" si="84"/>
        <v>0.0173617301174571</v>
      </c>
      <c r="T91" s="3">
        <v>0.01</v>
      </c>
      <c r="U91" s="26">
        <f t="shared" si="85"/>
        <v>0.000173617301174571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0.00566361730117457</v>
      </c>
      <c r="AU91" s="29">
        <f t="shared" si="89"/>
        <v>28.47</v>
      </c>
      <c r="AV91" s="1">
        <f t="shared" si="90"/>
        <v>0.26</v>
      </c>
      <c r="AW91" s="2">
        <f t="shared" ref="AW91:AW101" si="95">$E$9/12</f>
        <v>0.708333333333333</v>
      </c>
      <c r="AX91" s="1">
        <f t="shared" si="91"/>
        <v>198.960652820472</v>
      </c>
      <c r="AZ91" s="2">
        <f t="shared" ref="AZ91:AZ101" si="96">$E$10/12</f>
        <v>0.039337750855118</v>
      </c>
      <c r="BA91" s="1">
        <f t="shared" si="92"/>
        <v>11.0494088338212</v>
      </c>
    </row>
    <row r="92" s="1" customFormat="1" spans="1:53">
      <c r="A92" s="13" t="s">
        <v>38</v>
      </c>
      <c r="B92" s="13">
        <f>H9</f>
        <v>0.26</v>
      </c>
      <c r="C92" s="16">
        <v>2</v>
      </c>
      <c r="D92" s="19">
        <v>-1.99220730371429</v>
      </c>
      <c r="E92" s="20">
        <f t="shared" si="93"/>
        <v>-5.20440430506452</v>
      </c>
      <c r="F92" s="16" t="s">
        <v>73</v>
      </c>
      <c r="G92" s="13">
        <v>3</v>
      </c>
      <c r="H92" s="18">
        <f t="shared" si="76"/>
        <v>-1.99220730371429</v>
      </c>
      <c r="I92" s="18">
        <f t="shared" si="77"/>
        <v>271.157792696286</v>
      </c>
      <c r="J92" s="18">
        <f t="shared" si="78"/>
        <v>0.0134111972678593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4"/>
        <v>0.846604816452644</v>
      </c>
      <c r="P92" s="18">
        <f t="shared" si="81"/>
        <v>0.0113539842013663</v>
      </c>
      <c r="Q92" s="24">
        <f t="shared" si="82"/>
        <v>0.00295203589235523</v>
      </c>
      <c r="R92" s="18">
        <f t="shared" si="83"/>
        <v>0.074022</v>
      </c>
      <c r="S92" s="25">
        <f t="shared" si="84"/>
        <v>0.0398805205527442</v>
      </c>
      <c r="T92" s="3">
        <v>0.01</v>
      </c>
      <c r="U92" s="26">
        <f t="shared" si="85"/>
        <v>0.000398805205527442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0.00588880520552744</v>
      </c>
      <c r="AU92" s="29">
        <f t="shared" si="89"/>
        <v>28.47</v>
      </c>
      <c r="AV92" s="1">
        <f t="shared" si="90"/>
        <v>0.26</v>
      </c>
      <c r="AW92" s="2">
        <f t="shared" si="95"/>
        <v>0.708333333333333</v>
      </c>
      <c r="AX92" s="1">
        <f t="shared" si="91"/>
        <v>206.871415514136</v>
      </c>
      <c r="AZ92" s="2">
        <f t="shared" si="96"/>
        <v>0.039337750855118</v>
      </c>
      <c r="BA92" s="1">
        <f t="shared" si="92"/>
        <v>11.4887381682927</v>
      </c>
    </row>
    <row r="93" s="1" customFormat="1" spans="1:53">
      <c r="A93" s="13"/>
      <c r="B93" s="13"/>
      <c r="C93" s="16">
        <v>3</v>
      </c>
      <c r="D93" s="19">
        <v>3.12582460467742</v>
      </c>
      <c r="E93" s="20">
        <f t="shared" si="93"/>
        <v>-1.99220730371429</v>
      </c>
      <c r="F93" s="16" t="s">
        <v>73</v>
      </c>
      <c r="G93" s="13">
        <v>4</v>
      </c>
      <c r="H93" s="18">
        <f t="shared" si="76"/>
        <v>3.12582460467742</v>
      </c>
      <c r="I93" s="18">
        <f t="shared" si="77"/>
        <v>276.275824604677</v>
      </c>
      <c r="J93" s="18">
        <f t="shared" si="78"/>
        <v>0.0260832235776289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4"/>
        <v>1.11995083225128</v>
      </c>
      <c r="P93" s="18">
        <f t="shared" si="81"/>
        <v>0.0292119279535617</v>
      </c>
      <c r="Q93" s="24">
        <f t="shared" si="82"/>
        <v>0.00759510126792604</v>
      </c>
      <c r="R93" s="18">
        <f t="shared" si="83"/>
        <v>0.074022</v>
      </c>
      <c r="S93" s="25">
        <f t="shared" si="84"/>
        <v>0.102605999134393</v>
      </c>
      <c r="T93" s="3">
        <v>0.01</v>
      </c>
      <c r="U93" s="26">
        <f t="shared" si="85"/>
        <v>0.00102605999134393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0.00651605999134393</v>
      </c>
      <c r="AU93" s="29">
        <f t="shared" si="89"/>
        <v>28.47</v>
      </c>
      <c r="AV93" s="1">
        <f t="shared" si="90"/>
        <v>0.26</v>
      </c>
      <c r="AW93" s="2">
        <f t="shared" si="95"/>
        <v>0.708333333333333</v>
      </c>
      <c r="AX93" s="1">
        <f t="shared" si="91"/>
        <v>228.906629942366</v>
      </c>
      <c r="AZ93" s="2">
        <f t="shared" si="96"/>
        <v>0.039337750855118</v>
      </c>
      <c r="BA93" s="1">
        <f t="shared" si="92"/>
        <v>12.7124780862458</v>
      </c>
    </row>
    <row r="94" s="1" customFormat="1" spans="1:53">
      <c r="A94" s="13"/>
      <c r="B94" s="13"/>
      <c r="C94" s="16">
        <v>4</v>
      </c>
      <c r="D94" s="19">
        <v>8.203095903</v>
      </c>
      <c r="E94" s="20">
        <f t="shared" si="93"/>
        <v>3.12582460467742</v>
      </c>
      <c r="F94" s="16" t="s">
        <v>73</v>
      </c>
      <c r="G94" s="13">
        <v>5</v>
      </c>
      <c r="H94" s="18">
        <f t="shared" si="76"/>
        <v>8.203095903</v>
      </c>
      <c r="I94" s="18">
        <f t="shared" si="77"/>
        <v>281.353095903</v>
      </c>
      <c r="J94" s="18">
        <f t="shared" si="78"/>
        <v>0.0492684632614099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1.03620195908283</v>
      </c>
      <c r="O94" s="18">
        <f t="shared" si="94"/>
        <v>0.339236945214886</v>
      </c>
      <c r="P94" s="18">
        <f t="shared" si="81"/>
        <v>0.0167136829722325</v>
      </c>
      <c r="Q94" s="24">
        <f t="shared" si="82"/>
        <v>0.00434555757278046</v>
      </c>
      <c r="R94" s="18">
        <f t="shared" si="83"/>
        <v>0.074022</v>
      </c>
      <c r="S94" s="25">
        <f t="shared" si="84"/>
        <v>0.0587062977598614</v>
      </c>
      <c r="T94" s="3">
        <v>0.01</v>
      </c>
      <c r="U94" s="26">
        <f t="shared" si="85"/>
        <v>0.000587062977598614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0.0105370629775986</v>
      </c>
      <c r="AU94" s="29">
        <f t="shared" si="89"/>
        <v>28.47</v>
      </c>
      <c r="AV94" s="1">
        <f t="shared" si="90"/>
        <v>0.26</v>
      </c>
      <c r="AW94" s="2">
        <f t="shared" si="95"/>
        <v>0.708333333333333</v>
      </c>
      <c r="AX94" s="1">
        <f t="shared" si="91"/>
        <v>370.16288660582</v>
      </c>
      <c r="AZ94" s="2">
        <f t="shared" si="96"/>
        <v>0.039337750855118</v>
      </c>
      <c r="BA94" s="1">
        <f t="shared" si="92"/>
        <v>20.5572358716862</v>
      </c>
    </row>
    <row r="95" s="1" customFormat="1" spans="1:53">
      <c r="A95" s="13"/>
      <c r="B95" s="13"/>
      <c r="C95" s="16">
        <v>5</v>
      </c>
      <c r="D95" s="19">
        <v>15.8841126228065</v>
      </c>
      <c r="E95" s="20">
        <f t="shared" si="93"/>
        <v>8.203095903</v>
      </c>
      <c r="F95" s="16" t="s">
        <v>75</v>
      </c>
      <c r="G95" s="13">
        <v>6</v>
      </c>
      <c r="H95" s="18">
        <f t="shared" si="76"/>
        <v>15.8841126228065</v>
      </c>
      <c r="I95" s="18">
        <f t="shared" si="77"/>
        <v>289.034112622806</v>
      </c>
      <c r="J95" s="18">
        <f t="shared" si="78"/>
        <v>0.12358852356439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4"/>
        <v>0.607223262242653</v>
      </c>
      <c r="P95" s="18">
        <f t="shared" si="81"/>
        <v>0.0750458264545221</v>
      </c>
      <c r="Q95" s="24">
        <f t="shared" si="82"/>
        <v>0.0195119148781757</v>
      </c>
      <c r="R95" s="18">
        <f t="shared" si="83"/>
        <v>0.074022</v>
      </c>
      <c r="S95" s="25">
        <f t="shared" si="84"/>
        <v>0.263596158955118</v>
      </c>
      <c r="T95" s="3">
        <v>0.01</v>
      </c>
      <c r="U95" s="26">
        <f t="shared" si="85"/>
        <v>0.00263596158955118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0.005</v>
      </c>
      <c r="AF95" s="3">
        <v>0.49</v>
      </c>
      <c r="AG95" s="26">
        <f t="shared" si="86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7"/>
        <v>0.0075</v>
      </c>
      <c r="AT95" s="2">
        <f t="shared" si="88"/>
        <v>0.0125859615895512</v>
      </c>
      <c r="AU95" s="29">
        <f t="shared" si="89"/>
        <v>28.47</v>
      </c>
      <c r="AV95" s="1">
        <f t="shared" si="90"/>
        <v>0.26</v>
      </c>
      <c r="AW95" s="2">
        <f t="shared" si="95"/>
        <v>0.708333333333333</v>
      </c>
      <c r="AX95" s="1">
        <f t="shared" si="91"/>
        <v>442.13989065101</v>
      </c>
      <c r="AZ95" s="2">
        <f t="shared" si="96"/>
        <v>0.039337750855118</v>
      </c>
      <c r="BA95" s="1">
        <f t="shared" si="92"/>
        <v>24.5545254515838</v>
      </c>
    </row>
    <row r="96" s="1" customFormat="1" spans="1:53">
      <c r="A96" s="13"/>
      <c r="B96" s="13"/>
      <c r="C96" s="16">
        <v>6</v>
      </c>
      <c r="D96" s="19">
        <v>20.8810832266667</v>
      </c>
      <c r="E96" s="20">
        <f t="shared" si="93"/>
        <v>15.8841126228065</v>
      </c>
      <c r="F96" s="16" t="s">
        <v>73</v>
      </c>
      <c r="G96" s="13">
        <v>7</v>
      </c>
      <c r="H96" s="18">
        <f t="shared" si="76"/>
        <v>20.8810832266667</v>
      </c>
      <c r="I96" s="18">
        <f t="shared" si="77"/>
        <v>294.031083226667</v>
      </c>
      <c r="J96" s="18">
        <f t="shared" si="78"/>
        <v>0.219085905122895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4"/>
        <v>0.816877435788131</v>
      </c>
      <c r="P96" s="18">
        <f t="shared" si="81"/>
        <v>0.178966332394112</v>
      </c>
      <c r="Q96" s="24">
        <f t="shared" si="82"/>
        <v>0.0465312464224691</v>
      </c>
      <c r="R96" s="18">
        <f t="shared" si="83"/>
        <v>0.074022</v>
      </c>
      <c r="S96" s="25">
        <f t="shared" si="84"/>
        <v>0.628613742164074</v>
      </c>
      <c r="T96" s="3">
        <v>0.01</v>
      </c>
      <c r="U96" s="26">
        <f t="shared" si="85"/>
        <v>0.00628613742164074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0.005</v>
      </c>
      <c r="AF96" s="3">
        <v>0.49</v>
      </c>
      <c r="AG96" s="26">
        <f t="shared" si="86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7"/>
        <v>0.0075</v>
      </c>
      <c r="AT96" s="2">
        <f t="shared" si="88"/>
        <v>0.0162361374216407</v>
      </c>
      <c r="AU96" s="29">
        <f t="shared" si="89"/>
        <v>28.47</v>
      </c>
      <c r="AV96" s="1">
        <f t="shared" si="90"/>
        <v>0.26</v>
      </c>
      <c r="AW96" s="2">
        <f t="shared" si="95"/>
        <v>0.708333333333333</v>
      </c>
      <c r="AX96" s="1">
        <f t="shared" si="91"/>
        <v>570.3691349383</v>
      </c>
      <c r="AZ96" s="2">
        <f t="shared" si="96"/>
        <v>0.039337750855118</v>
      </c>
      <c r="BA96" s="1">
        <f t="shared" si="92"/>
        <v>31.675819659744</v>
      </c>
    </row>
    <row r="97" s="1" customFormat="1" spans="1:53">
      <c r="A97" s="13"/>
      <c r="B97" s="13"/>
      <c r="C97" s="16">
        <v>7</v>
      </c>
      <c r="D97" s="19">
        <v>23.8219086222581</v>
      </c>
      <c r="E97" s="20">
        <f t="shared" si="93"/>
        <v>20.8810832266667</v>
      </c>
      <c r="F97" s="16" t="s">
        <v>73</v>
      </c>
      <c r="G97" s="13">
        <v>8</v>
      </c>
      <c r="H97" s="18">
        <f t="shared" si="76"/>
        <v>23.8219086222581</v>
      </c>
      <c r="I97" s="18">
        <f t="shared" si="77"/>
        <v>296.971908622258</v>
      </c>
      <c r="J97" s="18">
        <f t="shared" si="78"/>
        <v>0.304110256261553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4"/>
        <v>0.922611103394019</v>
      </c>
      <c r="P97" s="18">
        <f t="shared" si="81"/>
        <v>0.28057549908291</v>
      </c>
      <c r="Q97" s="24">
        <f t="shared" si="82"/>
        <v>0.0729496297615565</v>
      </c>
      <c r="R97" s="18">
        <f t="shared" si="83"/>
        <v>0.074022</v>
      </c>
      <c r="S97" s="25">
        <f t="shared" si="84"/>
        <v>0.985512817291569</v>
      </c>
      <c r="T97" s="3">
        <v>0.01</v>
      </c>
      <c r="U97" s="26">
        <f t="shared" si="85"/>
        <v>0.00985512817291569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0.005</v>
      </c>
      <c r="AF97" s="3">
        <v>0.49</v>
      </c>
      <c r="AG97" s="26">
        <f t="shared" si="86"/>
        <v>0.00245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0.015</v>
      </c>
      <c r="AR97" s="3">
        <v>0.5</v>
      </c>
      <c r="AS97" s="3">
        <f t="shared" si="87"/>
        <v>0.0075</v>
      </c>
      <c r="AT97" s="2">
        <f t="shared" si="88"/>
        <v>0.0198051281729157</v>
      </c>
      <c r="AU97" s="29">
        <f t="shared" si="89"/>
        <v>28.47</v>
      </c>
      <c r="AV97" s="1">
        <f t="shared" si="90"/>
        <v>0.26</v>
      </c>
      <c r="AW97" s="2">
        <f t="shared" si="95"/>
        <v>0.708333333333333</v>
      </c>
      <c r="AX97" s="1">
        <f t="shared" si="91"/>
        <v>695.746379201721</v>
      </c>
      <c r="AZ97" s="2">
        <f t="shared" si="96"/>
        <v>0.039337750855118</v>
      </c>
      <c r="BA97" s="1">
        <f t="shared" si="92"/>
        <v>38.6387261977239</v>
      </c>
    </row>
    <row r="98" s="1" customFormat="1" spans="1:53">
      <c r="A98" s="13"/>
      <c r="B98" s="13"/>
      <c r="C98" s="16">
        <v>8</v>
      </c>
      <c r="D98" s="19">
        <v>20.7766208248387</v>
      </c>
      <c r="E98" s="20">
        <f t="shared" si="93"/>
        <v>23.8219086222581</v>
      </c>
      <c r="F98" s="16" t="s">
        <v>73</v>
      </c>
      <c r="G98" s="13">
        <v>9</v>
      </c>
      <c r="H98" s="18">
        <f t="shared" si="76"/>
        <v>20.7766208248387</v>
      </c>
      <c r="I98" s="18">
        <f t="shared" si="77"/>
        <v>293.926620824839</v>
      </c>
      <c r="J98" s="18">
        <f t="shared" si="78"/>
        <v>0.216522572758668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4"/>
        <v>0.926735604311109</v>
      </c>
      <c r="P98" s="18">
        <f t="shared" si="81"/>
        <v>0.2006591773125</v>
      </c>
      <c r="Q98" s="24">
        <f t="shared" si="82"/>
        <v>0.0521713861012501</v>
      </c>
      <c r="R98" s="18">
        <f t="shared" si="83"/>
        <v>0.074022</v>
      </c>
      <c r="S98" s="25">
        <f t="shared" si="84"/>
        <v>0.704809193229717</v>
      </c>
      <c r="T98" s="3">
        <v>0.01</v>
      </c>
      <c r="U98" s="26">
        <f t="shared" si="85"/>
        <v>0.00704809193229717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0.0169980919322972</v>
      </c>
      <c r="AU98" s="29">
        <f t="shared" si="89"/>
        <v>28.47</v>
      </c>
      <c r="AV98" s="1">
        <f t="shared" si="90"/>
        <v>0.26</v>
      </c>
      <c r="AW98" s="2">
        <f t="shared" si="95"/>
        <v>0.708333333333333</v>
      </c>
      <c r="AX98" s="1">
        <f t="shared" si="91"/>
        <v>597.136297830517</v>
      </c>
      <c r="AZ98" s="2">
        <f t="shared" si="96"/>
        <v>0.039337750855118</v>
      </c>
      <c r="BA98" s="1">
        <f t="shared" si="92"/>
        <v>33.1623514032063</v>
      </c>
    </row>
    <row r="99" s="1" customFormat="1" spans="1:53">
      <c r="A99" s="13"/>
      <c r="B99" s="13"/>
      <c r="C99" s="16">
        <v>9</v>
      </c>
      <c r="D99" s="19">
        <v>16.1441064518333</v>
      </c>
      <c r="E99" s="20">
        <f t="shared" si="93"/>
        <v>20.7766208248387</v>
      </c>
      <c r="F99" s="16" t="s">
        <v>73</v>
      </c>
      <c r="G99" s="13">
        <v>10</v>
      </c>
      <c r="H99" s="18">
        <f t="shared" si="76"/>
        <v>16.1441064518333</v>
      </c>
      <c r="I99" s="18">
        <f t="shared" si="77"/>
        <v>289.294106451833</v>
      </c>
      <c r="J99" s="18">
        <f t="shared" si="78"/>
        <v>0.127387434128633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4"/>
        <v>1.01077642699861</v>
      </c>
      <c r="P99" s="18">
        <f t="shared" si="81"/>
        <v>0.128760215513061</v>
      </c>
      <c r="Q99" s="24">
        <f t="shared" si="82"/>
        <v>0.0334776560333958</v>
      </c>
      <c r="R99" s="18">
        <f t="shared" si="83"/>
        <v>0.074022</v>
      </c>
      <c r="S99" s="25">
        <f t="shared" si="84"/>
        <v>0.452266299659504</v>
      </c>
      <c r="T99" s="3">
        <v>0.01</v>
      </c>
      <c r="U99" s="26">
        <f t="shared" si="85"/>
        <v>0.00452266299659504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0.001</v>
      </c>
      <c r="AF99" s="3">
        <v>0.49</v>
      </c>
      <c r="AG99" s="26">
        <f t="shared" si="86"/>
        <v>0.00049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</v>
      </c>
      <c r="AR99" s="3">
        <v>0.5</v>
      </c>
      <c r="AS99" s="3">
        <f t="shared" si="87"/>
        <v>0.005</v>
      </c>
      <c r="AT99" s="2">
        <f t="shared" si="88"/>
        <v>0.010012662996595</v>
      </c>
      <c r="AU99" s="29">
        <f t="shared" si="89"/>
        <v>28.47</v>
      </c>
      <c r="AV99" s="1">
        <f t="shared" si="90"/>
        <v>0.26</v>
      </c>
      <c r="AW99" s="2">
        <f t="shared" si="95"/>
        <v>0.708333333333333</v>
      </c>
      <c r="AX99" s="1">
        <f t="shared" si="91"/>
        <v>351.740921100156</v>
      </c>
      <c r="AZ99" s="2">
        <f t="shared" si="96"/>
        <v>0.039337750855118</v>
      </c>
      <c r="BA99" s="1">
        <f t="shared" si="92"/>
        <v>19.5341600749944</v>
      </c>
    </row>
    <row r="100" s="1" customFormat="1" spans="1:53">
      <c r="A100" s="13"/>
      <c r="B100" s="13"/>
      <c r="C100" s="16">
        <v>10</v>
      </c>
      <c r="D100" s="19">
        <v>9.34797353664516</v>
      </c>
      <c r="E100" s="20">
        <f t="shared" si="93"/>
        <v>16.1441064518333</v>
      </c>
      <c r="F100" s="16" t="s">
        <v>73</v>
      </c>
      <c r="G100" s="13">
        <v>11</v>
      </c>
      <c r="H100" s="18">
        <f t="shared" si="76"/>
        <v>9.34797353664516</v>
      </c>
      <c r="I100" s="18">
        <f t="shared" si="77"/>
        <v>282.497973536645</v>
      </c>
      <c r="J100" s="18">
        <f t="shared" si="78"/>
        <v>0.0566864824863045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0.837915400911271</v>
      </c>
      <c r="O100" s="18">
        <f t="shared" si="94"/>
        <v>0.328800810574277</v>
      </c>
      <c r="P100" s="18">
        <f t="shared" si="81"/>
        <v>0.0186385613901015</v>
      </c>
      <c r="Q100" s="24">
        <f t="shared" si="82"/>
        <v>0.00484602596142639</v>
      </c>
      <c r="R100" s="18">
        <f t="shared" si="83"/>
        <v>0.074022</v>
      </c>
      <c r="S100" s="25">
        <f t="shared" si="84"/>
        <v>0.0654673740432087</v>
      </c>
      <c r="T100" s="3">
        <v>0.01</v>
      </c>
      <c r="U100" s="26">
        <f t="shared" si="85"/>
        <v>0.000654673740432087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0.00614467374043209</v>
      </c>
      <c r="AU100" s="29">
        <f t="shared" si="89"/>
        <v>28.47</v>
      </c>
      <c r="AV100" s="1">
        <f t="shared" si="90"/>
        <v>0.26</v>
      </c>
      <c r="AW100" s="2">
        <f t="shared" si="95"/>
        <v>0.708333333333333</v>
      </c>
      <c r="AX100" s="1">
        <f t="shared" si="91"/>
        <v>215.859976716936</v>
      </c>
      <c r="AZ100" s="2">
        <f t="shared" si="96"/>
        <v>0.039337750855118</v>
      </c>
      <c r="BA100" s="1">
        <f t="shared" si="92"/>
        <v>11.9879237416693</v>
      </c>
    </row>
    <row r="101" s="1" customFormat="1" spans="1:54">
      <c r="A101" s="13"/>
      <c r="B101" s="13"/>
      <c r="C101" s="16">
        <v>11</v>
      </c>
      <c r="D101" s="19">
        <v>2.64422365833333</v>
      </c>
      <c r="E101" s="20">
        <f t="shared" si="93"/>
        <v>9.34797353664516</v>
      </c>
      <c r="F101" s="16" t="s">
        <v>75</v>
      </c>
      <c r="G101" s="13">
        <v>12</v>
      </c>
      <c r="H101" s="18">
        <f t="shared" si="76"/>
        <v>2.64422365833333</v>
      </c>
      <c r="I101" s="18">
        <f t="shared" si="77"/>
        <v>275.794223658333</v>
      </c>
      <c r="J101" s="18">
        <f t="shared" si="78"/>
        <v>0.0245263940371268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4"/>
        <v>0.594862249184176</v>
      </c>
      <c r="P101" s="18">
        <f t="shared" si="81"/>
        <v>0.0145898259213026</v>
      </c>
      <c r="Q101" s="24">
        <f t="shared" si="82"/>
        <v>0.00379335473953868</v>
      </c>
      <c r="R101" s="18">
        <f t="shared" si="83"/>
        <v>0.074022</v>
      </c>
      <c r="S101" s="25">
        <f t="shared" si="84"/>
        <v>0.0512463151433179</v>
      </c>
      <c r="T101" s="3">
        <v>0.01</v>
      </c>
      <c r="U101" s="26">
        <f t="shared" si="85"/>
        <v>0.000512463151433179</v>
      </c>
      <c r="V101" s="25"/>
      <c r="W101" s="3"/>
      <c r="X101" s="3"/>
      <c r="Y101" s="28"/>
      <c r="Z101" s="3"/>
      <c r="AA101" s="27"/>
      <c r="AB101" s="3"/>
      <c r="AC101" s="3"/>
      <c r="AD101" s="27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0.00600246315143318</v>
      </c>
      <c r="AU101" s="29">
        <f t="shared" si="89"/>
        <v>28.47</v>
      </c>
      <c r="AV101" s="1">
        <f t="shared" si="90"/>
        <v>0.26</v>
      </c>
      <c r="AW101" s="2">
        <f t="shared" si="95"/>
        <v>0.708333333333333</v>
      </c>
      <c r="AX101" s="1">
        <f t="shared" si="91"/>
        <v>210.864174543061</v>
      </c>
      <c r="AY101" s="1">
        <f>SUM(AX90:AX101)</f>
        <v>4284.76922929283</v>
      </c>
      <c r="AZ101" s="2">
        <f t="shared" si="96"/>
        <v>0.039337750855118</v>
      </c>
      <c r="BA101" s="1">
        <f t="shared" si="92"/>
        <v>11.7104786293342</v>
      </c>
      <c r="BB101" s="1">
        <f>SUM(BA90:BA101)</f>
        <v>237.957436819196</v>
      </c>
    </row>
    <row r="102" s="1" customFormat="1" spans="1:46">
      <c r="A102" s="13"/>
      <c r="B102" s="13"/>
      <c r="C102" s="16">
        <v>12</v>
      </c>
      <c r="D102" s="19">
        <v>-4.91841406116129</v>
      </c>
      <c r="E102" s="20">
        <f t="shared" si="93"/>
        <v>2.64422365833333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  <row r="103" s="1" customFormat="1" spans="19:46">
      <c r="S103" s="23" t="s">
        <v>45</v>
      </c>
      <c r="T103" s="23"/>
      <c r="U103" s="23"/>
      <c r="V103" s="23" t="s">
        <v>46</v>
      </c>
      <c r="W103" s="23"/>
      <c r="X103" s="23"/>
      <c r="Y103" s="23" t="s">
        <v>47</v>
      </c>
      <c r="Z103" s="23"/>
      <c r="AA103" s="23"/>
      <c r="AB103" s="23" t="s">
        <v>48</v>
      </c>
      <c r="AC103" s="23"/>
      <c r="AD103" s="23"/>
      <c r="AE103" s="23" t="s">
        <v>49</v>
      </c>
      <c r="AF103" s="23"/>
      <c r="AG103" s="23"/>
      <c r="AH103" s="23" t="s">
        <v>50</v>
      </c>
      <c r="AI103" s="23"/>
      <c r="AJ103" s="23"/>
      <c r="AK103" s="31" t="s">
        <v>78</v>
      </c>
      <c r="AL103" s="32"/>
      <c r="AM103" s="33"/>
      <c r="AN103" s="32" t="s">
        <v>79</v>
      </c>
      <c r="AO103" s="32"/>
      <c r="AP103" s="33"/>
      <c r="AQ103" s="23" t="s">
        <v>52</v>
      </c>
      <c r="AR103" s="23"/>
      <c r="AS103" s="23"/>
      <c r="AT103" s="2"/>
    </row>
    <row r="104" s="1" customFormat="1" spans="1:50">
      <c r="A104" s="15" t="s">
        <v>9</v>
      </c>
      <c r="B104" s="15"/>
      <c r="C104" s="16" t="s">
        <v>53</v>
      </c>
      <c r="D104" s="16" t="s">
        <v>54</v>
      </c>
      <c r="E104" s="16" t="s">
        <v>55</v>
      </c>
      <c r="F104" s="16" t="s">
        <v>56</v>
      </c>
      <c r="G104" s="13" t="s">
        <v>53</v>
      </c>
      <c r="H104" s="13" t="s">
        <v>55</v>
      </c>
      <c r="I104" s="13" t="s">
        <v>57</v>
      </c>
      <c r="J104" s="13" t="s">
        <v>58</v>
      </c>
      <c r="K104" s="22" t="s">
        <v>59</v>
      </c>
      <c r="L104" s="22" t="s">
        <v>60</v>
      </c>
      <c r="M104" s="13" t="s">
        <v>61</v>
      </c>
      <c r="N104" s="22" t="s">
        <v>62</v>
      </c>
      <c r="O104" s="13" t="s">
        <v>63</v>
      </c>
      <c r="P104" s="13" t="s">
        <v>64</v>
      </c>
      <c r="Q104" s="22" t="s">
        <v>65</v>
      </c>
      <c r="R104" s="22" t="s">
        <v>66</v>
      </c>
      <c r="S104" s="4" t="s">
        <v>12</v>
      </c>
      <c r="T104" s="3" t="s">
        <v>13</v>
      </c>
      <c r="U104" s="3"/>
      <c r="V104" s="4" t="s">
        <v>12</v>
      </c>
      <c r="W104" s="3" t="s">
        <v>13</v>
      </c>
      <c r="X104" s="3"/>
      <c r="Y104" s="4" t="s">
        <v>12</v>
      </c>
      <c r="Z104" s="3" t="s">
        <v>13</v>
      </c>
      <c r="AA104" s="3"/>
      <c r="AB104" s="4" t="s">
        <v>12</v>
      </c>
      <c r="AC104" s="3" t="s">
        <v>13</v>
      </c>
      <c r="AD104" s="3"/>
      <c r="AE104" s="4" t="s">
        <v>12</v>
      </c>
      <c r="AF104" s="3" t="s">
        <v>13</v>
      </c>
      <c r="AG104" s="3"/>
      <c r="AH104" s="4" t="s">
        <v>12</v>
      </c>
      <c r="AI104" s="3" t="s">
        <v>13</v>
      </c>
      <c r="AJ104" s="3"/>
      <c r="AK104" s="4" t="s">
        <v>12</v>
      </c>
      <c r="AL104" s="3" t="s">
        <v>13</v>
      </c>
      <c r="AM104" s="3"/>
      <c r="AN104" s="4" t="s">
        <v>12</v>
      </c>
      <c r="AO104" s="3" t="s">
        <v>13</v>
      </c>
      <c r="AP104" s="3"/>
      <c r="AQ104" s="34" t="s">
        <v>12</v>
      </c>
      <c r="AR104" s="34" t="s">
        <v>13</v>
      </c>
      <c r="AS104" s="34"/>
      <c r="AT104" s="2" t="s">
        <v>67</v>
      </c>
      <c r="AU104" s="1" t="s">
        <v>68</v>
      </c>
      <c r="AV104" s="1" t="s">
        <v>38</v>
      </c>
      <c r="AW104" s="1" t="s">
        <v>69</v>
      </c>
      <c r="AX104" s="1" t="s">
        <v>70</v>
      </c>
    </row>
    <row r="105" s="1" customFormat="1" spans="1:52">
      <c r="A105" s="13" t="s">
        <v>71</v>
      </c>
      <c r="B105" s="13">
        <f>F11</f>
        <v>910.8575</v>
      </c>
      <c r="C105" s="16" t="s">
        <v>72</v>
      </c>
      <c r="D105" s="17">
        <v>-5</v>
      </c>
      <c r="E105" s="16"/>
      <c r="F105" s="16"/>
      <c r="G105" s="13">
        <v>1</v>
      </c>
      <c r="H105" s="18">
        <f t="shared" ref="H105:H116" si="97">E106</f>
        <v>-5</v>
      </c>
      <c r="I105" s="18">
        <f t="shared" ref="I105:I116" si="98">H105+273.15</f>
        <v>268.15</v>
      </c>
      <c r="J105" s="18">
        <f t="shared" ref="J105:J116" si="99">EXP(($C$16*(I105-$C$14))/($C$17*I105*$C$14))</f>
        <v>0.00896487173486583</v>
      </c>
      <c r="K105" s="18">
        <f t="shared" ref="K105:K116" si="100">$B$105/12</f>
        <v>75.9047916666667</v>
      </c>
      <c r="L105" s="18">
        <f t="shared" ref="L105:L116" si="101">K105*$B$106/100</f>
        <v>0.759047916666667</v>
      </c>
      <c r="M105" s="13" t="s">
        <v>73</v>
      </c>
      <c r="N105" s="13"/>
      <c r="O105" s="18">
        <f>L105</f>
        <v>0.759047916666667</v>
      </c>
      <c r="P105" s="18">
        <f t="shared" ref="P105:P116" si="102">O105*J105</f>
        <v>0.0068047672135338</v>
      </c>
      <c r="Q105" s="24">
        <f t="shared" ref="Q105:Q116" si="103">P105*$B$107</f>
        <v>0.0014290011148421</v>
      </c>
      <c r="R105" s="18">
        <f t="shared" ref="R105:R116" si="104">L105*$B$107</f>
        <v>0.1594000625</v>
      </c>
      <c r="S105" s="25">
        <f t="shared" ref="S105:S116" si="105">Q105/R105</f>
        <v>0.00896487173486583</v>
      </c>
      <c r="T105" s="3">
        <v>0.01</v>
      </c>
      <c r="U105" s="26">
        <f t="shared" ref="U105:U116" si="106">S105*T105</f>
        <v>8.96487173486583e-5</v>
      </c>
      <c r="V105" s="25"/>
      <c r="W105" s="3"/>
      <c r="X105" s="3"/>
      <c r="Y105" s="28"/>
      <c r="Z105" s="3"/>
      <c r="AA105" s="27"/>
      <c r="AB105" s="3"/>
      <c r="AC105" s="3"/>
      <c r="AD105" s="3"/>
      <c r="AE105" s="25">
        <v>0.001</v>
      </c>
      <c r="AF105" s="3">
        <v>0.49</v>
      </c>
      <c r="AG105" s="26">
        <f t="shared" ref="AG105:AG116" si="107">AF105*AE105</f>
        <v>0.00049</v>
      </c>
      <c r="AH105" s="35"/>
      <c r="AI105" s="3"/>
      <c r="AJ105" s="26"/>
      <c r="AK105" s="36"/>
      <c r="AL105" s="27"/>
      <c r="AM105" s="27"/>
      <c r="AN105" s="36"/>
      <c r="AO105" s="27"/>
      <c r="AP105" s="26"/>
      <c r="AQ105" s="3">
        <v>0.01</v>
      </c>
      <c r="AR105" s="3">
        <v>0.5</v>
      </c>
      <c r="AS105" s="3">
        <f t="shared" ref="AS105:AS116" si="108">AR105*AQ105</f>
        <v>0.005</v>
      </c>
      <c r="AT105" s="2">
        <f t="shared" ref="AT105:AT116" si="109">(AS105+AM105+AD105+AA105+U105+X105+AG105+AJ105+AP105)</f>
        <v>0.00557964871734866</v>
      </c>
      <c r="AU105" s="29">
        <f t="shared" ref="AU105:AU116" si="110">$B$105/12</f>
        <v>75.9047916666667</v>
      </c>
      <c r="AV105" s="1">
        <f t="shared" ref="AV105:AV116" si="111">$B$107</f>
        <v>0.21</v>
      </c>
      <c r="AW105" s="2">
        <f t="shared" ref="AW105:AW116" si="112">$E$11/12</f>
        <v>0.0025</v>
      </c>
      <c r="AX105" s="1">
        <f t="shared" ref="AX105:AX116" si="113">AW105*10000*AV105*0.67*AU105*AT105</f>
        <v>1.48973889340798</v>
      </c>
      <c r="AZ105" s="2"/>
    </row>
    <row r="106" s="1" customFormat="1" spans="1:52">
      <c r="A106" s="13" t="s">
        <v>74</v>
      </c>
      <c r="B106" s="13">
        <v>1</v>
      </c>
      <c r="C106" s="16">
        <v>1</v>
      </c>
      <c r="D106" s="19">
        <v>-5.20440430506452</v>
      </c>
      <c r="E106" s="20">
        <f t="shared" ref="E106:E117" si="114">D105</f>
        <v>-5</v>
      </c>
      <c r="F106" s="16" t="s">
        <v>73</v>
      </c>
      <c r="G106" s="13">
        <v>2</v>
      </c>
      <c r="H106" s="18">
        <f t="shared" si="97"/>
        <v>-5.20440430506452</v>
      </c>
      <c r="I106" s="18">
        <f t="shared" si="98"/>
        <v>267.945595694935</v>
      </c>
      <c r="J106" s="18">
        <f t="shared" si="99"/>
        <v>0.00871995168291434</v>
      </c>
      <c r="K106" s="18">
        <f t="shared" si="100"/>
        <v>75.9047916666667</v>
      </c>
      <c r="L106" s="18">
        <f t="shared" si="101"/>
        <v>0.759047916666667</v>
      </c>
      <c r="M106" s="13" t="s">
        <v>73</v>
      </c>
      <c r="N106" s="13"/>
      <c r="O106" s="18">
        <f t="shared" ref="O106:O116" si="115">L106+O105-P105-N106</f>
        <v>1.5112910661198</v>
      </c>
      <c r="P106" s="18">
        <f t="shared" si="102"/>
        <v>0.0131783850753848</v>
      </c>
      <c r="Q106" s="24">
        <f t="shared" si="103"/>
        <v>0.0027674608658308</v>
      </c>
      <c r="R106" s="18">
        <f t="shared" si="104"/>
        <v>0.1594000625</v>
      </c>
      <c r="S106" s="25">
        <f t="shared" si="105"/>
        <v>0.0173617301174571</v>
      </c>
      <c r="T106" s="3">
        <v>0.01</v>
      </c>
      <c r="U106" s="26">
        <f t="shared" si="106"/>
        <v>0.000173617301174571</v>
      </c>
      <c r="V106" s="25"/>
      <c r="W106" s="3"/>
      <c r="X106" s="3"/>
      <c r="Y106" s="28"/>
      <c r="Z106" s="3"/>
      <c r="AA106" s="27"/>
      <c r="AB106" s="3"/>
      <c r="AC106" s="3"/>
      <c r="AD106" s="3"/>
      <c r="AE106" s="25">
        <v>0.001</v>
      </c>
      <c r="AF106" s="3">
        <v>0.49</v>
      </c>
      <c r="AG106" s="26">
        <f t="shared" si="107"/>
        <v>0.00049</v>
      </c>
      <c r="AH106" s="35"/>
      <c r="AI106" s="3"/>
      <c r="AJ106" s="26"/>
      <c r="AK106" s="36"/>
      <c r="AL106" s="27"/>
      <c r="AM106" s="27"/>
      <c r="AN106" s="36"/>
      <c r="AO106" s="27"/>
      <c r="AP106" s="26"/>
      <c r="AQ106" s="3">
        <v>0.01</v>
      </c>
      <c r="AR106" s="3">
        <v>0.5</v>
      </c>
      <c r="AS106" s="3">
        <f t="shared" si="108"/>
        <v>0.005</v>
      </c>
      <c r="AT106" s="2">
        <f t="shared" si="109"/>
        <v>0.00566361730117457</v>
      </c>
      <c r="AU106" s="29">
        <f t="shared" si="110"/>
        <v>75.9047916666667</v>
      </c>
      <c r="AV106" s="1">
        <f t="shared" si="111"/>
        <v>0.21</v>
      </c>
      <c r="AW106" s="2">
        <f t="shared" si="112"/>
        <v>0.0025</v>
      </c>
      <c r="AX106" s="1">
        <f t="shared" si="113"/>
        <v>1.51215809423704</v>
      </c>
      <c r="AZ106" s="2"/>
    </row>
    <row r="107" s="1" customFormat="1" spans="1:52">
      <c r="A107" s="13" t="s">
        <v>38</v>
      </c>
      <c r="B107" s="13">
        <f>H11</f>
        <v>0.21</v>
      </c>
      <c r="C107" s="16">
        <v>2</v>
      </c>
      <c r="D107" s="19">
        <v>-1.99220730371429</v>
      </c>
      <c r="E107" s="20">
        <f t="shared" si="114"/>
        <v>-5.20440430506452</v>
      </c>
      <c r="F107" s="16" t="s">
        <v>73</v>
      </c>
      <c r="G107" s="13">
        <v>3</v>
      </c>
      <c r="H107" s="18">
        <f t="shared" si="97"/>
        <v>-1.99220730371429</v>
      </c>
      <c r="I107" s="18">
        <f t="shared" si="98"/>
        <v>271.157792696286</v>
      </c>
      <c r="J107" s="18">
        <f t="shared" si="99"/>
        <v>0.0134111972678593</v>
      </c>
      <c r="K107" s="18">
        <f t="shared" si="100"/>
        <v>75.9047916666667</v>
      </c>
      <c r="L107" s="18">
        <f t="shared" si="101"/>
        <v>0.759047916666667</v>
      </c>
      <c r="M107" s="13" t="s">
        <v>73</v>
      </c>
      <c r="N107" s="13"/>
      <c r="O107" s="18">
        <f t="shared" si="115"/>
        <v>2.25716059771108</v>
      </c>
      <c r="P107" s="18">
        <f t="shared" si="102"/>
        <v>0.0302712260411426</v>
      </c>
      <c r="Q107" s="24">
        <f t="shared" si="103"/>
        <v>0.00635695746863995</v>
      </c>
      <c r="R107" s="18">
        <f t="shared" si="104"/>
        <v>0.1594000625</v>
      </c>
      <c r="S107" s="25">
        <f t="shared" si="105"/>
        <v>0.0398805205527442</v>
      </c>
      <c r="T107" s="3">
        <v>0.01</v>
      </c>
      <c r="U107" s="26">
        <f t="shared" si="106"/>
        <v>0.000398805205527442</v>
      </c>
      <c r="V107" s="25"/>
      <c r="W107" s="3"/>
      <c r="X107" s="3"/>
      <c r="Y107" s="28"/>
      <c r="Z107" s="3"/>
      <c r="AA107" s="27"/>
      <c r="AB107" s="3"/>
      <c r="AC107" s="3"/>
      <c r="AD107" s="3"/>
      <c r="AE107" s="25">
        <v>0.001</v>
      </c>
      <c r="AF107" s="3">
        <v>0.49</v>
      </c>
      <c r="AG107" s="26">
        <f t="shared" si="107"/>
        <v>0.00049</v>
      </c>
      <c r="AH107" s="35"/>
      <c r="AI107" s="3"/>
      <c r="AJ107" s="26"/>
      <c r="AK107" s="36"/>
      <c r="AL107" s="27"/>
      <c r="AM107" s="27"/>
      <c r="AN107" s="36"/>
      <c r="AO107" s="27"/>
      <c r="AP107" s="26"/>
      <c r="AQ107" s="3">
        <v>0.01</v>
      </c>
      <c r="AR107" s="3">
        <v>0.5</v>
      </c>
      <c r="AS107" s="3">
        <f t="shared" si="108"/>
        <v>0.005</v>
      </c>
      <c r="AT107" s="2">
        <f t="shared" si="109"/>
        <v>0.00588880520552744</v>
      </c>
      <c r="AU107" s="29">
        <f t="shared" si="110"/>
        <v>75.9047916666667</v>
      </c>
      <c r="AV107" s="1">
        <f t="shared" si="111"/>
        <v>0.21</v>
      </c>
      <c r="AW107" s="2">
        <f t="shared" si="112"/>
        <v>0.0025</v>
      </c>
      <c r="AX107" s="1">
        <f t="shared" si="113"/>
        <v>1.57228216233409</v>
      </c>
      <c r="AZ107" s="2"/>
    </row>
    <row r="108" s="1" customFormat="1" spans="1:52">
      <c r="A108" s="13"/>
      <c r="B108" s="13"/>
      <c r="C108" s="16">
        <v>3</v>
      </c>
      <c r="D108" s="19">
        <v>3.12582460467742</v>
      </c>
      <c r="E108" s="20">
        <f t="shared" si="114"/>
        <v>-1.99220730371429</v>
      </c>
      <c r="F108" s="16" t="s">
        <v>73</v>
      </c>
      <c r="G108" s="13">
        <v>4</v>
      </c>
      <c r="H108" s="18">
        <f t="shared" si="97"/>
        <v>3.12582460467742</v>
      </c>
      <c r="I108" s="18">
        <f t="shared" si="98"/>
        <v>276.275824604677</v>
      </c>
      <c r="J108" s="18">
        <f t="shared" si="99"/>
        <v>0.0260832235776289</v>
      </c>
      <c r="K108" s="18">
        <f t="shared" si="100"/>
        <v>75.9047916666667</v>
      </c>
      <c r="L108" s="18">
        <f t="shared" si="101"/>
        <v>0.759047916666667</v>
      </c>
      <c r="M108" s="13" t="s">
        <v>73</v>
      </c>
      <c r="N108" s="13"/>
      <c r="O108" s="18">
        <f t="shared" si="115"/>
        <v>2.98593728833661</v>
      </c>
      <c r="P108" s="18">
        <f t="shared" si="102"/>
        <v>0.0778828698804628</v>
      </c>
      <c r="Q108" s="24">
        <f t="shared" si="103"/>
        <v>0.0163554026748972</v>
      </c>
      <c r="R108" s="18">
        <f t="shared" si="104"/>
        <v>0.1594000625</v>
      </c>
      <c r="S108" s="25">
        <f t="shared" si="105"/>
        <v>0.102605999134393</v>
      </c>
      <c r="T108" s="3">
        <v>0.01</v>
      </c>
      <c r="U108" s="26">
        <f t="shared" si="106"/>
        <v>0.00102605999134393</v>
      </c>
      <c r="V108" s="25"/>
      <c r="W108" s="3"/>
      <c r="X108" s="3"/>
      <c r="Y108" s="28"/>
      <c r="Z108" s="3"/>
      <c r="AA108" s="27"/>
      <c r="AB108" s="3"/>
      <c r="AC108" s="3"/>
      <c r="AD108" s="3"/>
      <c r="AE108" s="25">
        <v>0.001</v>
      </c>
      <c r="AF108" s="3">
        <v>0.49</v>
      </c>
      <c r="AG108" s="26">
        <f t="shared" si="107"/>
        <v>0.00049</v>
      </c>
      <c r="AH108" s="35"/>
      <c r="AI108" s="3"/>
      <c r="AJ108" s="26"/>
      <c r="AK108" s="36"/>
      <c r="AL108" s="27"/>
      <c r="AM108" s="27"/>
      <c r="AN108" s="36"/>
      <c r="AO108" s="27"/>
      <c r="AP108" s="26"/>
      <c r="AQ108" s="3">
        <v>0.01</v>
      </c>
      <c r="AR108" s="3">
        <v>0.5</v>
      </c>
      <c r="AS108" s="3">
        <f t="shared" si="108"/>
        <v>0.005</v>
      </c>
      <c r="AT108" s="2">
        <f t="shared" si="109"/>
        <v>0.00651605999134393</v>
      </c>
      <c r="AU108" s="29">
        <f t="shared" si="110"/>
        <v>75.9047916666667</v>
      </c>
      <c r="AV108" s="1">
        <f t="shared" si="111"/>
        <v>0.21</v>
      </c>
      <c r="AW108" s="2">
        <f t="shared" si="112"/>
        <v>0.0025</v>
      </c>
      <c r="AX108" s="1">
        <f t="shared" si="113"/>
        <v>1.7397561195389</v>
      </c>
      <c r="AZ108" s="2"/>
    </row>
    <row r="109" s="1" customFormat="1" spans="1:52">
      <c r="A109" s="13"/>
      <c r="B109" s="13"/>
      <c r="C109" s="16">
        <v>4</v>
      </c>
      <c r="D109" s="19">
        <v>8.203095903</v>
      </c>
      <c r="E109" s="20">
        <f t="shared" si="114"/>
        <v>3.12582460467742</v>
      </c>
      <c r="F109" s="16" t="s">
        <v>73</v>
      </c>
      <c r="G109" s="13">
        <v>5</v>
      </c>
      <c r="H109" s="18">
        <f t="shared" si="97"/>
        <v>8.203095903</v>
      </c>
      <c r="I109" s="18">
        <f t="shared" si="98"/>
        <v>281.353095903</v>
      </c>
      <c r="J109" s="18">
        <f t="shared" si="99"/>
        <v>0.0492684632614099</v>
      </c>
      <c r="K109" s="18">
        <f t="shared" si="100"/>
        <v>75.9047916666667</v>
      </c>
      <c r="L109" s="18">
        <f t="shared" si="101"/>
        <v>0.759047916666667</v>
      </c>
      <c r="M109" s="13" t="s">
        <v>75</v>
      </c>
      <c r="N109" s="18">
        <f>(O108-P108)*$C$22/100</f>
        <v>2.76265169753334</v>
      </c>
      <c r="O109" s="18">
        <f t="shared" si="115"/>
        <v>0.904450637589474</v>
      </c>
      <c r="P109" s="18">
        <f t="shared" si="102"/>
        <v>0.0445608930098358</v>
      </c>
      <c r="Q109" s="24">
        <f t="shared" si="103"/>
        <v>0.00935778753206552</v>
      </c>
      <c r="R109" s="18">
        <f t="shared" si="104"/>
        <v>0.1594000625</v>
      </c>
      <c r="S109" s="25">
        <f t="shared" si="105"/>
        <v>0.0587062977598614</v>
      </c>
      <c r="T109" s="3">
        <v>0.01</v>
      </c>
      <c r="U109" s="26">
        <f t="shared" si="106"/>
        <v>0.000587062977598614</v>
      </c>
      <c r="V109" s="25"/>
      <c r="W109" s="3"/>
      <c r="X109" s="3"/>
      <c r="Y109" s="28"/>
      <c r="Z109" s="3"/>
      <c r="AA109" s="27"/>
      <c r="AB109" s="3"/>
      <c r="AC109" s="3"/>
      <c r="AD109" s="3"/>
      <c r="AE109" s="25">
        <v>0.005</v>
      </c>
      <c r="AF109" s="3">
        <v>0.49</v>
      </c>
      <c r="AG109" s="26">
        <f t="shared" si="107"/>
        <v>0.00245</v>
      </c>
      <c r="AH109" s="35"/>
      <c r="AI109" s="3"/>
      <c r="AJ109" s="26"/>
      <c r="AK109" s="36"/>
      <c r="AL109" s="27"/>
      <c r="AM109" s="27"/>
      <c r="AN109" s="36"/>
      <c r="AO109" s="27"/>
      <c r="AP109" s="26"/>
      <c r="AQ109" s="3">
        <v>0.015</v>
      </c>
      <c r="AR109" s="3">
        <v>0.5</v>
      </c>
      <c r="AS109" s="3">
        <f t="shared" si="108"/>
        <v>0.0075</v>
      </c>
      <c r="AT109" s="2">
        <f t="shared" si="109"/>
        <v>0.0105370629775986</v>
      </c>
      <c r="AU109" s="29">
        <f t="shared" si="110"/>
        <v>75.9047916666667</v>
      </c>
      <c r="AV109" s="1">
        <f t="shared" si="111"/>
        <v>0.21</v>
      </c>
      <c r="AW109" s="2">
        <f t="shared" si="112"/>
        <v>0.0025</v>
      </c>
      <c r="AX109" s="1">
        <f t="shared" si="113"/>
        <v>2.81334423280272</v>
      </c>
      <c r="AZ109" s="2"/>
    </row>
    <row r="110" s="1" customFormat="1" spans="1:52">
      <c r="A110" s="13"/>
      <c r="B110" s="13"/>
      <c r="C110" s="16">
        <v>5</v>
      </c>
      <c r="D110" s="19">
        <v>15.8841126228065</v>
      </c>
      <c r="E110" s="20">
        <f t="shared" si="114"/>
        <v>8.203095903</v>
      </c>
      <c r="F110" s="16" t="s">
        <v>75</v>
      </c>
      <c r="G110" s="13">
        <v>6</v>
      </c>
      <c r="H110" s="18">
        <f t="shared" si="97"/>
        <v>15.8841126228065</v>
      </c>
      <c r="I110" s="18">
        <f t="shared" si="98"/>
        <v>289.034112622806</v>
      </c>
      <c r="J110" s="18">
        <f t="shared" si="99"/>
        <v>0.12358852356439</v>
      </c>
      <c r="K110" s="18">
        <f t="shared" si="100"/>
        <v>75.9047916666667</v>
      </c>
      <c r="L110" s="18">
        <f t="shared" si="101"/>
        <v>0.759047916666667</v>
      </c>
      <c r="M110" s="13" t="s">
        <v>73</v>
      </c>
      <c r="N110" s="13"/>
      <c r="O110" s="18">
        <f t="shared" si="115"/>
        <v>1.61893766124631</v>
      </c>
      <c r="P110" s="18">
        <f t="shared" si="102"/>
        <v>0.200082115296218</v>
      </c>
      <c r="Q110" s="24">
        <f t="shared" si="103"/>
        <v>0.0420172442122058</v>
      </c>
      <c r="R110" s="18">
        <f t="shared" si="104"/>
        <v>0.1594000625</v>
      </c>
      <c r="S110" s="25">
        <f t="shared" si="105"/>
        <v>0.263596158955118</v>
      </c>
      <c r="T110" s="3">
        <v>0.01</v>
      </c>
      <c r="U110" s="26">
        <f t="shared" si="106"/>
        <v>0.00263596158955118</v>
      </c>
      <c r="V110" s="25"/>
      <c r="W110" s="3"/>
      <c r="X110" s="3"/>
      <c r="Y110" s="28"/>
      <c r="Z110" s="3"/>
      <c r="AA110" s="27"/>
      <c r="AB110" s="3"/>
      <c r="AC110" s="3"/>
      <c r="AD110" s="3"/>
      <c r="AE110" s="25">
        <v>0.005</v>
      </c>
      <c r="AF110" s="3">
        <v>0.49</v>
      </c>
      <c r="AG110" s="26">
        <f t="shared" si="107"/>
        <v>0.00245</v>
      </c>
      <c r="AH110" s="35"/>
      <c r="AI110" s="3"/>
      <c r="AJ110" s="26"/>
      <c r="AK110" s="36"/>
      <c r="AL110" s="27"/>
      <c r="AM110" s="27"/>
      <c r="AN110" s="36"/>
      <c r="AO110" s="27"/>
      <c r="AP110" s="26"/>
      <c r="AQ110" s="3">
        <v>0.015</v>
      </c>
      <c r="AR110" s="3">
        <v>0.5</v>
      </c>
      <c r="AS110" s="3">
        <f t="shared" si="108"/>
        <v>0.0075</v>
      </c>
      <c r="AT110" s="2">
        <f t="shared" si="109"/>
        <v>0.0125859615895512</v>
      </c>
      <c r="AU110" s="29">
        <f t="shared" si="110"/>
        <v>75.9047916666667</v>
      </c>
      <c r="AV110" s="1">
        <f t="shared" si="111"/>
        <v>0.21</v>
      </c>
      <c r="AW110" s="2">
        <f t="shared" si="112"/>
        <v>0.0025</v>
      </c>
      <c r="AX110" s="1">
        <f t="shared" si="113"/>
        <v>3.36039013219508</v>
      </c>
      <c r="AZ110" s="2"/>
    </row>
    <row r="111" s="1" customFormat="1" spans="1:52">
      <c r="A111" s="13"/>
      <c r="B111" s="13"/>
      <c r="C111" s="16">
        <v>6</v>
      </c>
      <c r="D111" s="19">
        <v>20.8810832266667</v>
      </c>
      <c r="E111" s="20">
        <f t="shared" si="114"/>
        <v>15.8841126228065</v>
      </c>
      <c r="F111" s="16" t="s">
        <v>73</v>
      </c>
      <c r="G111" s="13">
        <v>7</v>
      </c>
      <c r="H111" s="18">
        <f t="shared" si="97"/>
        <v>20.8810832266667</v>
      </c>
      <c r="I111" s="18">
        <f t="shared" si="98"/>
        <v>294.031083226667</v>
      </c>
      <c r="J111" s="18">
        <f t="shared" si="99"/>
        <v>0.219085905122895</v>
      </c>
      <c r="K111" s="18">
        <f t="shared" si="100"/>
        <v>75.9047916666667</v>
      </c>
      <c r="L111" s="18">
        <f t="shared" si="101"/>
        <v>0.759047916666667</v>
      </c>
      <c r="M111" s="13" t="s">
        <v>73</v>
      </c>
      <c r="N111" s="13"/>
      <c r="O111" s="18">
        <f t="shared" si="115"/>
        <v>2.17790346261675</v>
      </c>
      <c r="P111" s="18">
        <f t="shared" si="102"/>
        <v>0.477147951377678</v>
      </c>
      <c r="Q111" s="24">
        <f t="shared" si="103"/>
        <v>0.100201069789312</v>
      </c>
      <c r="R111" s="18">
        <f t="shared" si="104"/>
        <v>0.1594000625</v>
      </c>
      <c r="S111" s="25">
        <f t="shared" si="105"/>
        <v>0.628613742164075</v>
      </c>
      <c r="T111" s="3">
        <v>0.01</v>
      </c>
      <c r="U111" s="26">
        <f t="shared" si="106"/>
        <v>0.00628613742164075</v>
      </c>
      <c r="V111" s="25"/>
      <c r="W111" s="3"/>
      <c r="X111" s="3"/>
      <c r="Y111" s="28"/>
      <c r="Z111" s="3"/>
      <c r="AA111" s="27"/>
      <c r="AB111" s="3"/>
      <c r="AC111" s="3"/>
      <c r="AD111" s="3"/>
      <c r="AE111" s="25">
        <v>0.005</v>
      </c>
      <c r="AF111" s="3">
        <v>0.49</v>
      </c>
      <c r="AG111" s="26">
        <f t="shared" si="107"/>
        <v>0.00245</v>
      </c>
      <c r="AH111" s="35"/>
      <c r="AI111" s="3"/>
      <c r="AJ111" s="26"/>
      <c r="AK111" s="36"/>
      <c r="AL111" s="27"/>
      <c r="AM111" s="27"/>
      <c r="AN111" s="36"/>
      <c r="AO111" s="27"/>
      <c r="AP111" s="26"/>
      <c r="AQ111" s="3">
        <v>0.015</v>
      </c>
      <c r="AR111" s="3">
        <v>0.5</v>
      </c>
      <c r="AS111" s="3">
        <f t="shared" si="108"/>
        <v>0.0075</v>
      </c>
      <c r="AT111" s="2">
        <f t="shared" si="109"/>
        <v>0.0162361374216407</v>
      </c>
      <c r="AU111" s="29">
        <f t="shared" si="110"/>
        <v>75.9047916666667</v>
      </c>
      <c r="AV111" s="1">
        <f t="shared" si="111"/>
        <v>0.21</v>
      </c>
      <c r="AW111" s="2">
        <f t="shared" si="112"/>
        <v>0.0025</v>
      </c>
      <c r="AX111" s="1">
        <f t="shared" si="113"/>
        <v>4.3349692106116</v>
      </c>
      <c r="AZ111" s="2"/>
    </row>
    <row r="112" s="1" customFormat="1" spans="1:52">
      <c r="A112" s="13"/>
      <c r="B112" s="13"/>
      <c r="C112" s="16">
        <v>7</v>
      </c>
      <c r="D112" s="19">
        <v>23.8219086222581</v>
      </c>
      <c r="E112" s="20">
        <f t="shared" si="114"/>
        <v>20.8810832266667</v>
      </c>
      <c r="F112" s="16" t="s">
        <v>73</v>
      </c>
      <c r="G112" s="13">
        <v>8</v>
      </c>
      <c r="H112" s="18">
        <f t="shared" si="97"/>
        <v>23.8219086222581</v>
      </c>
      <c r="I112" s="18">
        <f t="shared" si="98"/>
        <v>296.971908622258</v>
      </c>
      <c r="J112" s="18">
        <f t="shared" si="99"/>
        <v>0.304110256261553</v>
      </c>
      <c r="K112" s="18">
        <f t="shared" si="100"/>
        <v>75.9047916666667</v>
      </c>
      <c r="L112" s="18">
        <f t="shared" si="101"/>
        <v>0.759047916666667</v>
      </c>
      <c r="M112" s="13" t="s">
        <v>73</v>
      </c>
      <c r="N112" s="13"/>
      <c r="O112" s="18">
        <f t="shared" si="115"/>
        <v>2.45980342790574</v>
      </c>
      <c r="P112" s="18">
        <f t="shared" si="102"/>
        <v>0.748051450813463</v>
      </c>
      <c r="Q112" s="24">
        <f t="shared" si="103"/>
        <v>0.157090804670827</v>
      </c>
      <c r="R112" s="18">
        <f t="shared" si="104"/>
        <v>0.1594000625</v>
      </c>
      <c r="S112" s="25">
        <f t="shared" si="105"/>
        <v>0.985512817291569</v>
      </c>
      <c r="T112" s="3">
        <v>0.01</v>
      </c>
      <c r="U112" s="26">
        <f t="shared" si="106"/>
        <v>0.00985512817291569</v>
      </c>
      <c r="V112" s="25"/>
      <c r="W112" s="3"/>
      <c r="X112" s="3"/>
      <c r="Y112" s="28"/>
      <c r="Z112" s="3"/>
      <c r="AA112" s="27"/>
      <c r="AB112" s="3"/>
      <c r="AC112" s="3"/>
      <c r="AD112" s="3"/>
      <c r="AE112" s="25">
        <v>0.005</v>
      </c>
      <c r="AF112" s="3">
        <v>0.49</v>
      </c>
      <c r="AG112" s="26">
        <f t="shared" si="107"/>
        <v>0.00245</v>
      </c>
      <c r="AH112" s="35"/>
      <c r="AI112" s="3"/>
      <c r="AJ112" s="26"/>
      <c r="AK112" s="36"/>
      <c r="AL112" s="27"/>
      <c r="AM112" s="27"/>
      <c r="AN112" s="36"/>
      <c r="AO112" s="27"/>
      <c r="AP112" s="26"/>
      <c r="AQ112" s="3">
        <v>0.015</v>
      </c>
      <c r="AR112" s="3">
        <v>0.5</v>
      </c>
      <c r="AS112" s="3">
        <f t="shared" si="108"/>
        <v>0.0075</v>
      </c>
      <c r="AT112" s="2">
        <f t="shared" si="109"/>
        <v>0.0198051281729157</v>
      </c>
      <c r="AU112" s="29">
        <f t="shared" si="110"/>
        <v>75.9047916666667</v>
      </c>
      <c r="AV112" s="1">
        <f t="shared" si="111"/>
        <v>0.21</v>
      </c>
      <c r="AW112" s="2">
        <f t="shared" si="112"/>
        <v>0.0025</v>
      </c>
      <c r="AX112" s="1">
        <f t="shared" si="113"/>
        <v>5.28787226987698</v>
      </c>
      <c r="AZ112" s="2"/>
    </row>
    <row r="113" s="1" customFormat="1" spans="1:52">
      <c r="A113" s="13"/>
      <c r="B113" s="13"/>
      <c r="C113" s="16">
        <v>8</v>
      </c>
      <c r="D113" s="19">
        <v>20.7766208248387</v>
      </c>
      <c r="E113" s="20">
        <f t="shared" si="114"/>
        <v>23.8219086222581</v>
      </c>
      <c r="F113" s="16" t="s">
        <v>73</v>
      </c>
      <c r="G113" s="13">
        <v>9</v>
      </c>
      <c r="H113" s="18">
        <f t="shared" si="97"/>
        <v>20.7766208248387</v>
      </c>
      <c r="I113" s="18">
        <f t="shared" si="98"/>
        <v>293.926620824839</v>
      </c>
      <c r="J113" s="18">
        <f t="shared" si="99"/>
        <v>0.216522572758668</v>
      </c>
      <c r="K113" s="18">
        <f t="shared" si="100"/>
        <v>75.9047916666667</v>
      </c>
      <c r="L113" s="18">
        <f t="shared" si="101"/>
        <v>0.759047916666667</v>
      </c>
      <c r="M113" s="13" t="s">
        <v>73</v>
      </c>
      <c r="N113" s="13"/>
      <c r="O113" s="18">
        <f t="shared" si="115"/>
        <v>2.47079989375895</v>
      </c>
      <c r="P113" s="18">
        <f t="shared" si="102"/>
        <v>0.534983949768531</v>
      </c>
      <c r="Q113" s="24">
        <f t="shared" si="103"/>
        <v>0.112346629451391</v>
      </c>
      <c r="R113" s="18">
        <f t="shared" si="104"/>
        <v>0.1594000625</v>
      </c>
      <c r="S113" s="25">
        <f t="shared" si="105"/>
        <v>0.704809193229717</v>
      </c>
      <c r="T113" s="3">
        <v>0.01</v>
      </c>
      <c r="U113" s="26">
        <f t="shared" si="106"/>
        <v>0.00704809193229717</v>
      </c>
      <c r="V113" s="25"/>
      <c r="W113" s="3"/>
      <c r="X113" s="3"/>
      <c r="Y113" s="28"/>
      <c r="Z113" s="3"/>
      <c r="AA113" s="27"/>
      <c r="AB113" s="3"/>
      <c r="AC113" s="3"/>
      <c r="AD113" s="3"/>
      <c r="AE113" s="25">
        <v>0.005</v>
      </c>
      <c r="AF113" s="3">
        <v>0.49</v>
      </c>
      <c r="AG113" s="26">
        <f t="shared" si="107"/>
        <v>0.00245</v>
      </c>
      <c r="AH113" s="35"/>
      <c r="AI113" s="3"/>
      <c r="AJ113" s="26"/>
      <c r="AK113" s="36"/>
      <c r="AL113" s="27"/>
      <c r="AM113" s="27"/>
      <c r="AN113" s="36"/>
      <c r="AO113" s="27"/>
      <c r="AP113" s="26"/>
      <c r="AQ113" s="3">
        <v>0.015</v>
      </c>
      <c r="AR113" s="3">
        <v>0.5</v>
      </c>
      <c r="AS113" s="3">
        <f t="shared" si="108"/>
        <v>0.0075</v>
      </c>
      <c r="AT113" s="2">
        <f t="shared" si="109"/>
        <v>0.0169980919322972</v>
      </c>
      <c r="AU113" s="29">
        <f t="shared" si="110"/>
        <v>75.9047916666667</v>
      </c>
      <c r="AV113" s="1">
        <f t="shared" si="111"/>
        <v>0.21</v>
      </c>
      <c r="AW113" s="2">
        <f t="shared" si="112"/>
        <v>0.0025</v>
      </c>
      <c r="AX113" s="1">
        <f t="shared" si="113"/>
        <v>4.53840733495144</v>
      </c>
      <c r="AZ113" s="2"/>
    </row>
    <row r="114" s="1" customFormat="1" spans="1:52">
      <c r="A114" s="13"/>
      <c r="B114" s="13"/>
      <c r="C114" s="16">
        <v>9</v>
      </c>
      <c r="D114" s="19">
        <v>16.1441064518333</v>
      </c>
      <c r="E114" s="20">
        <f t="shared" si="114"/>
        <v>20.7766208248387</v>
      </c>
      <c r="F114" s="16" t="s">
        <v>73</v>
      </c>
      <c r="G114" s="13">
        <v>10</v>
      </c>
      <c r="H114" s="18">
        <f t="shared" si="97"/>
        <v>16.1441064518333</v>
      </c>
      <c r="I114" s="18">
        <f t="shared" si="98"/>
        <v>289.294106451833</v>
      </c>
      <c r="J114" s="18">
        <f t="shared" si="99"/>
        <v>0.127387434128633</v>
      </c>
      <c r="K114" s="18">
        <f t="shared" si="100"/>
        <v>75.9047916666667</v>
      </c>
      <c r="L114" s="18">
        <f t="shared" si="101"/>
        <v>0.759047916666667</v>
      </c>
      <c r="M114" s="13" t="s">
        <v>73</v>
      </c>
      <c r="N114" s="13"/>
      <c r="O114" s="18">
        <f t="shared" si="115"/>
        <v>2.69486386065708</v>
      </c>
      <c r="P114" s="18">
        <f t="shared" si="102"/>
        <v>0.343291792535089</v>
      </c>
      <c r="Q114" s="24">
        <f t="shared" si="103"/>
        <v>0.0720912764323686</v>
      </c>
      <c r="R114" s="18">
        <f t="shared" si="104"/>
        <v>0.1594000625</v>
      </c>
      <c r="S114" s="25">
        <f t="shared" si="105"/>
        <v>0.452266299659504</v>
      </c>
      <c r="T114" s="3">
        <v>0.01</v>
      </c>
      <c r="U114" s="26">
        <f t="shared" si="106"/>
        <v>0.00452266299659504</v>
      </c>
      <c r="V114" s="25"/>
      <c r="W114" s="3"/>
      <c r="X114" s="3"/>
      <c r="Y114" s="28"/>
      <c r="Z114" s="3"/>
      <c r="AA114" s="27"/>
      <c r="AB114" s="3"/>
      <c r="AC114" s="3"/>
      <c r="AD114" s="3"/>
      <c r="AE114" s="25">
        <v>0.001</v>
      </c>
      <c r="AF114" s="3">
        <v>0.49</v>
      </c>
      <c r="AG114" s="26">
        <f t="shared" si="107"/>
        <v>0.00049</v>
      </c>
      <c r="AH114" s="35"/>
      <c r="AI114" s="3"/>
      <c r="AJ114" s="26"/>
      <c r="AK114" s="36"/>
      <c r="AL114" s="27"/>
      <c r="AM114" s="27"/>
      <c r="AN114" s="36"/>
      <c r="AO114" s="27"/>
      <c r="AP114" s="26"/>
      <c r="AQ114" s="3">
        <v>0.01</v>
      </c>
      <c r="AR114" s="3">
        <v>0.5</v>
      </c>
      <c r="AS114" s="3">
        <f t="shared" si="108"/>
        <v>0.005</v>
      </c>
      <c r="AT114" s="2">
        <f t="shared" si="109"/>
        <v>0.010012662996595</v>
      </c>
      <c r="AU114" s="29">
        <f t="shared" si="110"/>
        <v>75.9047916666667</v>
      </c>
      <c r="AV114" s="1">
        <f t="shared" si="111"/>
        <v>0.21</v>
      </c>
      <c r="AW114" s="2">
        <f t="shared" si="112"/>
        <v>0.0025</v>
      </c>
      <c r="AX114" s="1">
        <f t="shared" si="113"/>
        <v>2.67333200497654</v>
      </c>
      <c r="AZ114" s="2"/>
    </row>
    <row r="115" s="1" customFormat="1" spans="1:52">
      <c r="A115" s="13"/>
      <c r="B115" s="13"/>
      <c r="C115" s="16">
        <v>10</v>
      </c>
      <c r="D115" s="19">
        <v>9.34797353664516</v>
      </c>
      <c r="E115" s="20">
        <f t="shared" si="114"/>
        <v>16.1441064518333</v>
      </c>
      <c r="F115" s="16" t="s">
        <v>73</v>
      </c>
      <c r="G115" s="13">
        <v>11</v>
      </c>
      <c r="H115" s="18">
        <f t="shared" si="97"/>
        <v>9.34797353664516</v>
      </c>
      <c r="I115" s="18">
        <f t="shared" si="98"/>
        <v>282.497973536645</v>
      </c>
      <c r="J115" s="18">
        <f t="shared" si="99"/>
        <v>0.0566864824863045</v>
      </c>
      <c r="K115" s="18">
        <f t="shared" si="100"/>
        <v>75.9047916666667</v>
      </c>
      <c r="L115" s="18">
        <f t="shared" si="101"/>
        <v>0.759047916666667</v>
      </c>
      <c r="M115" s="13" t="s">
        <v>75</v>
      </c>
      <c r="N115" s="18">
        <f>(O114-P114)*$C$22/100</f>
        <v>2.2339934647159</v>
      </c>
      <c r="O115" s="18">
        <f t="shared" si="115"/>
        <v>0.876626520072767</v>
      </c>
      <c r="P115" s="18">
        <f t="shared" si="102"/>
        <v>0.049692873877135</v>
      </c>
      <c r="Q115" s="24">
        <f t="shared" si="103"/>
        <v>0.0104355035141983</v>
      </c>
      <c r="R115" s="18">
        <f t="shared" si="104"/>
        <v>0.1594000625</v>
      </c>
      <c r="S115" s="25">
        <f t="shared" si="105"/>
        <v>0.0654673740432087</v>
      </c>
      <c r="T115" s="3">
        <v>0.01</v>
      </c>
      <c r="U115" s="26">
        <f t="shared" si="106"/>
        <v>0.000654673740432087</v>
      </c>
      <c r="V115" s="25"/>
      <c r="W115" s="3"/>
      <c r="X115" s="3"/>
      <c r="Y115" s="28"/>
      <c r="Z115" s="3"/>
      <c r="AA115" s="27"/>
      <c r="AB115" s="3"/>
      <c r="AC115" s="3"/>
      <c r="AD115" s="3"/>
      <c r="AE115" s="25">
        <v>0.001</v>
      </c>
      <c r="AF115" s="3">
        <v>0.49</v>
      </c>
      <c r="AG115" s="26">
        <f t="shared" si="107"/>
        <v>0.00049</v>
      </c>
      <c r="AH115" s="35"/>
      <c r="AI115" s="3"/>
      <c r="AJ115" s="26"/>
      <c r="AK115" s="36"/>
      <c r="AL115" s="27"/>
      <c r="AM115" s="27"/>
      <c r="AN115" s="36"/>
      <c r="AO115" s="27"/>
      <c r="AP115" s="26"/>
      <c r="AQ115" s="3">
        <v>0.01</v>
      </c>
      <c r="AR115" s="3">
        <v>0.5</v>
      </c>
      <c r="AS115" s="3">
        <f t="shared" si="108"/>
        <v>0.005</v>
      </c>
      <c r="AT115" s="2">
        <f t="shared" si="109"/>
        <v>0.00614467374043209</v>
      </c>
      <c r="AU115" s="29">
        <f t="shared" si="110"/>
        <v>75.9047916666667</v>
      </c>
      <c r="AV115" s="1">
        <f t="shared" si="111"/>
        <v>0.21</v>
      </c>
      <c r="AW115" s="2">
        <f t="shared" si="112"/>
        <v>0.0025</v>
      </c>
      <c r="AX115" s="1">
        <f t="shared" si="113"/>
        <v>1.6405978085972</v>
      </c>
      <c r="AZ115" s="2"/>
    </row>
    <row r="116" s="1" customFormat="1" spans="1:52">
      <c r="A116" s="13"/>
      <c r="B116" s="13"/>
      <c r="C116" s="16">
        <v>11</v>
      </c>
      <c r="D116" s="19">
        <v>2.64422365833333</v>
      </c>
      <c r="E116" s="20">
        <f t="shared" si="114"/>
        <v>9.34797353664516</v>
      </c>
      <c r="F116" s="16" t="s">
        <v>75</v>
      </c>
      <c r="G116" s="13">
        <v>12</v>
      </c>
      <c r="H116" s="18">
        <f t="shared" si="97"/>
        <v>2.64422365833333</v>
      </c>
      <c r="I116" s="18">
        <f t="shared" si="98"/>
        <v>275.794223658333</v>
      </c>
      <c r="J116" s="18">
        <f t="shared" si="99"/>
        <v>0.0245263940371268</v>
      </c>
      <c r="K116" s="18">
        <f t="shared" si="100"/>
        <v>75.9047916666667</v>
      </c>
      <c r="L116" s="18">
        <f t="shared" si="101"/>
        <v>0.759047916666667</v>
      </c>
      <c r="M116" s="13" t="s">
        <v>73</v>
      </c>
      <c r="N116" s="13"/>
      <c r="O116" s="18">
        <f t="shared" si="115"/>
        <v>1.5859815628623</v>
      </c>
      <c r="P116" s="18">
        <f t="shared" si="102"/>
        <v>0.0388984087463789</v>
      </c>
      <c r="Q116" s="24">
        <f t="shared" si="103"/>
        <v>0.00816866583673957</v>
      </c>
      <c r="R116" s="18">
        <f t="shared" si="104"/>
        <v>0.1594000625</v>
      </c>
      <c r="S116" s="25">
        <f t="shared" si="105"/>
        <v>0.0512463151433179</v>
      </c>
      <c r="T116" s="3">
        <v>0.01</v>
      </c>
      <c r="U116" s="26">
        <f t="shared" si="106"/>
        <v>0.000512463151433179</v>
      </c>
      <c r="V116" s="25"/>
      <c r="W116" s="3"/>
      <c r="X116" s="3"/>
      <c r="Y116" s="28"/>
      <c r="Z116" s="3"/>
      <c r="AA116" s="27"/>
      <c r="AB116" s="3"/>
      <c r="AC116" s="3"/>
      <c r="AD116" s="3"/>
      <c r="AE116" s="25">
        <v>0.001</v>
      </c>
      <c r="AF116" s="3">
        <v>0.49</v>
      </c>
      <c r="AG116" s="26">
        <f t="shared" si="107"/>
        <v>0.00049</v>
      </c>
      <c r="AH116" s="35"/>
      <c r="AI116" s="3"/>
      <c r="AJ116" s="26"/>
      <c r="AK116" s="36"/>
      <c r="AL116" s="27"/>
      <c r="AM116" s="27"/>
      <c r="AN116" s="36"/>
      <c r="AO116" s="27"/>
      <c r="AP116" s="26"/>
      <c r="AQ116" s="3">
        <v>0.01</v>
      </c>
      <c r="AR116" s="3">
        <v>0.5</v>
      </c>
      <c r="AS116" s="3">
        <f t="shared" si="108"/>
        <v>0.005</v>
      </c>
      <c r="AT116" s="2">
        <f t="shared" si="109"/>
        <v>0.00600246315143318</v>
      </c>
      <c r="AU116" s="29">
        <f t="shared" si="110"/>
        <v>75.9047916666667</v>
      </c>
      <c r="AV116" s="1">
        <f t="shared" si="111"/>
        <v>0.21</v>
      </c>
      <c r="AW116" s="2">
        <f t="shared" si="112"/>
        <v>0.0025</v>
      </c>
      <c r="AX116" s="1">
        <f t="shared" si="113"/>
        <v>1.60262827749976</v>
      </c>
      <c r="AY116" s="1">
        <f>SUM(AX105:AX116)</f>
        <v>32.5654765410293</v>
      </c>
      <c r="AZ116" s="2"/>
    </row>
    <row r="117" s="1" customFormat="1" spans="1:46">
      <c r="A117" s="13"/>
      <c r="B117" s="13"/>
      <c r="C117" s="16">
        <v>12</v>
      </c>
      <c r="D117" s="19">
        <v>-4.91841406116129</v>
      </c>
      <c r="E117" s="20">
        <f t="shared" si="114"/>
        <v>2.64422365833333</v>
      </c>
      <c r="F117" s="16" t="s">
        <v>73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AT117" s="2"/>
    </row>
  </sheetData>
  <mergeCells count="6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S103:U103"/>
    <mergeCell ref="V103:X103"/>
    <mergeCell ref="Y103:AA103"/>
    <mergeCell ref="AB103:AD103"/>
    <mergeCell ref="AE103:AG103"/>
    <mergeCell ref="AH103:AJ103"/>
    <mergeCell ref="AK103:AM103"/>
    <mergeCell ref="AN103:AP103"/>
    <mergeCell ref="AQ103:AS103"/>
    <mergeCell ref="A104:B104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17"/>
  <sheetViews>
    <sheetView workbookViewId="0">
      <pane xSplit="4" topLeftCell="E1" activePane="topRight" state="frozen"/>
      <selection/>
      <selection pane="topRight" activeCell="E18" sqref="E18"/>
    </sheetView>
  </sheetViews>
  <sheetFormatPr defaultColWidth="8.88888888888889" defaultRowHeight="15.6"/>
  <cols>
    <col min="1" max="1" width="21.8888888888889" style="1" customWidth="1"/>
    <col min="2" max="2" width="11.2222222222222" style="1" customWidth="1"/>
    <col min="3" max="3" width="8.88888888888889" style="1"/>
    <col min="4" max="4" width="12.5555555555556" style="1" customWidth="1"/>
    <col min="5" max="5" width="15.6666666666667" style="1"/>
    <col min="6" max="6" width="14.1111111111111" style="1" customWidth="1"/>
    <col min="7" max="7" width="11.2222222222222" style="1" customWidth="1"/>
    <col min="8" max="8" width="18.6666666666667" style="1" customWidth="1"/>
    <col min="9" max="9" width="15.6666666666667" style="1" customWidth="1"/>
    <col min="10" max="10" width="9.88888888888889" style="1"/>
    <col min="11" max="11" width="10" style="1" customWidth="1"/>
    <col min="12" max="12" width="11.5555555555556" style="1" customWidth="1"/>
    <col min="13" max="16" width="8.88888888888889" style="1"/>
    <col min="17" max="17" width="9.66666666666667" style="1" customWidth="1"/>
    <col min="18" max="18" width="15.6666666666667" style="1" customWidth="1"/>
    <col min="19" max="20" width="8.88888888888889" style="1"/>
    <col min="21" max="21" width="11.4444444444444" style="1" customWidth="1"/>
    <col min="22" max="23" width="8.88888888888889" style="1"/>
    <col min="24" max="24" width="9" style="1"/>
    <col min="25" max="26" width="8.88888888888889" style="1"/>
    <col min="27" max="27" width="9" style="1" customWidth="1"/>
    <col min="28" max="28" width="15.6666666666667" style="1" customWidth="1"/>
    <col min="29" max="29" width="8.88888888888889" style="1"/>
    <col min="30" max="30" width="10.2222222222222" style="1" customWidth="1"/>
    <col min="31" max="31" width="8.88888888888889" style="1"/>
    <col min="32" max="32" width="23.1111111111111" style="1" customWidth="1"/>
    <col min="33" max="33" width="15.6666666666667" style="1"/>
    <col min="34" max="35" width="8.88888888888889" style="1"/>
    <col min="36" max="36" width="11.4444444444444" style="1"/>
    <col min="37" max="37" width="10.3333333333333" style="1" customWidth="1"/>
    <col min="38" max="38" width="11.4444444444444" style="1"/>
    <col min="39" max="39" width="10.4444444444444" style="1" customWidth="1"/>
    <col min="40" max="40" width="13" style="1" customWidth="1"/>
    <col min="41" max="41" width="8.88888888888889" style="1"/>
    <col min="42" max="42" width="12.6666666666667" style="1" customWidth="1"/>
    <col min="43" max="43" width="16.2222222222222" style="1" customWidth="1"/>
    <col min="44" max="44" width="11.1111111111111" style="1" customWidth="1"/>
    <col min="45" max="45" width="11.4444444444444" style="1"/>
    <col min="46" max="46" width="16.2222222222222" style="2" customWidth="1"/>
    <col min="47" max="47" width="15.6666666666667" style="1" customWidth="1"/>
    <col min="48" max="51" width="15.6666666666667" style="1"/>
    <col min="52" max="52" width="9.66666666666667" style="1" customWidth="1"/>
    <col min="53" max="53" width="15.6666666666667" style="1" customWidth="1"/>
    <col min="54" max="54" width="15.6666666666667" style="1"/>
    <col min="55" max="16384" width="8.88888888888889" style="1"/>
  </cols>
  <sheetData>
    <row r="1" s="1" customFormat="1" spans="3:47">
      <c r="C1" s="3" t="s">
        <v>0</v>
      </c>
      <c r="D1" s="3" t="s">
        <v>1</v>
      </c>
      <c r="E1" s="3" t="s">
        <v>2</v>
      </c>
      <c r="F1" s="3" t="s">
        <v>3</v>
      </c>
      <c r="G1" s="3"/>
      <c r="H1" s="3" t="s">
        <v>38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U1" s="2"/>
    </row>
    <row r="2" s="1" customFormat="1" spans="1:47">
      <c r="A2" s="4" t="s">
        <v>10</v>
      </c>
      <c r="B2" s="5" t="s">
        <v>11</v>
      </c>
      <c r="C2" s="3"/>
      <c r="D2" s="3"/>
      <c r="E2" s="6">
        <v>545.866113919104</v>
      </c>
      <c r="F2" s="3">
        <v>1069.523</v>
      </c>
      <c r="G2" s="7">
        <f>(F2+F3+F4)/3</f>
        <v>1386.35516666667</v>
      </c>
      <c r="H2" s="3">
        <v>0.13</v>
      </c>
      <c r="I2" s="21">
        <f>(H2+H3+H4)/3</f>
        <v>0.156666666666667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U2" s="2"/>
    </row>
    <row r="3" s="1" customFormat="1" spans="1:47">
      <c r="A3" s="4"/>
      <c r="B3" s="5" t="s">
        <v>14</v>
      </c>
      <c r="C3" s="3"/>
      <c r="D3" s="3"/>
      <c r="E3" s="8"/>
      <c r="F3" s="3">
        <v>1433.9025</v>
      </c>
      <c r="G3" s="9"/>
      <c r="H3" s="3">
        <v>0.24</v>
      </c>
      <c r="I3" s="2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U3" s="2"/>
    </row>
    <row r="4" s="1" customFormat="1" spans="1:47">
      <c r="A4" s="4"/>
      <c r="B4" s="5" t="s">
        <v>15</v>
      </c>
      <c r="C4" s="3"/>
      <c r="D4" s="3"/>
      <c r="E4" s="10"/>
      <c r="F4" s="3">
        <v>1655.64</v>
      </c>
      <c r="G4" s="11"/>
      <c r="H4" s="3">
        <v>0.1</v>
      </c>
      <c r="I4" s="21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U4" s="2"/>
    </row>
    <row r="5" s="1" customFormat="1" spans="1:47">
      <c r="A5" s="4" t="s">
        <v>4</v>
      </c>
      <c r="B5" s="5" t="s">
        <v>16</v>
      </c>
      <c r="C5" s="3"/>
      <c r="D5" s="3"/>
      <c r="E5" s="6">
        <v>9726.71671232877</v>
      </c>
      <c r="F5" s="3">
        <v>91.104</v>
      </c>
      <c r="G5" s="7">
        <f>(F5+F6)/2</f>
        <v>92.50925</v>
      </c>
      <c r="H5" s="3">
        <v>0.18</v>
      </c>
      <c r="I5" s="21">
        <f>(H5+H6)/2</f>
        <v>0.185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U5" s="2"/>
    </row>
    <row r="6" s="1" customFormat="1" spans="1:47">
      <c r="A6" s="4"/>
      <c r="B6" s="5" t="s">
        <v>17</v>
      </c>
      <c r="C6" s="3"/>
      <c r="D6" s="3"/>
      <c r="E6" s="10"/>
      <c r="F6" s="3">
        <v>93.9145</v>
      </c>
      <c r="G6" s="11"/>
      <c r="H6" s="3">
        <v>0.19</v>
      </c>
      <c r="I6" s="21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U6" s="2"/>
    </row>
    <row r="7" s="1" customFormat="1" spans="1:47">
      <c r="A7" s="4" t="s">
        <v>5</v>
      </c>
      <c r="B7" s="5"/>
      <c r="C7" s="3"/>
      <c r="D7" s="3"/>
      <c r="E7" s="12">
        <v>212.886770007893</v>
      </c>
      <c r="F7" s="3">
        <v>134.758</v>
      </c>
      <c r="G7" s="3"/>
      <c r="H7" s="3">
        <v>0.29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U7" s="2"/>
    </row>
    <row r="8" s="1" customFormat="1" spans="1:47">
      <c r="A8" s="4" t="s">
        <v>6</v>
      </c>
      <c r="B8" s="5"/>
      <c r="C8" s="3"/>
      <c r="D8" s="3"/>
      <c r="E8" s="12">
        <v>31.2886561866099</v>
      </c>
      <c r="F8" s="3">
        <v>625.464</v>
      </c>
      <c r="G8" s="3"/>
      <c r="H8" s="3">
        <v>0.3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U8" s="2"/>
    </row>
    <row r="9" s="1" customFormat="1" spans="1:47">
      <c r="A9" s="4" t="s">
        <v>7</v>
      </c>
      <c r="B9" s="5"/>
      <c r="C9" s="3"/>
      <c r="D9" s="3"/>
      <c r="E9" s="12">
        <v>8.31095191905147</v>
      </c>
      <c r="F9" s="3">
        <v>341.64</v>
      </c>
      <c r="G9" s="3"/>
      <c r="H9" s="3">
        <v>0.33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U9" s="2"/>
    </row>
    <row r="10" s="1" customFormat="1" spans="1:47">
      <c r="A10" s="4" t="s">
        <v>8</v>
      </c>
      <c r="B10" s="5"/>
      <c r="C10" s="3"/>
      <c r="D10" s="3"/>
      <c r="E10" s="12">
        <v>0.0834783182569234</v>
      </c>
      <c r="F10" s="3">
        <v>341.64</v>
      </c>
      <c r="G10" s="3"/>
      <c r="H10" s="3">
        <v>0.26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U10" s="2"/>
    </row>
    <row r="11" s="1" customFormat="1" spans="1:47">
      <c r="A11" s="4" t="s">
        <v>9</v>
      </c>
      <c r="B11" s="5"/>
      <c r="C11" s="3"/>
      <c r="D11" s="3"/>
      <c r="E11" s="12">
        <v>8.63851872274821</v>
      </c>
      <c r="F11" s="3">
        <v>910.8575</v>
      </c>
      <c r="G11" s="3"/>
      <c r="H11" s="3">
        <v>0.26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U11" s="2"/>
    </row>
    <row r="12" s="1" customFormat="1" spans="8:46"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T12" s="2"/>
    </row>
    <row r="13" s="1" customFormat="1" spans="46:46">
      <c r="AT13" s="2"/>
    </row>
    <row r="14" s="1" customFormat="1" spans="1:46">
      <c r="A14" s="13" t="s">
        <v>18</v>
      </c>
      <c r="B14" s="13" t="s">
        <v>19</v>
      </c>
      <c r="C14" s="13">
        <v>308.16</v>
      </c>
      <c r="D14" s="13"/>
      <c r="E14" s="13"/>
      <c r="F14" s="13"/>
      <c r="G14" s="14" t="s">
        <v>20</v>
      </c>
      <c r="H14" s="14" t="s">
        <v>21</v>
      </c>
      <c r="I14" s="14">
        <f>AV38+AV53+BB69+AY85+AY101+BB101+AY116+AG69</f>
        <v>10109857.1072244</v>
      </c>
      <c r="J14" s="14" t="s">
        <v>22</v>
      </c>
      <c r="K14" s="14">
        <f>I14/(10000*1000)</f>
        <v>1.01098571072244</v>
      </c>
      <c r="L14" s="14" t="s">
        <v>23</v>
      </c>
      <c r="M14" s="13"/>
      <c r="N14" s="13"/>
      <c r="O14" s="13"/>
      <c r="P14" s="13"/>
      <c r="Q14" s="13"/>
      <c r="R14" s="13"/>
      <c r="S14" s="13"/>
      <c r="AT14" s="2"/>
    </row>
    <row r="15" s="1" customFormat="1" spans="1:46">
      <c r="A15" s="13" t="s">
        <v>24</v>
      </c>
      <c r="B15" s="13" t="s">
        <v>19</v>
      </c>
      <c r="C15" s="13"/>
      <c r="D15" s="13"/>
      <c r="E15" s="13"/>
      <c r="F15" s="13"/>
      <c r="G15" s="14"/>
      <c r="H15" s="14" t="s">
        <v>25</v>
      </c>
      <c r="I15" s="14">
        <v>32218102.2239086</v>
      </c>
      <c r="J15" s="14" t="s">
        <v>22</v>
      </c>
      <c r="K15" s="14">
        <f>I15/(10000*1000)</f>
        <v>3.22181022239086</v>
      </c>
      <c r="L15" s="14" t="s">
        <v>23</v>
      </c>
      <c r="M15" s="13"/>
      <c r="N15" s="13"/>
      <c r="O15" s="13"/>
      <c r="P15" s="13"/>
      <c r="Q15" s="13"/>
      <c r="R15" s="13"/>
      <c r="S15" s="13"/>
      <c r="AT15" s="2"/>
    </row>
    <row r="16" s="1" customFormat="1" spans="1:46">
      <c r="A16" s="13" t="s">
        <v>26</v>
      </c>
      <c r="B16" s="13" t="s">
        <v>27</v>
      </c>
      <c r="C16" s="13">
        <v>19347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AT16" s="2"/>
    </row>
    <row r="17" s="1" customFormat="1" spans="1:46">
      <c r="A17" s="13" t="s">
        <v>28</v>
      </c>
      <c r="B17" s="13" t="s">
        <v>29</v>
      </c>
      <c r="C17" s="13">
        <v>1.987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AF17" s="1" t="s">
        <v>31</v>
      </c>
      <c r="AT17" s="2"/>
    </row>
    <row r="18" s="1" customFormat="1" spans="1:46">
      <c r="A18" s="13" t="s">
        <v>32</v>
      </c>
      <c r="B18" s="13" t="s">
        <v>33</v>
      </c>
      <c r="C18" s="13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AT18" s="2"/>
    </row>
    <row r="19" s="1" customFormat="1" spans="1:46">
      <c r="A19" s="13" t="s">
        <v>35</v>
      </c>
      <c r="B19" s="13" t="s">
        <v>33</v>
      </c>
      <c r="C19" s="13">
        <v>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T19" s="2"/>
    </row>
    <row r="20" s="1" customFormat="1" spans="1:46">
      <c r="A20" s="13" t="s">
        <v>38</v>
      </c>
      <c r="B20" s="13" t="s">
        <v>39</v>
      </c>
      <c r="C20" s="13">
        <v>0.13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AT20" s="2"/>
    </row>
    <row r="21" s="1" customFormat="1" spans="1:46">
      <c r="A21" s="13" t="s">
        <v>40</v>
      </c>
      <c r="B21" s="13" t="s">
        <v>41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AT21" s="2"/>
    </row>
    <row r="22" s="1" customFormat="1" spans="1:46">
      <c r="A22" s="13" t="s">
        <v>42</v>
      </c>
      <c r="B22" s="13" t="s">
        <v>37</v>
      </c>
      <c r="C22" s="13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AT22" s="2"/>
    </row>
    <row r="23" s="1" customFormat="1" spans="1:46">
      <c r="A23" s="13" t="s">
        <v>43</v>
      </c>
      <c r="B23" s="13" t="s">
        <v>44</v>
      </c>
      <c r="C23" s="13">
        <v>0.662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AT23" s="2"/>
    </row>
    <row r="24" s="1" customFormat="1" spans="1:4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AT24" s="2"/>
    </row>
    <row r="25" s="1" customFormat="1" spans="1:4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23" t="s">
        <v>45</v>
      </c>
      <c r="T25" s="23"/>
      <c r="U25" s="23"/>
      <c r="V25" s="23" t="s">
        <v>46</v>
      </c>
      <c r="W25" s="23"/>
      <c r="X25" s="23"/>
      <c r="Y25" s="23" t="s">
        <v>47</v>
      </c>
      <c r="Z25" s="23"/>
      <c r="AA25" s="23"/>
      <c r="AB25" s="23" t="s">
        <v>48</v>
      </c>
      <c r="AC25" s="23"/>
      <c r="AD25" s="23"/>
      <c r="AE25" s="23" t="s">
        <v>49</v>
      </c>
      <c r="AF25" s="23"/>
      <c r="AG25" s="23"/>
      <c r="AH25" s="23" t="s">
        <v>50</v>
      </c>
      <c r="AI25" s="23"/>
      <c r="AJ25" s="23"/>
      <c r="AK25" s="31" t="s">
        <v>51</v>
      </c>
      <c r="AL25" s="32"/>
      <c r="AM25" s="33"/>
      <c r="AN25" s="23" t="s">
        <v>52</v>
      </c>
      <c r="AO25" s="23"/>
      <c r="AP25" s="23"/>
      <c r="AT25" s="2"/>
    </row>
    <row r="26" s="1" customFormat="1" spans="1:47">
      <c r="A26" s="15" t="s">
        <v>10</v>
      </c>
      <c r="B26" s="15"/>
      <c r="C26" s="16" t="s">
        <v>53</v>
      </c>
      <c r="D26" s="16" t="s">
        <v>54</v>
      </c>
      <c r="E26" s="16" t="s">
        <v>55</v>
      </c>
      <c r="F26" s="16" t="s">
        <v>56</v>
      </c>
      <c r="G26" s="13" t="s">
        <v>53</v>
      </c>
      <c r="H26" s="13" t="s">
        <v>55</v>
      </c>
      <c r="I26" s="13" t="s">
        <v>57</v>
      </c>
      <c r="J26" s="13" t="s">
        <v>58</v>
      </c>
      <c r="K26" s="22" t="s">
        <v>59</v>
      </c>
      <c r="L26" s="22" t="s">
        <v>60</v>
      </c>
      <c r="M26" s="13" t="s">
        <v>61</v>
      </c>
      <c r="N26" s="22" t="s">
        <v>62</v>
      </c>
      <c r="O26" s="13" t="s">
        <v>63</v>
      </c>
      <c r="P26" s="13" t="s">
        <v>64</v>
      </c>
      <c r="Q26" s="22" t="s">
        <v>65</v>
      </c>
      <c r="R26" s="22" t="s">
        <v>66</v>
      </c>
      <c r="S26" s="4" t="s">
        <v>12</v>
      </c>
      <c r="T26" s="3" t="s">
        <v>13</v>
      </c>
      <c r="U26" s="3"/>
      <c r="V26" s="4" t="s">
        <v>12</v>
      </c>
      <c r="W26" s="3" t="s">
        <v>13</v>
      </c>
      <c r="X26" s="3"/>
      <c r="Y26" s="4" t="s">
        <v>12</v>
      </c>
      <c r="Z26" s="3" t="s">
        <v>13</v>
      </c>
      <c r="AA26" s="3"/>
      <c r="AB26" s="4" t="s">
        <v>12</v>
      </c>
      <c r="AC26" s="3" t="s">
        <v>13</v>
      </c>
      <c r="AD26" s="3"/>
      <c r="AE26" s="4" t="s">
        <v>12</v>
      </c>
      <c r="AF26" s="3" t="s">
        <v>13</v>
      </c>
      <c r="AG26" s="3"/>
      <c r="AH26" s="4" t="s">
        <v>12</v>
      </c>
      <c r="AI26" s="3" t="s">
        <v>13</v>
      </c>
      <c r="AJ26" s="3"/>
      <c r="AK26" s="4" t="s">
        <v>12</v>
      </c>
      <c r="AL26" s="3" t="s">
        <v>13</v>
      </c>
      <c r="AM26" s="3"/>
      <c r="AN26" s="34" t="s">
        <v>12</v>
      </c>
      <c r="AO26" s="34" t="s">
        <v>13</v>
      </c>
      <c r="AP26" s="34"/>
      <c r="AQ26" s="1" t="s">
        <v>67</v>
      </c>
      <c r="AR26" s="1" t="s">
        <v>68</v>
      </c>
      <c r="AS26" s="1" t="s">
        <v>38</v>
      </c>
      <c r="AT26" s="2" t="s">
        <v>69</v>
      </c>
      <c r="AU26" s="1" t="s">
        <v>70</v>
      </c>
    </row>
    <row r="27" s="1" customFormat="1" spans="1:47">
      <c r="A27" s="13" t="s">
        <v>71</v>
      </c>
      <c r="B27" s="13">
        <f>G2</f>
        <v>1386.35516666667</v>
      </c>
      <c r="C27" s="16" t="s">
        <v>72</v>
      </c>
      <c r="D27" s="17">
        <v>-9</v>
      </c>
      <c r="E27" s="16"/>
      <c r="F27" s="16"/>
      <c r="G27" s="13">
        <v>1</v>
      </c>
      <c r="H27" s="18">
        <f t="shared" ref="H27:H38" si="0">E28</f>
        <v>-9</v>
      </c>
      <c r="I27" s="18">
        <f t="shared" ref="I27:I38" si="1">H27+273.15</f>
        <v>264.15</v>
      </c>
      <c r="J27" s="18">
        <f t="shared" ref="J27:J38" si="2">EXP(($C$16*(I27-$C$14))/($C$17*I27*$C$14))</f>
        <v>0.0051730365778654</v>
      </c>
      <c r="K27" s="18">
        <f t="shared" ref="K27:K38" si="3">$B$27/12</f>
        <v>115.529597222222</v>
      </c>
      <c r="L27" s="18">
        <f t="shared" ref="L27:L38" si="4">K27*$B$28/100</f>
        <v>1.15529597222222</v>
      </c>
      <c r="M27" s="13" t="s">
        <v>73</v>
      </c>
      <c r="N27" s="13"/>
      <c r="O27" s="18">
        <f>L27</f>
        <v>1.15529597222222</v>
      </c>
      <c r="P27" s="18">
        <f t="shared" ref="P27:P38" si="5">O27*J27</f>
        <v>0.00597638832256612</v>
      </c>
      <c r="Q27" s="24">
        <f t="shared" ref="Q27:Q38" si="6">P27*$B$29</f>
        <v>0.000936300837202026</v>
      </c>
      <c r="R27" s="18">
        <f t="shared" ref="R27:R38" si="7">L27*$B$29</f>
        <v>0.180996368981481</v>
      </c>
      <c r="S27" s="25">
        <f t="shared" ref="S27:S38" si="8">Q27/R27</f>
        <v>0.0051730365778654</v>
      </c>
      <c r="T27" s="3">
        <v>0.01</v>
      </c>
      <c r="U27" s="26">
        <f t="shared" ref="U27:U38" si="9">S27*T27</f>
        <v>5.1730365778654e-5</v>
      </c>
      <c r="V27" s="25"/>
      <c r="W27" s="3"/>
      <c r="X27" s="26"/>
      <c r="Y27" s="28">
        <v>0.02</v>
      </c>
      <c r="Z27" s="3">
        <v>0.21</v>
      </c>
      <c r="AA27" s="27">
        <f t="shared" ref="AA27:AA38" si="10">Y27*Z27</f>
        <v>0.0042</v>
      </c>
      <c r="AB27" s="3">
        <v>0.01</v>
      </c>
      <c r="AC27" s="3">
        <v>0.29</v>
      </c>
      <c r="AD27" s="27">
        <f t="shared" ref="AD27:AD38" si="11">AB27*AC27</f>
        <v>0.0029</v>
      </c>
      <c r="AE27" s="25"/>
      <c r="AF27" s="3"/>
      <c r="AG27" s="26"/>
      <c r="AH27" s="25"/>
      <c r="AI27" s="3"/>
      <c r="AJ27" s="26"/>
      <c r="AK27" s="1">
        <v>0.1</v>
      </c>
      <c r="AL27" s="27">
        <v>0.11</v>
      </c>
      <c r="AM27" s="27">
        <f t="shared" ref="AM27:AM38" si="12">AK27*AL27</f>
        <v>0.011</v>
      </c>
      <c r="AN27" s="3">
        <v>0.01</v>
      </c>
      <c r="AO27" s="3">
        <v>0.38</v>
      </c>
      <c r="AP27" s="3">
        <f t="shared" ref="AP27:AP38" si="13">AO27*AN27</f>
        <v>0.0038</v>
      </c>
      <c r="AQ27" s="1">
        <f t="shared" ref="AQ27:AQ38" si="14">(AP27+AM27+AD27+AA27+U27+X27+AG27+AJ27)</f>
        <v>0.0219517303657787</v>
      </c>
      <c r="AR27" s="29">
        <f t="shared" ref="AR27:AR38" si="15">$B$27/12</f>
        <v>115.529597222222</v>
      </c>
      <c r="AS27" s="1">
        <f t="shared" ref="AS27:AS38" si="16">$B$29</f>
        <v>0.156666666666667</v>
      </c>
      <c r="AT27" s="2">
        <f>$E$2/12</f>
        <v>45.488842826592</v>
      </c>
      <c r="AU27" s="1">
        <f t="shared" ref="AU27:AU38" si="17">AT27*10000*AS27*0.67*AR27*AQ27</f>
        <v>121092.797901088</v>
      </c>
    </row>
    <row r="28" s="1" customFormat="1" spans="1:47">
      <c r="A28" s="13" t="s">
        <v>74</v>
      </c>
      <c r="B28" s="13">
        <v>1</v>
      </c>
      <c r="C28" s="16">
        <v>1</v>
      </c>
      <c r="D28" s="19">
        <v>-10.8207592773871</v>
      </c>
      <c r="E28" s="20">
        <f t="shared" ref="E28:E39" si="18">D27</f>
        <v>-9</v>
      </c>
      <c r="F28" s="16" t="s">
        <v>73</v>
      </c>
      <c r="G28" s="13">
        <v>2</v>
      </c>
      <c r="H28" s="18">
        <f t="shared" si="0"/>
        <v>-10.8207592773871</v>
      </c>
      <c r="I28" s="18">
        <f t="shared" si="1"/>
        <v>262.329240722613</v>
      </c>
      <c r="J28" s="18">
        <f t="shared" si="2"/>
        <v>0.00400529954346074</v>
      </c>
      <c r="K28" s="18">
        <f t="shared" si="3"/>
        <v>115.529597222222</v>
      </c>
      <c r="L28" s="18">
        <f t="shared" si="4"/>
        <v>1.15529597222222</v>
      </c>
      <c r="M28" s="13" t="s">
        <v>73</v>
      </c>
      <c r="N28" s="13"/>
      <c r="O28" s="18">
        <f t="shared" ref="O28:O38" si="19">L28+O27-P27-N28</f>
        <v>2.30461555612188</v>
      </c>
      <c r="P28" s="18">
        <f t="shared" si="5"/>
        <v>0.00923067563478748</v>
      </c>
      <c r="Q28" s="24">
        <f t="shared" si="6"/>
        <v>0.00144613918278337</v>
      </c>
      <c r="R28" s="18">
        <f t="shared" si="7"/>
        <v>0.180996368981481</v>
      </c>
      <c r="S28" s="25">
        <f t="shared" si="8"/>
        <v>0.00798987952587785</v>
      </c>
      <c r="T28" s="3">
        <v>0.01</v>
      </c>
      <c r="U28" s="26">
        <f t="shared" si="9"/>
        <v>7.98987952587785e-5</v>
      </c>
      <c r="V28" s="25"/>
      <c r="W28" s="3"/>
      <c r="X28" s="26"/>
      <c r="Y28" s="28">
        <v>0.02</v>
      </c>
      <c r="Z28" s="3">
        <v>0.21</v>
      </c>
      <c r="AA28" s="27">
        <f t="shared" si="10"/>
        <v>0.0042</v>
      </c>
      <c r="AB28" s="3">
        <v>0.01</v>
      </c>
      <c r="AC28" s="3">
        <v>0.29</v>
      </c>
      <c r="AD28" s="27">
        <f t="shared" si="11"/>
        <v>0.0029</v>
      </c>
      <c r="AE28" s="25"/>
      <c r="AF28" s="3"/>
      <c r="AG28" s="26"/>
      <c r="AH28" s="25"/>
      <c r="AI28" s="3"/>
      <c r="AJ28" s="26"/>
      <c r="AK28" s="27">
        <v>0.1</v>
      </c>
      <c r="AL28" s="27">
        <v>0.11</v>
      </c>
      <c r="AM28" s="27">
        <f t="shared" si="12"/>
        <v>0.011</v>
      </c>
      <c r="AN28" s="3">
        <v>0.01</v>
      </c>
      <c r="AO28" s="3">
        <v>0.38</v>
      </c>
      <c r="AP28" s="3">
        <f t="shared" si="13"/>
        <v>0.0038</v>
      </c>
      <c r="AQ28" s="1">
        <f t="shared" si="14"/>
        <v>0.0219798987952588</v>
      </c>
      <c r="AR28" s="29">
        <f t="shared" si="15"/>
        <v>115.529597222222</v>
      </c>
      <c r="AS28" s="1">
        <f t="shared" si="16"/>
        <v>0.156666666666667</v>
      </c>
      <c r="AT28" s="2">
        <f t="shared" ref="AT28:AT38" si="20">$E$2/12</f>
        <v>45.488842826592</v>
      </c>
      <c r="AU28" s="1">
        <f t="shared" si="17"/>
        <v>121248.184008761</v>
      </c>
    </row>
    <row r="29" s="1" customFormat="1" spans="1:47">
      <c r="A29" s="13" t="s">
        <v>38</v>
      </c>
      <c r="B29" s="13">
        <f>I2</f>
        <v>0.156666666666667</v>
      </c>
      <c r="C29" s="16">
        <v>2</v>
      </c>
      <c r="D29" s="19">
        <v>-8.64972643082143</v>
      </c>
      <c r="E29" s="20">
        <f t="shared" si="18"/>
        <v>-10.8207592773871</v>
      </c>
      <c r="F29" s="16" t="s">
        <v>73</v>
      </c>
      <c r="G29" s="13">
        <v>3</v>
      </c>
      <c r="H29" s="18">
        <f t="shared" si="0"/>
        <v>-8.64972643082143</v>
      </c>
      <c r="I29" s="18">
        <f t="shared" si="1"/>
        <v>264.500273569179</v>
      </c>
      <c r="J29" s="18">
        <f t="shared" si="2"/>
        <v>0.00543181909502985</v>
      </c>
      <c r="K29" s="18">
        <f t="shared" si="3"/>
        <v>115.529597222222</v>
      </c>
      <c r="L29" s="18">
        <f t="shared" si="4"/>
        <v>1.15529597222222</v>
      </c>
      <c r="M29" s="13" t="s">
        <v>73</v>
      </c>
      <c r="N29" s="13"/>
      <c r="O29" s="18">
        <f t="shared" si="19"/>
        <v>3.45068085270931</v>
      </c>
      <c r="P29" s="18">
        <f t="shared" si="5"/>
        <v>0.0187434741466003</v>
      </c>
      <c r="Q29" s="24">
        <f t="shared" si="6"/>
        <v>0.00293647761630072</v>
      </c>
      <c r="R29" s="18">
        <f t="shared" si="7"/>
        <v>0.180996368981481</v>
      </c>
      <c r="S29" s="25">
        <f t="shared" si="8"/>
        <v>0.016223958706051</v>
      </c>
      <c r="T29" s="3">
        <v>0.01</v>
      </c>
      <c r="U29" s="26">
        <f t="shared" si="9"/>
        <v>0.00016223958706051</v>
      </c>
      <c r="V29" s="25"/>
      <c r="W29" s="3"/>
      <c r="X29" s="26"/>
      <c r="Y29" s="28">
        <v>0.02</v>
      </c>
      <c r="Z29" s="3">
        <v>0.21</v>
      </c>
      <c r="AA29" s="27">
        <f t="shared" si="10"/>
        <v>0.0042</v>
      </c>
      <c r="AB29" s="3">
        <v>0.01</v>
      </c>
      <c r="AC29" s="3">
        <v>0.29</v>
      </c>
      <c r="AD29" s="27">
        <f t="shared" si="11"/>
        <v>0.0029</v>
      </c>
      <c r="AE29" s="25"/>
      <c r="AF29" s="3"/>
      <c r="AG29" s="26"/>
      <c r="AH29" s="25"/>
      <c r="AI29" s="3"/>
      <c r="AJ29" s="26"/>
      <c r="AK29" s="1">
        <v>0.1</v>
      </c>
      <c r="AL29" s="27">
        <v>0.11</v>
      </c>
      <c r="AM29" s="27">
        <f t="shared" si="12"/>
        <v>0.011</v>
      </c>
      <c r="AN29" s="3">
        <v>0.01</v>
      </c>
      <c r="AO29" s="3">
        <v>0.38</v>
      </c>
      <c r="AP29" s="3">
        <f t="shared" si="13"/>
        <v>0.0038</v>
      </c>
      <c r="AQ29" s="1">
        <f t="shared" si="14"/>
        <v>0.0220622395870605</v>
      </c>
      <c r="AR29" s="29">
        <f t="shared" si="15"/>
        <v>115.529597222222</v>
      </c>
      <c r="AS29" s="1">
        <f t="shared" si="16"/>
        <v>0.156666666666667</v>
      </c>
      <c r="AT29" s="2">
        <f t="shared" si="20"/>
        <v>45.488842826592</v>
      </c>
      <c r="AU29" s="1">
        <f t="shared" si="17"/>
        <v>121702.402272858</v>
      </c>
    </row>
    <row r="30" s="1" customFormat="1" spans="1:47">
      <c r="A30" s="13"/>
      <c r="B30" s="13"/>
      <c r="C30" s="16">
        <v>3</v>
      </c>
      <c r="D30" s="19">
        <v>-1.01979125635484</v>
      </c>
      <c r="E30" s="20">
        <f t="shared" si="18"/>
        <v>-8.64972643082143</v>
      </c>
      <c r="F30" s="16" t="s">
        <v>73</v>
      </c>
      <c r="G30" s="13">
        <v>4</v>
      </c>
      <c r="H30" s="18">
        <f t="shared" si="0"/>
        <v>-1.01979125635484</v>
      </c>
      <c r="I30" s="18">
        <f t="shared" si="1"/>
        <v>272.130208743645</v>
      </c>
      <c r="J30" s="18">
        <f t="shared" si="2"/>
        <v>0.0152473008781062</v>
      </c>
      <c r="K30" s="18">
        <f t="shared" si="3"/>
        <v>115.529597222222</v>
      </c>
      <c r="L30" s="18">
        <f t="shared" si="4"/>
        <v>1.15529597222222</v>
      </c>
      <c r="M30" s="13" t="s">
        <v>73</v>
      </c>
      <c r="N30" s="13"/>
      <c r="O30" s="18">
        <f t="shared" si="19"/>
        <v>4.58723335078493</v>
      </c>
      <c r="P30" s="18">
        <f t="shared" si="5"/>
        <v>0.0699429270975012</v>
      </c>
      <c r="Q30" s="24">
        <f t="shared" si="6"/>
        <v>0.0109577252452752</v>
      </c>
      <c r="R30" s="18">
        <f t="shared" si="7"/>
        <v>0.180996368981481</v>
      </c>
      <c r="S30" s="25">
        <f t="shared" si="8"/>
        <v>0.0605411329903326</v>
      </c>
      <c r="T30" s="3">
        <v>0.01</v>
      </c>
      <c r="U30" s="26">
        <f t="shared" si="9"/>
        <v>0.000605411329903326</v>
      </c>
      <c r="V30" s="25"/>
      <c r="W30" s="3"/>
      <c r="X30" s="26"/>
      <c r="Y30" s="28">
        <v>0.02</v>
      </c>
      <c r="Z30" s="3">
        <v>0.21</v>
      </c>
      <c r="AA30" s="27">
        <f t="shared" si="10"/>
        <v>0.0042</v>
      </c>
      <c r="AB30" s="3">
        <v>0.01</v>
      </c>
      <c r="AC30" s="3">
        <v>0.29</v>
      </c>
      <c r="AD30" s="27">
        <f t="shared" si="11"/>
        <v>0.0029</v>
      </c>
      <c r="AE30" s="25"/>
      <c r="AF30" s="3"/>
      <c r="AG30" s="26"/>
      <c r="AH30" s="25"/>
      <c r="AI30" s="3"/>
      <c r="AJ30" s="26"/>
      <c r="AK30" s="27">
        <v>0.1</v>
      </c>
      <c r="AL30" s="27">
        <v>0.11</v>
      </c>
      <c r="AM30" s="27">
        <f t="shared" si="12"/>
        <v>0.011</v>
      </c>
      <c r="AN30" s="3">
        <v>0.01</v>
      </c>
      <c r="AO30" s="3">
        <v>0.38</v>
      </c>
      <c r="AP30" s="3">
        <f t="shared" si="13"/>
        <v>0.0038</v>
      </c>
      <c r="AQ30" s="1">
        <f t="shared" si="14"/>
        <v>0.0225054113299033</v>
      </c>
      <c r="AR30" s="29">
        <f t="shared" si="15"/>
        <v>115.529597222222</v>
      </c>
      <c r="AS30" s="1">
        <f t="shared" si="16"/>
        <v>0.156666666666667</v>
      </c>
      <c r="AT30" s="2">
        <f t="shared" si="20"/>
        <v>45.488842826592</v>
      </c>
      <c r="AU30" s="1">
        <f t="shared" si="17"/>
        <v>124147.07999973</v>
      </c>
    </row>
    <row r="31" s="1" customFormat="1" spans="1:47">
      <c r="A31" s="13"/>
      <c r="B31" s="13"/>
      <c r="C31" s="16">
        <v>4</v>
      </c>
      <c r="D31" s="19">
        <v>6.75967254876667</v>
      </c>
      <c r="E31" s="20">
        <f t="shared" si="18"/>
        <v>-1.01979125635484</v>
      </c>
      <c r="F31" s="16" t="s">
        <v>73</v>
      </c>
      <c r="G31" s="13">
        <v>5</v>
      </c>
      <c r="H31" s="18">
        <f t="shared" si="0"/>
        <v>6.75967254876667</v>
      </c>
      <c r="I31" s="18">
        <f t="shared" si="1"/>
        <v>279.909672548767</v>
      </c>
      <c r="J31" s="18">
        <f t="shared" si="2"/>
        <v>0.0412159203170874</v>
      </c>
      <c r="K31" s="18">
        <f t="shared" si="3"/>
        <v>115.529597222222</v>
      </c>
      <c r="L31" s="18">
        <f t="shared" si="4"/>
        <v>1.15529597222222</v>
      </c>
      <c r="M31" s="13" t="s">
        <v>75</v>
      </c>
      <c r="N31" s="18">
        <f>(O30-P30)*C22/100</f>
        <v>4.29142590250306</v>
      </c>
      <c r="O31" s="18">
        <f t="shared" si="19"/>
        <v>1.38116049340659</v>
      </c>
      <c r="P31" s="18">
        <f t="shared" si="5"/>
        <v>0.0569258008413553</v>
      </c>
      <c r="Q31" s="24">
        <f t="shared" si="6"/>
        <v>0.00891837546514566</v>
      </c>
      <c r="R31" s="18">
        <f t="shared" si="7"/>
        <v>0.180996368981481</v>
      </c>
      <c r="S31" s="25">
        <f t="shared" si="8"/>
        <v>0.0492737811003166</v>
      </c>
      <c r="T31" s="3">
        <v>0.01</v>
      </c>
      <c r="U31" s="26">
        <f t="shared" si="9"/>
        <v>0.000492737811003166</v>
      </c>
      <c r="V31" s="25"/>
      <c r="W31" s="3"/>
      <c r="X31" s="26"/>
      <c r="Y31" s="28">
        <v>0.04</v>
      </c>
      <c r="Z31" s="3">
        <v>0.21</v>
      </c>
      <c r="AA31" s="27">
        <f t="shared" si="10"/>
        <v>0.0084</v>
      </c>
      <c r="AB31" s="3">
        <v>0.015</v>
      </c>
      <c r="AC31" s="3">
        <v>0.29</v>
      </c>
      <c r="AD31" s="27">
        <f t="shared" si="11"/>
        <v>0.00435</v>
      </c>
      <c r="AE31" s="25"/>
      <c r="AF31" s="3"/>
      <c r="AG31" s="26"/>
      <c r="AH31" s="25"/>
      <c r="AI31" s="3"/>
      <c r="AJ31" s="26"/>
      <c r="AK31" s="1">
        <v>0.1</v>
      </c>
      <c r="AL31" s="27">
        <v>0.11</v>
      </c>
      <c r="AM31" s="27">
        <f t="shared" si="12"/>
        <v>0.011</v>
      </c>
      <c r="AN31" s="3">
        <v>0.015</v>
      </c>
      <c r="AO31" s="3">
        <v>0.38</v>
      </c>
      <c r="AP31" s="3">
        <f t="shared" si="13"/>
        <v>0.0057</v>
      </c>
      <c r="AQ31" s="1">
        <f t="shared" si="14"/>
        <v>0.0299427378110032</v>
      </c>
      <c r="AR31" s="29">
        <f t="shared" si="15"/>
        <v>115.529597222222</v>
      </c>
      <c r="AS31" s="1">
        <f t="shared" si="16"/>
        <v>0.156666666666667</v>
      </c>
      <c r="AT31" s="2">
        <f t="shared" si="20"/>
        <v>45.488842826592</v>
      </c>
      <c r="AU31" s="1">
        <f t="shared" si="17"/>
        <v>165173.762520586</v>
      </c>
    </row>
    <row r="32" s="1" customFormat="1" spans="1:47">
      <c r="A32" s="13"/>
      <c r="B32" s="13"/>
      <c r="C32" s="16">
        <v>5</v>
      </c>
      <c r="D32" s="19">
        <v>12.6003977957419</v>
      </c>
      <c r="E32" s="20">
        <f t="shared" si="18"/>
        <v>6.75967254876667</v>
      </c>
      <c r="F32" s="16" t="s">
        <v>75</v>
      </c>
      <c r="G32" s="13">
        <v>6</v>
      </c>
      <c r="H32" s="18">
        <f t="shared" si="0"/>
        <v>12.6003977957419</v>
      </c>
      <c r="I32" s="18">
        <f t="shared" si="1"/>
        <v>285.750397795742</v>
      </c>
      <c r="J32" s="18">
        <f t="shared" si="2"/>
        <v>0.0839178217300834</v>
      </c>
      <c r="K32" s="18">
        <f t="shared" si="3"/>
        <v>115.529597222222</v>
      </c>
      <c r="L32" s="18">
        <f t="shared" si="4"/>
        <v>1.15529597222222</v>
      </c>
      <c r="M32" s="13" t="s">
        <v>73</v>
      </c>
      <c r="N32" s="13"/>
      <c r="O32" s="18">
        <f t="shared" si="19"/>
        <v>2.47953066478746</v>
      </c>
      <c r="P32" s="18">
        <f t="shared" si="5"/>
        <v>0.208076812301909</v>
      </c>
      <c r="Q32" s="24">
        <f t="shared" si="6"/>
        <v>0.0325987005939658</v>
      </c>
      <c r="R32" s="18">
        <f t="shared" si="7"/>
        <v>0.180996368981481</v>
      </c>
      <c r="S32" s="25">
        <f t="shared" si="8"/>
        <v>0.180106931301484</v>
      </c>
      <c r="T32" s="3">
        <v>0.01</v>
      </c>
      <c r="U32" s="26">
        <f t="shared" si="9"/>
        <v>0.00180106931301484</v>
      </c>
      <c r="V32" s="25"/>
      <c r="W32" s="3"/>
      <c r="X32" s="26"/>
      <c r="Y32" s="28">
        <v>0.04</v>
      </c>
      <c r="Z32" s="3">
        <v>0.21</v>
      </c>
      <c r="AA32" s="27">
        <f t="shared" si="10"/>
        <v>0.0084</v>
      </c>
      <c r="AB32" s="3">
        <v>0.015</v>
      </c>
      <c r="AC32" s="3">
        <v>0.29</v>
      </c>
      <c r="AD32" s="27">
        <f t="shared" si="11"/>
        <v>0.00435</v>
      </c>
      <c r="AE32" s="25"/>
      <c r="AF32" s="3"/>
      <c r="AG32" s="26"/>
      <c r="AH32" s="25"/>
      <c r="AI32" s="3"/>
      <c r="AJ32" s="26"/>
      <c r="AK32" s="27">
        <v>0.1</v>
      </c>
      <c r="AL32" s="27">
        <v>0.11</v>
      </c>
      <c r="AM32" s="27">
        <f t="shared" si="12"/>
        <v>0.011</v>
      </c>
      <c r="AN32" s="3">
        <v>0.015</v>
      </c>
      <c r="AO32" s="3">
        <v>0.38</v>
      </c>
      <c r="AP32" s="3">
        <f t="shared" si="13"/>
        <v>0.0057</v>
      </c>
      <c r="AQ32" s="1">
        <f t="shared" si="14"/>
        <v>0.0312510693130148</v>
      </c>
      <c r="AR32" s="29">
        <f t="shared" si="15"/>
        <v>115.529597222222</v>
      </c>
      <c r="AS32" s="1">
        <f t="shared" si="16"/>
        <v>0.156666666666667</v>
      </c>
      <c r="AT32" s="2">
        <f t="shared" si="20"/>
        <v>45.488842826592</v>
      </c>
      <c r="AU32" s="1">
        <f t="shared" si="17"/>
        <v>172390.939459298</v>
      </c>
    </row>
    <row r="33" s="1" customFormat="1" spans="1:47">
      <c r="A33" s="13"/>
      <c r="B33" s="13"/>
      <c r="C33" s="16">
        <v>6</v>
      </c>
      <c r="D33" s="19">
        <v>18.1862683153333</v>
      </c>
      <c r="E33" s="20">
        <f t="shared" si="18"/>
        <v>12.6003977957419</v>
      </c>
      <c r="F33" s="16" t="s">
        <v>73</v>
      </c>
      <c r="G33" s="13">
        <v>7</v>
      </c>
      <c r="H33" s="18">
        <f t="shared" si="0"/>
        <v>18.1862683153333</v>
      </c>
      <c r="I33" s="18">
        <f t="shared" si="1"/>
        <v>291.336268315333</v>
      </c>
      <c r="J33" s="18">
        <f t="shared" si="2"/>
        <v>0.161282409161105</v>
      </c>
      <c r="K33" s="18">
        <f t="shared" si="3"/>
        <v>115.529597222222</v>
      </c>
      <c r="L33" s="18">
        <f t="shared" si="4"/>
        <v>1.15529597222222</v>
      </c>
      <c r="M33" s="13" t="s">
        <v>73</v>
      </c>
      <c r="N33" s="13"/>
      <c r="O33" s="18">
        <f t="shared" si="19"/>
        <v>3.42674982470777</v>
      </c>
      <c r="P33" s="18">
        <f t="shared" si="5"/>
        <v>0.552674467321264</v>
      </c>
      <c r="Q33" s="24">
        <f t="shared" si="6"/>
        <v>0.086585666546998</v>
      </c>
      <c r="R33" s="18">
        <f t="shared" si="7"/>
        <v>0.180996368981481</v>
      </c>
      <c r="S33" s="25">
        <f t="shared" si="8"/>
        <v>0.47838344511683</v>
      </c>
      <c r="T33" s="3">
        <v>0.01</v>
      </c>
      <c r="U33" s="26">
        <f t="shared" si="9"/>
        <v>0.0047838344511683</v>
      </c>
      <c r="V33" s="25"/>
      <c r="W33" s="3"/>
      <c r="X33" s="26"/>
      <c r="Y33" s="28">
        <v>0.04</v>
      </c>
      <c r="Z33" s="3">
        <v>0.21</v>
      </c>
      <c r="AA33" s="27">
        <f t="shared" si="10"/>
        <v>0.0084</v>
      </c>
      <c r="AB33" s="3">
        <v>0.015</v>
      </c>
      <c r="AC33" s="3">
        <v>0.29</v>
      </c>
      <c r="AD33" s="27">
        <f t="shared" si="11"/>
        <v>0.00435</v>
      </c>
      <c r="AE33" s="25"/>
      <c r="AF33" s="3"/>
      <c r="AG33" s="26"/>
      <c r="AH33" s="25"/>
      <c r="AI33" s="3"/>
      <c r="AJ33" s="26"/>
      <c r="AK33" s="1">
        <v>0.1</v>
      </c>
      <c r="AL33" s="27">
        <v>0.11</v>
      </c>
      <c r="AM33" s="27">
        <f t="shared" si="12"/>
        <v>0.011</v>
      </c>
      <c r="AN33" s="3">
        <v>0.015</v>
      </c>
      <c r="AO33" s="3">
        <v>0.38</v>
      </c>
      <c r="AP33" s="3">
        <f t="shared" si="13"/>
        <v>0.0057</v>
      </c>
      <c r="AQ33" s="1">
        <f t="shared" si="14"/>
        <v>0.0342338344511683</v>
      </c>
      <c r="AR33" s="29">
        <f t="shared" si="15"/>
        <v>115.529597222222</v>
      </c>
      <c r="AS33" s="1">
        <f t="shared" si="16"/>
        <v>0.156666666666667</v>
      </c>
      <c r="AT33" s="2">
        <f t="shared" si="20"/>
        <v>45.488842826592</v>
      </c>
      <c r="AU33" s="1">
        <f t="shared" si="17"/>
        <v>188844.830339076</v>
      </c>
    </row>
    <row r="34" s="1" customFormat="1" spans="1:47">
      <c r="A34" s="13"/>
      <c r="B34" s="13"/>
      <c r="C34" s="16">
        <v>7</v>
      </c>
      <c r="D34" s="19">
        <v>20.8119243964516</v>
      </c>
      <c r="E34" s="20">
        <f t="shared" si="18"/>
        <v>18.1862683153333</v>
      </c>
      <c r="F34" s="16" t="s">
        <v>73</v>
      </c>
      <c r="G34" s="13">
        <v>8</v>
      </c>
      <c r="H34" s="18">
        <f t="shared" si="0"/>
        <v>20.8119243964516</v>
      </c>
      <c r="I34" s="18">
        <f t="shared" si="1"/>
        <v>293.961924396452</v>
      </c>
      <c r="J34" s="18">
        <f t="shared" si="2"/>
        <v>0.217385693913878</v>
      </c>
      <c r="K34" s="18">
        <f t="shared" si="3"/>
        <v>115.529597222222</v>
      </c>
      <c r="L34" s="18">
        <f t="shared" si="4"/>
        <v>1.15529597222222</v>
      </c>
      <c r="M34" s="13" t="s">
        <v>73</v>
      </c>
      <c r="N34" s="13"/>
      <c r="O34" s="18">
        <f t="shared" si="19"/>
        <v>4.02937132960873</v>
      </c>
      <c r="P34" s="18">
        <f t="shared" si="5"/>
        <v>0.875927682523679</v>
      </c>
      <c r="Q34" s="24">
        <f t="shared" si="6"/>
        <v>0.137228670262043</v>
      </c>
      <c r="R34" s="18">
        <f t="shared" si="7"/>
        <v>0.180996368981481</v>
      </c>
      <c r="S34" s="25">
        <f t="shared" si="8"/>
        <v>0.758184658809832</v>
      </c>
      <c r="T34" s="3">
        <v>0.01</v>
      </c>
      <c r="U34" s="26">
        <f t="shared" si="9"/>
        <v>0.00758184658809832</v>
      </c>
      <c r="V34" s="25"/>
      <c r="W34" s="3"/>
      <c r="X34" s="26"/>
      <c r="Y34" s="28">
        <v>0.04</v>
      </c>
      <c r="Z34" s="3">
        <v>0.21</v>
      </c>
      <c r="AA34" s="27">
        <f t="shared" si="10"/>
        <v>0.0084</v>
      </c>
      <c r="AB34" s="3">
        <v>0.015</v>
      </c>
      <c r="AC34" s="3">
        <v>0.29</v>
      </c>
      <c r="AD34" s="27">
        <f t="shared" si="11"/>
        <v>0.00435</v>
      </c>
      <c r="AE34" s="25"/>
      <c r="AF34" s="3"/>
      <c r="AG34" s="26"/>
      <c r="AH34" s="25"/>
      <c r="AI34" s="3"/>
      <c r="AJ34" s="26"/>
      <c r="AK34" s="27">
        <v>0.1</v>
      </c>
      <c r="AL34" s="27">
        <v>0.11</v>
      </c>
      <c r="AM34" s="27">
        <f t="shared" si="12"/>
        <v>0.011</v>
      </c>
      <c r="AN34" s="3">
        <v>0.015</v>
      </c>
      <c r="AO34" s="3">
        <v>0.38</v>
      </c>
      <c r="AP34" s="3">
        <f t="shared" si="13"/>
        <v>0.0057</v>
      </c>
      <c r="AQ34" s="1">
        <f t="shared" si="14"/>
        <v>0.0370318465880983</v>
      </c>
      <c r="AR34" s="29">
        <f t="shared" si="15"/>
        <v>115.529597222222</v>
      </c>
      <c r="AS34" s="1">
        <f t="shared" si="16"/>
        <v>0.156666666666667</v>
      </c>
      <c r="AT34" s="2">
        <f t="shared" si="20"/>
        <v>45.488842826592</v>
      </c>
      <c r="AU34" s="1">
        <f t="shared" si="17"/>
        <v>204279.56430202</v>
      </c>
    </row>
    <row r="35" s="1" customFormat="1" spans="1:47">
      <c r="A35" s="13"/>
      <c r="B35" s="13"/>
      <c r="C35" s="16">
        <v>8</v>
      </c>
      <c r="D35" s="19">
        <v>20.1019024232258</v>
      </c>
      <c r="E35" s="20">
        <f t="shared" si="18"/>
        <v>20.8119243964516</v>
      </c>
      <c r="F35" s="16" t="s">
        <v>73</v>
      </c>
      <c r="G35" s="13">
        <v>9</v>
      </c>
      <c r="H35" s="18">
        <f t="shared" si="0"/>
        <v>20.1019024232258</v>
      </c>
      <c r="I35" s="18">
        <f t="shared" si="1"/>
        <v>293.251902423226</v>
      </c>
      <c r="J35" s="18">
        <f t="shared" si="2"/>
        <v>0.200632851184773</v>
      </c>
      <c r="K35" s="18">
        <f t="shared" si="3"/>
        <v>115.529597222222</v>
      </c>
      <c r="L35" s="18">
        <f t="shared" si="4"/>
        <v>1.15529597222222</v>
      </c>
      <c r="M35" s="13" t="s">
        <v>73</v>
      </c>
      <c r="N35" s="13"/>
      <c r="O35" s="18">
        <f t="shared" si="19"/>
        <v>4.30873961930727</v>
      </c>
      <c r="P35" s="18">
        <f t="shared" si="5"/>
        <v>0.864474714834412</v>
      </c>
      <c r="Q35" s="24">
        <f t="shared" si="6"/>
        <v>0.135434371990724</v>
      </c>
      <c r="R35" s="18">
        <f t="shared" si="7"/>
        <v>0.180996368981481</v>
      </c>
      <c r="S35" s="25">
        <f t="shared" si="8"/>
        <v>0.748271209819581</v>
      </c>
      <c r="T35" s="3">
        <v>0.01</v>
      </c>
      <c r="U35" s="26">
        <f t="shared" si="9"/>
        <v>0.00748271209819581</v>
      </c>
      <c r="V35" s="25"/>
      <c r="W35" s="3"/>
      <c r="X35" s="26"/>
      <c r="Y35" s="28">
        <v>0.04</v>
      </c>
      <c r="Z35" s="3">
        <v>0.21</v>
      </c>
      <c r="AA35" s="27">
        <f t="shared" si="10"/>
        <v>0.0084</v>
      </c>
      <c r="AB35" s="3">
        <v>0.015</v>
      </c>
      <c r="AC35" s="3">
        <v>0.29</v>
      </c>
      <c r="AD35" s="27">
        <f t="shared" si="11"/>
        <v>0.00435</v>
      </c>
      <c r="AE35" s="25"/>
      <c r="AF35" s="3"/>
      <c r="AG35" s="26"/>
      <c r="AH35" s="25"/>
      <c r="AI35" s="3"/>
      <c r="AJ35" s="26"/>
      <c r="AK35" s="1">
        <v>0.1</v>
      </c>
      <c r="AL35" s="27">
        <v>0.11</v>
      </c>
      <c r="AM35" s="27">
        <f t="shared" si="12"/>
        <v>0.011</v>
      </c>
      <c r="AN35" s="3">
        <v>0.015</v>
      </c>
      <c r="AO35" s="3">
        <v>0.38</v>
      </c>
      <c r="AP35" s="3">
        <f t="shared" si="13"/>
        <v>0.0057</v>
      </c>
      <c r="AQ35" s="1">
        <f t="shared" si="14"/>
        <v>0.0369327120981958</v>
      </c>
      <c r="AR35" s="29">
        <f t="shared" si="15"/>
        <v>115.529597222222</v>
      </c>
      <c r="AS35" s="1">
        <f t="shared" si="16"/>
        <v>0.156666666666667</v>
      </c>
      <c r="AT35" s="2">
        <f t="shared" si="20"/>
        <v>45.488842826592</v>
      </c>
      <c r="AU35" s="1">
        <f t="shared" si="17"/>
        <v>203732.706603298</v>
      </c>
    </row>
    <row r="36" s="1" customFormat="1" spans="1:47">
      <c r="A36" s="13"/>
      <c r="B36" s="13"/>
      <c r="C36" s="16">
        <v>9</v>
      </c>
      <c r="D36" s="19">
        <v>13.740631377</v>
      </c>
      <c r="E36" s="20">
        <f t="shared" si="18"/>
        <v>20.1019024232258</v>
      </c>
      <c r="F36" s="16" t="s">
        <v>73</v>
      </c>
      <c r="G36" s="13">
        <v>10</v>
      </c>
      <c r="H36" s="18">
        <f t="shared" si="0"/>
        <v>13.740631377</v>
      </c>
      <c r="I36" s="18">
        <f t="shared" si="1"/>
        <v>286.890631377</v>
      </c>
      <c r="J36" s="18">
        <f t="shared" si="2"/>
        <v>0.0960880883511904</v>
      </c>
      <c r="K36" s="18">
        <f t="shared" si="3"/>
        <v>115.529597222222</v>
      </c>
      <c r="L36" s="18">
        <f t="shared" si="4"/>
        <v>1.15529597222222</v>
      </c>
      <c r="M36" s="13" t="s">
        <v>73</v>
      </c>
      <c r="N36" s="13"/>
      <c r="O36" s="18">
        <f t="shared" si="19"/>
        <v>4.59956087669508</v>
      </c>
      <c r="P36" s="18">
        <f t="shared" si="5"/>
        <v>0.441963011896556</v>
      </c>
      <c r="Q36" s="24">
        <f t="shared" si="6"/>
        <v>0.0692408718637938</v>
      </c>
      <c r="R36" s="18">
        <f t="shared" si="7"/>
        <v>0.180996368981481</v>
      </c>
      <c r="S36" s="25">
        <f t="shared" si="8"/>
        <v>0.382553927757955</v>
      </c>
      <c r="T36" s="3">
        <v>0.01</v>
      </c>
      <c r="U36" s="26">
        <f t="shared" si="9"/>
        <v>0.00382553927757955</v>
      </c>
      <c r="V36" s="25"/>
      <c r="W36" s="3"/>
      <c r="X36" s="26"/>
      <c r="Y36" s="28">
        <v>0.02</v>
      </c>
      <c r="Z36" s="3">
        <v>0.21</v>
      </c>
      <c r="AA36" s="27">
        <f t="shared" si="10"/>
        <v>0.0042</v>
      </c>
      <c r="AB36" s="3">
        <v>0.01</v>
      </c>
      <c r="AC36" s="3">
        <v>0.29</v>
      </c>
      <c r="AD36" s="27">
        <f t="shared" si="11"/>
        <v>0.0029</v>
      </c>
      <c r="AE36" s="25"/>
      <c r="AF36" s="3"/>
      <c r="AG36" s="26"/>
      <c r="AH36" s="25"/>
      <c r="AI36" s="3"/>
      <c r="AJ36" s="26"/>
      <c r="AK36" s="27">
        <v>0.1</v>
      </c>
      <c r="AL36" s="27">
        <v>0.11</v>
      </c>
      <c r="AM36" s="27">
        <f t="shared" si="12"/>
        <v>0.011</v>
      </c>
      <c r="AN36" s="3">
        <v>0.01</v>
      </c>
      <c r="AO36" s="3">
        <v>0.38</v>
      </c>
      <c r="AP36" s="3">
        <f t="shared" si="13"/>
        <v>0.0038</v>
      </c>
      <c r="AQ36" s="1">
        <f t="shared" si="14"/>
        <v>0.0257255392775795</v>
      </c>
      <c r="AR36" s="29">
        <f t="shared" si="15"/>
        <v>115.529597222222</v>
      </c>
      <c r="AS36" s="1">
        <f t="shared" si="16"/>
        <v>0.156666666666667</v>
      </c>
      <c r="AT36" s="2">
        <f t="shared" si="20"/>
        <v>45.488842826592</v>
      </c>
      <c r="AU36" s="1">
        <f t="shared" si="17"/>
        <v>141910.340402723</v>
      </c>
    </row>
    <row r="37" s="1" customFormat="1" spans="1:47">
      <c r="A37" s="13"/>
      <c r="B37" s="13"/>
      <c r="C37" s="16">
        <v>10</v>
      </c>
      <c r="D37" s="19">
        <v>5.94843417870968</v>
      </c>
      <c r="E37" s="20">
        <f t="shared" si="18"/>
        <v>13.740631377</v>
      </c>
      <c r="F37" s="16" t="s">
        <v>73</v>
      </c>
      <c r="G37" s="13">
        <v>11</v>
      </c>
      <c r="H37" s="18">
        <f t="shared" si="0"/>
        <v>5.94843417870968</v>
      </c>
      <c r="I37" s="18">
        <f t="shared" si="1"/>
        <v>279.09843417871</v>
      </c>
      <c r="J37" s="18">
        <f t="shared" si="2"/>
        <v>0.037252378696409</v>
      </c>
      <c r="K37" s="18">
        <f t="shared" si="3"/>
        <v>115.529597222222</v>
      </c>
      <c r="L37" s="18">
        <f t="shared" si="4"/>
        <v>1.15529597222222</v>
      </c>
      <c r="M37" s="13" t="s">
        <v>75</v>
      </c>
      <c r="N37" s="18">
        <f>(O36-P36)*C22/100</f>
        <v>3.9497179715586</v>
      </c>
      <c r="O37" s="18">
        <f t="shared" si="19"/>
        <v>1.36317586546215</v>
      </c>
      <c r="P37" s="18">
        <f t="shared" si="5"/>
        <v>0.050781543570001</v>
      </c>
      <c r="Q37" s="24">
        <f t="shared" si="6"/>
        <v>0.00795577515930016</v>
      </c>
      <c r="R37" s="18">
        <f t="shared" si="7"/>
        <v>0.180996368981481</v>
      </c>
      <c r="S37" s="25">
        <f t="shared" si="8"/>
        <v>0.0439554406757969</v>
      </c>
      <c r="T37" s="3">
        <v>0.01</v>
      </c>
      <c r="U37" s="26">
        <f t="shared" si="9"/>
        <v>0.000439554406757969</v>
      </c>
      <c r="V37" s="25"/>
      <c r="W37" s="3"/>
      <c r="X37" s="26"/>
      <c r="Y37" s="28">
        <v>0.02</v>
      </c>
      <c r="Z37" s="3">
        <v>0.21</v>
      </c>
      <c r="AA37" s="27">
        <f t="shared" si="10"/>
        <v>0.0042</v>
      </c>
      <c r="AB37" s="3">
        <v>0.01</v>
      </c>
      <c r="AC37" s="3">
        <v>0.29</v>
      </c>
      <c r="AD37" s="27">
        <f t="shared" si="11"/>
        <v>0.0029</v>
      </c>
      <c r="AE37" s="25"/>
      <c r="AF37" s="3"/>
      <c r="AG37" s="26"/>
      <c r="AH37" s="25"/>
      <c r="AI37" s="3"/>
      <c r="AJ37" s="26"/>
      <c r="AK37" s="1">
        <v>0.1</v>
      </c>
      <c r="AL37" s="27">
        <v>0.11</v>
      </c>
      <c r="AM37" s="27">
        <f t="shared" si="12"/>
        <v>0.011</v>
      </c>
      <c r="AN37" s="3">
        <v>0.01</v>
      </c>
      <c r="AO37" s="3">
        <v>0.38</v>
      </c>
      <c r="AP37" s="3">
        <f t="shared" si="13"/>
        <v>0.0038</v>
      </c>
      <c r="AQ37" s="1">
        <f t="shared" si="14"/>
        <v>0.022339554406758</v>
      </c>
      <c r="AR37" s="29">
        <f t="shared" si="15"/>
        <v>115.529597222222</v>
      </c>
      <c r="AS37" s="1">
        <f t="shared" si="16"/>
        <v>0.156666666666667</v>
      </c>
      <c r="AT37" s="2">
        <f t="shared" si="20"/>
        <v>45.488842826592</v>
      </c>
      <c r="AU37" s="1">
        <f t="shared" si="17"/>
        <v>123232.159920981</v>
      </c>
    </row>
    <row r="38" s="1" customFormat="1" spans="1:48">
      <c r="A38" s="13"/>
      <c r="B38" s="13"/>
      <c r="C38" s="16">
        <v>11</v>
      </c>
      <c r="D38" s="19">
        <v>-2.1786050506</v>
      </c>
      <c r="E38" s="20">
        <f t="shared" si="18"/>
        <v>5.94843417870968</v>
      </c>
      <c r="F38" s="16" t="s">
        <v>75</v>
      </c>
      <c r="G38" s="13">
        <v>12</v>
      </c>
      <c r="H38" s="18">
        <f t="shared" si="0"/>
        <v>-2.1786050506</v>
      </c>
      <c r="I38" s="18">
        <f t="shared" si="1"/>
        <v>270.9713949494</v>
      </c>
      <c r="J38" s="18">
        <f t="shared" si="2"/>
        <v>0.0130839878702613</v>
      </c>
      <c r="K38" s="18">
        <f t="shared" si="3"/>
        <v>115.529597222222</v>
      </c>
      <c r="L38" s="18">
        <f t="shared" si="4"/>
        <v>1.15529597222222</v>
      </c>
      <c r="M38" s="13" t="s">
        <v>73</v>
      </c>
      <c r="N38" s="13"/>
      <c r="O38" s="18">
        <f t="shared" si="19"/>
        <v>2.46769029411437</v>
      </c>
      <c r="P38" s="18">
        <f t="shared" si="5"/>
        <v>0.0322872298757539</v>
      </c>
      <c r="Q38" s="24">
        <f t="shared" si="6"/>
        <v>0.00505833268053478</v>
      </c>
      <c r="R38" s="18">
        <f t="shared" si="7"/>
        <v>0.180996368981481</v>
      </c>
      <c r="S38" s="25">
        <f t="shared" si="8"/>
        <v>0.0279471500395255</v>
      </c>
      <c r="T38" s="3">
        <v>0.01</v>
      </c>
      <c r="U38" s="26">
        <f t="shared" si="9"/>
        <v>0.000279471500395255</v>
      </c>
      <c r="V38" s="25"/>
      <c r="W38" s="3"/>
      <c r="X38" s="26"/>
      <c r="Y38" s="28">
        <v>0.02</v>
      </c>
      <c r="Z38" s="3">
        <v>0.21</v>
      </c>
      <c r="AA38" s="27">
        <f t="shared" si="10"/>
        <v>0.0042</v>
      </c>
      <c r="AB38" s="3">
        <v>0.01</v>
      </c>
      <c r="AC38" s="3">
        <v>0.29</v>
      </c>
      <c r="AD38" s="27">
        <f t="shared" si="11"/>
        <v>0.0029</v>
      </c>
      <c r="AE38" s="25"/>
      <c r="AF38" s="3"/>
      <c r="AG38" s="26"/>
      <c r="AH38" s="25"/>
      <c r="AI38" s="3"/>
      <c r="AJ38" s="26"/>
      <c r="AK38" s="27">
        <v>0.1</v>
      </c>
      <c r="AL38" s="27">
        <v>0.11</v>
      </c>
      <c r="AM38" s="27">
        <f t="shared" si="12"/>
        <v>0.011</v>
      </c>
      <c r="AN38" s="3">
        <v>0.01</v>
      </c>
      <c r="AO38" s="3">
        <v>0.38</v>
      </c>
      <c r="AP38" s="3">
        <f t="shared" si="13"/>
        <v>0.0038</v>
      </c>
      <c r="AQ38" s="1">
        <f t="shared" si="14"/>
        <v>0.0221794715003953</v>
      </c>
      <c r="AR38" s="29">
        <f t="shared" si="15"/>
        <v>115.529597222222</v>
      </c>
      <c r="AS38" s="1">
        <f t="shared" si="16"/>
        <v>0.156666666666667</v>
      </c>
      <c r="AT38" s="2">
        <f t="shared" si="20"/>
        <v>45.488842826592</v>
      </c>
      <c r="AU38" s="1">
        <f t="shared" si="17"/>
        <v>122349.091174026</v>
      </c>
      <c r="AV38" s="1">
        <f>SUM(AU27:AU38)</f>
        <v>1810103.85890445</v>
      </c>
    </row>
    <row r="39" s="1" customFormat="1" spans="1:46">
      <c r="A39" s="13"/>
      <c r="B39" s="13"/>
      <c r="C39" s="16">
        <v>12</v>
      </c>
      <c r="D39" s="19">
        <v>-10.7670349256129</v>
      </c>
      <c r="E39" s="20">
        <f t="shared" si="18"/>
        <v>-2.1786050506</v>
      </c>
      <c r="F39" s="16" t="s">
        <v>73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AT39" s="2"/>
    </row>
    <row r="40" s="1" customFormat="1" spans="19:46">
      <c r="S40" s="23" t="s">
        <v>45</v>
      </c>
      <c r="T40" s="23"/>
      <c r="U40" s="23"/>
      <c r="V40" s="23" t="s">
        <v>46</v>
      </c>
      <c r="W40" s="23"/>
      <c r="X40" s="23"/>
      <c r="Y40" s="23" t="s">
        <v>47</v>
      </c>
      <c r="Z40" s="23"/>
      <c r="AA40" s="23"/>
      <c r="AB40" s="23" t="s">
        <v>48</v>
      </c>
      <c r="AC40" s="23"/>
      <c r="AD40" s="23"/>
      <c r="AE40" s="23" t="s">
        <v>49</v>
      </c>
      <c r="AF40" s="23"/>
      <c r="AG40" s="23"/>
      <c r="AH40" s="23" t="s">
        <v>50</v>
      </c>
      <c r="AI40" s="23"/>
      <c r="AJ40" s="23"/>
      <c r="AK40" s="31" t="s">
        <v>51</v>
      </c>
      <c r="AL40" s="32"/>
      <c r="AM40" s="33"/>
      <c r="AN40" s="23" t="s">
        <v>52</v>
      </c>
      <c r="AO40" s="23"/>
      <c r="AP40" s="23"/>
      <c r="AT40" s="2"/>
    </row>
    <row r="41" s="1" customFormat="1" spans="1:47">
      <c r="A41" s="15" t="s">
        <v>4</v>
      </c>
      <c r="B41" s="15"/>
      <c r="C41" s="16" t="s">
        <v>53</v>
      </c>
      <c r="D41" s="16" t="s">
        <v>54</v>
      </c>
      <c r="E41" s="16" t="s">
        <v>55</v>
      </c>
      <c r="F41" s="16" t="s">
        <v>56</v>
      </c>
      <c r="G41" s="13" t="s">
        <v>53</v>
      </c>
      <c r="H41" s="13" t="s">
        <v>55</v>
      </c>
      <c r="I41" s="13" t="s">
        <v>57</v>
      </c>
      <c r="J41" s="13" t="s">
        <v>58</v>
      </c>
      <c r="K41" s="22" t="s">
        <v>59</v>
      </c>
      <c r="L41" s="22" t="s">
        <v>60</v>
      </c>
      <c r="M41" s="13" t="s">
        <v>61</v>
      </c>
      <c r="N41" s="22" t="s">
        <v>62</v>
      </c>
      <c r="O41" s="13" t="s">
        <v>63</v>
      </c>
      <c r="P41" s="13" t="s">
        <v>64</v>
      </c>
      <c r="Q41" s="22" t="s">
        <v>65</v>
      </c>
      <c r="R41" s="22" t="s">
        <v>66</v>
      </c>
      <c r="S41" s="4" t="s">
        <v>12</v>
      </c>
      <c r="T41" s="3" t="s">
        <v>13</v>
      </c>
      <c r="U41" s="3"/>
      <c r="V41" s="4" t="s">
        <v>12</v>
      </c>
      <c r="W41" s="3" t="s">
        <v>13</v>
      </c>
      <c r="X41" s="3"/>
      <c r="Y41" s="4" t="s">
        <v>12</v>
      </c>
      <c r="Z41" s="3" t="s">
        <v>13</v>
      </c>
      <c r="AA41" s="3"/>
      <c r="AB41" s="4" t="s">
        <v>12</v>
      </c>
      <c r="AC41" s="3" t="s">
        <v>13</v>
      </c>
      <c r="AD41" s="3"/>
      <c r="AE41" s="4" t="s">
        <v>12</v>
      </c>
      <c r="AF41" s="3" t="s">
        <v>13</v>
      </c>
      <c r="AG41" s="3"/>
      <c r="AH41" s="4" t="s">
        <v>12</v>
      </c>
      <c r="AI41" s="3" t="s">
        <v>13</v>
      </c>
      <c r="AJ41" s="3"/>
      <c r="AK41" s="4" t="s">
        <v>12</v>
      </c>
      <c r="AL41" s="3" t="s">
        <v>13</v>
      </c>
      <c r="AM41" s="3"/>
      <c r="AN41" s="34" t="s">
        <v>12</v>
      </c>
      <c r="AO41" s="34" t="s">
        <v>13</v>
      </c>
      <c r="AP41" s="34"/>
      <c r="AQ41" s="1" t="s">
        <v>67</v>
      </c>
      <c r="AR41" s="1" t="s">
        <v>68</v>
      </c>
      <c r="AS41" s="1" t="s">
        <v>38</v>
      </c>
      <c r="AT41" s="2" t="s">
        <v>69</v>
      </c>
      <c r="AU41" s="1" t="s">
        <v>70</v>
      </c>
    </row>
    <row r="42" s="1" customFormat="1" spans="1:47">
      <c r="A42" s="13" t="s">
        <v>71</v>
      </c>
      <c r="B42" s="13">
        <f>G5</f>
        <v>92.50925</v>
      </c>
      <c r="C42" s="16" t="s">
        <v>72</v>
      </c>
      <c r="D42" s="17">
        <v>-9</v>
      </c>
      <c r="E42" s="16"/>
      <c r="F42" s="16"/>
      <c r="G42" s="13">
        <v>1</v>
      </c>
      <c r="H42" s="18">
        <f t="shared" ref="H42:H53" si="21">E43</f>
        <v>-9</v>
      </c>
      <c r="I42" s="18">
        <f t="shared" ref="I42:I53" si="22">H42+273.15</f>
        <v>264.15</v>
      </c>
      <c r="J42" s="18">
        <f t="shared" ref="J42:J53" si="23">EXP(($C$16*(I42-$C$14))/($C$17*I42*$C$14))</f>
        <v>0.0051730365778654</v>
      </c>
      <c r="K42" s="18">
        <f t="shared" ref="K42:K53" si="24">$B$42/12</f>
        <v>7.70910416666667</v>
      </c>
      <c r="L42" s="18">
        <f t="shared" ref="L42:L53" si="25">K42*$B$43/100</f>
        <v>0.0770910416666667</v>
      </c>
      <c r="M42" s="13" t="s">
        <v>73</v>
      </c>
      <c r="N42" s="13"/>
      <c r="O42" s="18">
        <f>L42</f>
        <v>0.0770910416666667</v>
      </c>
      <c r="P42" s="18">
        <f t="shared" ref="P42:P53" si="26">O42*J42</f>
        <v>0.000398794778367412</v>
      </c>
      <c r="Q42" s="24">
        <f t="shared" ref="Q42:Q53" si="27">P42*$B$44</f>
        <v>7.37770339979713e-5</v>
      </c>
      <c r="R42" s="18">
        <f t="shared" ref="R42:R53" si="28">L42*$B$44</f>
        <v>0.0142618427083333</v>
      </c>
      <c r="S42" s="25">
        <f t="shared" ref="S42:S53" si="29">Q42/R42</f>
        <v>0.0051730365778654</v>
      </c>
      <c r="T42" s="3">
        <v>0.01</v>
      </c>
      <c r="U42" s="26">
        <f t="shared" ref="U42:U53" si="30">S42*T42</f>
        <v>5.1730365778654e-5</v>
      </c>
      <c r="V42" s="25"/>
      <c r="W42" s="3"/>
      <c r="X42" s="26"/>
      <c r="Y42" s="28">
        <v>0.02</v>
      </c>
      <c r="Z42" s="3">
        <v>0.49</v>
      </c>
      <c r="AA42" s="27">
        <f t="shared" ref="AA42:AA53" si="31">Y42*Z42</f>
        <v>0.0098</v>
      </c>
      <c r="AB42" s="3"/>
      <c r="AC42" s="3"/>
      <c r="AD42" s="27"/>
      <c r="AE42" s="25"/>
      <c r="AF42" s="3"/>
      <c r="AG42" s="26"/>
      <c r="AH42" s="25"/>
      <c r="AI42" s="3"/>
      <c r="AJ42" s="26"/>
      <c r="AL42" s="27"/>
      <c r="AM42" s="27"/>
      <c r="AN42" s="3">
        <v>0.01</v>
      </c>
      <c r="AO42" s="3">
        <v>0.5</v>
      </c>
      <c r="AP42" s="3">
        <f t="shared" ref="AP42:AP53" si="32">AO42*AN42</f>
        <v>0.005</v>
      </c>
      <c r="AQ42" s="1">
        <f t="shared" ref="AQ42:AQ53" si="33">(AP42+AM42+AD42+AA42+U42+X42+AG42+AJ42)</f>
        <v>0.0148517303657787</v>
      </c>
      <c r="AR42" s="29">
        <f t="shared" ref="AR42:AR53" si="34">$B$42/12</f>
        <v>7.70910416666667</v>
      </c>
      <c r="AS42" s="1">
        <f t="shared" ref="AS42:AS53" si="35">$B$44</f>
        <v>0.185</v>
      </c>
      <c r="AT42" s="2">
        <f t="shared" ref="AT42:AT53" si="36">$E$5/12</f>
        <v>810.559726027398</v>
      </c>
      <c r="AU42" s="1">
        <f t="shared" ref="AU42:AU53" si="37">AT42*10000*AS42*0.67*AR42*AQ42</f>
        <v>115030.371495899</v>
      </c>
    </row>
    <row r="43" s="1" customFormat="1" spans="1:47">
      <c r="A43" s="13" t="s">
        <v>74</v>
      </c>
      <c r="B43" s="13">
        <v>1</v>
      </c>
      <c r="C43" s="16">
        <v>1</v>
      </c>
      <c r="D43" s="19">
        <v>-10.8207592773871</v>
      </c>
      <c r="E43" s="20">
        <f t="shared" ref="E43:E54" si="38">D42</f>
        <v>-9</v>
      </c>
      <c r="F43" s="16" t="s">
        <v>73</v>
      </c>
      <c r="G43" s="13">
        <v>2</v>
      </c>
      <c r="H43" s="18">
        <f t="shared" si="21"/>
        <v>-10.8207592773871</v>
      </c>
      <c r="I43" s="18">
        <f t="shared" si="22"/>
        <v>262.329240722613</v>
      </c>
      <c r="J43" s="18">
        <f t="shared" si="23"/>
        <v>0.00400529954346074</v>
      </c>
      <c r="K43" s="18">
        <f t="shared" si="24"/>
        <v>7.70910416666667</v>
      </c>
      <c r="L43" s="18">
        <f t="shared" si="25"/>
        <v>0.0770910416666667</v>
      </c>
      <c r="M43" s="13" t="s">
        <v>73</v>
      </c>
      <c r="N43" s="13"/>
      <c r="O43" s="18">
        <f t="shared" ref="O43:O53" si="39">L43+O42-P42-N43</f>
        <v>0.153783288554966</v>
      </c>
      <c r="P43" s="18">
        <f t="shared" si="26"/>
        <v>0.000615948135441096</v>
      </c>
      <c r="Q43" s="24">
        <f t="shared" si="27"/>
        <v>0.000113950405056603</v>
      </c>
      <c r="R43" s="18">
        <f t="shared" si="28"/>
        <v>0.0142618427083333</v>
      </c>
      <c r="S43" s="25">
        <f t="shared" si="29"/>
        <v>0.00798987952587785</v>
      </c>
      <c r="T43" s="3">
        <v>0.01</v>
      </c>
      <c r="U43" s="26">
        <f t="shared" si="30"/>
        <v>7.98987952587785e-5</v>
      </c>
      <c r="V43" s="25"/>
      <c r="W43" s="3"/>
      <c r="X43" s="26"/>
      <c r="Y43" s="28">
        <v>0.02</v>
      </c>
      <c r="Z43" s="3">
        <v>0.49</v>
      </c>
      <c r="AA43" s="27">
        <f t="shared" si="31"/>
        <v>0.0098</v>
      </c>
      <c r="AB43" s="3"/>
      <c r="AC43" s="3"/>
      <c r="AD43" s="27"/>
      <c r="AE43" s="25"/>
      <c r="AF43" s="3"/>
      <c r="AG43" s="26"/>
      <c r="AH43" s="25"/>
      <c r="AI43" s="3"/>
      <c r="AJ43" s="26"/>
      <c r="AK43" s="27"/>
      <c r="AL43" s="27"/>
      <c r="AM43" s="27"/>
      <c r="AN43" s="3">
        <v>0.01</v>
      </c>
      <c r="AO43" s="3">
        <v>0.5</v>
      </c>
      <c r="AP43" s="3">
        <f t="shared" si="32"/>
        <v>0.005</v>
      </c>
      <c r="AQ43" s="1">
        <f t="shared" si="33"/>
        <v>0.0148798987952588</v>
      </c>
      <c r="AR43" s="29">
        <f t="shared" si="34"/>
        <v>7.70910416666667</v>
      </c>
      <c r="AS43" s="1">
        <f t="shared" si="35"/>
        <v>0.185</v>
      </c>
      <c r="AT43" s="2">
        <f t="shared" si="36"/>
        <v>810.559726027398</v>
      </c>
      <c r="AU43" s="1">
        <f t="shared" si="37"/>
        <v>115248.54303738</v>
      </c>
    </row>
    <row r="44" s="1" customFormat="1" spans="1:47">
      <c r="A44" s="13" t="s">
        <v>38</v>
      </c>
      <c r="B44" s="13">
        <f>I5</f>
        <v>0.185</v>
      </c>
      <c r="C44" s="16">
        <v>2</v>
      </c>
      <c r="D44" s="19">
        <v>-8.64972643082143</v>
      </c>
      <c r="E44" s="20">
        <f t="shared" si="38"/>
        <v>-10.8207592773871</v>
      </c>
      <c r="F44" s="16" t="s">
        <v>73</v>
      </c>
      <c r="G44" s="13">
        <v>3</v>
      </c>
      <c r="H44" s="18">
        <f t="shared" si="21"/>
        <v>-8.64972643082143</v>
      </c>
      <c r="I44" s="18">
        <f t="shared" si="22"/>
        <v>264.500273569179</v>
      </c>
      <c r="J44" s="18">
        <f t="shared" si="23"/>
        <v>0.00543181909502985</v>
      </c>
      <c r="K44" s="18">
        <f t="shared" si="24"/>
        <v>7.70910416666667</v>
      </c>
      <c r="L44" s="18">
        <f t="shared" si="25"/>
        <v>0.0770910416666667</v>
      </c>
      <c r="M44" s="13" t="s">
        <v>73</v>
      </c>
      <c r="N44" s="13"/>
      <c r="O44" s="18">
        <f t="shared" si="39"/>
        <v>0.230258382086191</v>
      </c>
      <c r="P44" s="18">
        <f t="shared" si="26"/>
        <v>0.00125072187660645</v>
      </c>
      <c r="Q44" s="24">
        <f t="shared" si="27"/>
        <v>0.000231383547172194</v>
      </c>
      <c r="R44" s="18">
        <f t="shared" si="28"/>
        <v>0.0142618427083333</v>
      </c>
      <c r="S44" s="25">
        <f t="shared" si="29"/>
        <v>0.016223958706051</v>
      </c>
      <c r="T44" s="3">
        <v>0.01</v>
      </c>
      <c r="U44" s="26">
        <f t="shared" si="30"/>
        <v>0.00016223958706051</v>
      </c>
      <c r="V44" s="25"/>
      <c r="W44" s="3"/>
      <c r="X44" s="26"/>
      <c r="Y44" s="28">
        <v>0.02</v>
      </c>
      <c r="Z44" s="3">
        <v>0.49</v>
      </c>
      <c r="AA44" s="27">
        <f t="shared" si="31"/>
        <v>0.0098</v>
      </c>
      <c r="AB44" s="3"/>
      <c r="AC44" s="3"/>
      <c r="AD44" s="27"/>
      <c r="AE44" s="25"/>
      <c r="AF44" s="3"/>
      <c r="AG44" s="26"/>
      <c r="AH44" s="25"/>
      <c r="AI44" s="3"/>
      <c r="AJ44" s="26"/>
      <c r="AL44" s="27"/>
      <c r="AM44" s="27"/>
      <c r="AN44" s="3">
        <v>0.01</v>
      </c>
      <c r="AO44" s="3">
        <v>0.5</v>
      </c>
      <c r="AP44" s="3">
        <f t="shared" si="32"/>
        <v>0.005</v>
      </c>
      <c r="AQ44" s="1">
        <f t="shared" si="33"/>
        <v>0.0149622395870605</v>
      </c>
      <c r="AR44" s="29">
        <f t="shared" si="34"/>
        <v>7.70910416666667</v>
      </c>
      <c r="AS44" s="1">
        <f t="shared" si="35"/>
        <v>0.185</v>
      </c>
      <c r="AT44" s="2">
        <f t="shared" si="36"/>
        <v>810.559726027398</v>
      </c>
      <c r="AU44" s="1">
        <f t="shared" si="37"/>
        <v>115886.293093228</v>
      </c>
    </row>
    <row r="45" s="1" customFormat="1" spans="1:47">
      <c r="A45" s="13"/>
      <c r="B45" s="13"/>
      <c r="C45" s="16">
        <v>3</v>
      </c>
      <c r="D45" s="19">
        <v>-1.01979125635484</v>
      </c>
      <c r="E45" s="20">
        <f t="shared" si="38"/>
        <v>-8.64972643082143</v>
      </c>
      <c r="F45" s="16" t="s">
        <v>73</v>
      </c>
      <c r="G45" s="13">
        <v>4</v>
      </c>
      <c r="H45" s="18">
        <f t="shared" si="21"/>
        <v>-1.01979125635484</v>
      </c>
      <c r="I45" s="18">
        <f t="shared" si="22"/>
        <v>272.130208743645</v>
      </c>
      <c r="J45" s="18">
        <f t="shared" si="23"/>
        <v>0.0152473008781062</v>
      </c>
      <c r="K45" s="18">
        <f t="shared" si="24"/>
        <v>7.70910416666667</v>
      </c>
      <c r="L45" s="18">
        <f t="shared" si="25"/>
        <v>0.0770910416666667</v>
      </c>
      <c r="M45" s="13" t="s">
        <v>73</v>
      </c>
      <c r="N45" s="13"/>
      <c r="O45" s="18">
        <f t="shared" si="39"/>
        <v>0.306098701876252</v>
      </c>
      <c r="P45" s="18">
        <f t="shared" si="26"/>
        <v>0.00466717900590494</v>
      </c>
      <c r="Q45" s="24">
        <f t="shared" si="27"/>
        <v>0.000863428116092414</v>
      </c>
      <c r="R45" s="18">
        <f t="shared" si="28"/>
        <v>0.0142618427083333</v>
      </c>
      <c r="S45" s="25">
        <f t="shared" si="29"/>
        <v>0.0605411329903326</v>
      </c>
      <c r="T45" s="3">
        <v>0.01</v>
      </c>
      <c r="U45" s="26">
        <f t="shared" si="30"/>
        <v>0.000605411329903326</v>
      </c>
      <c r="V45" s="25"/>
      <c r="W45" s="3"/>
      <c r="X45" s="26"/>
      <c r="Y45" s="28">
        <v>0.02</v>
      </c>
      <c r="Z45" s="3">
        <v>0.49</v>
      </c>
      <c r="AA45" s="27">
        <f t="shared" si="31"/>
        <v>0.0098</v>
      </c>
      <c r="AB45" s="3"/>
      <c r="AC45" s="3"/>
      <c r="AD45" s="27"/>
      <c r="AE45" s="25"/>
      <c r="AF45" s="3"/>
      <c r="AG45" s="26"/>
      <c r="AH45" s="25"/>
      <c r="AI45" s="3"/>
      <c r="AJ45" s="26"/>
      <c r="AK45" s="27"/>
      <c r="AL45" s="27"/>
      <c r="AM45" s="27"/>
      <c r="AN45" s="3">
        <v>0.01</v>
      </c>
      <c r="AO45" s="3">
        <v>0.5</v>
      </c>
      <c r="AP45" s="3">
        <f t="shared" si="32"/>
        <v>0.005</v>
      </c>
      <c r="AQ45" s="1">
        <f t="shared" si="33"/>
        <v>0.0154054113299033</v>
      </c>
      <c r="AR45" s="29">
        <f t="shared" si="34"/>
        <v>7.70910416666667</v>
      </c>
      <c r="AS45" s="1">
        <f t="shared" si="35"/>
        <v>0.185</v>
      </c>
      <c r="AT45" s="2">
        <f t="shared" si="36"/>
        <v>810.559726027398</v>
      </c>
      <c r="AU45" s="1">
        <f t="shared" si="37"/>
        <v>119318.769239789</v>
      </c>
    </row>
    <row r="46" s="1" customFormat="1" spans="1:47">
      <c r="A46" s="13"/>
      <c r="B46" s="13"/>
      <c r="C46" s="16">
        <v>4</v>
      </c>
      <c r="D46" s="19">
        <v>6.75967254876667</v>
      </c>
      <c r="E46" s="20">
        <f t="shared" si="38"/>
        <v>-1.01979125635484</v>
      </c>
      <c r="F46" s="16" t="s">
        <v>73</v>
      </c>
      <c r="G46" s="13">
        <v>5</v>
      </c>
      <c r="H46" s="18">
        <f t="shared" si="21"/>
        <v>6.75967254876667</v>
      </c>
      <c r="I46" s="18">
        <f t="shared" si="22"/>
        <v>279.909672548767</v>
      </c>
      <c r="J46" s="18">
        <f t="shared" si="23"/>
        <v>0.0412159203170874</v>
      </c>
      <c r="K46" s="18">
        <f t="shared" si="24"/>
        <v>7.70910416666667</v>
      </c>
      <c r="L46" s="18">
        <f t="shared" si="25"/>
        <v>0.0770910416666667</v>
      </c>
      <c r="M46" s="13" t="s">
        <v>75</v>
      </c>
      <c r="N46" s="18">
        <f>(O45-P45)*$C$22/100</f>
        <v>0.286359946726829</v>
      </c>
      <c r="O46" s="18">
        <f t="shared" si="39"/>
        <v>0.092162617810184</v>
      </c>
      <c r="P46" s="18">
        <f t="shared" si="26"/>
        <v>0.00379856711187873</v>
      </c>
      <c r="Q46" s="24">
        <f t="shared" si="27"/>
        <v>0.000702734915697564</v>
      </c>
      <c r="R46" s="18">
        <f t="shared" si="28"/>
        <v>0.0142618427083333</v>
      </c>
      <c r="S46" s="25">
        <f t="shared" si="29"/>
        <v>0.0492737811003167</v>
      </c>
      <c r="T46" s="3">
        <v>0.01</v>
      </c>
      <c r="U46" s="26">
        <f t="shared" si="30"/>
        <v>0.000492737811003167</v>
      </c>
      <c r="V46" s="25"/>
      <c r="W46" s="3"/>
      <c r="X46" s="26"/>
      <c r="Y46" s="28">
        <v>0.04</v>
      </c>
      <c r="Z46" s="3">
        <v>0.49</v>
      </c>
      <c r="AA46" s="27">
        <f t="shared" si="31"/>
        <v>0.0196</v>
      </c>
      <c r="AB46" s="3"/>
      <c r="AC46" s="3"/>
      <c r="AD46" s="27"/>
      <c r="AE46" s="25"/>
      <c r="AF46" s="3"/>
      <c r="AG46" s="26"/>
      <c r="AH46" s="25"/>
      <c r="AI46" s="3"/>
      <c r="AJ46" s="26"/>
      <c r="AL46" s="27"/>
      <c r="AM46" s="27"/>
      <c r="AN46" s="3">
        <v>0.015</v>
      </c>
      <c r="AO46" s="3">
        <v>0.5</v>
      </c>
      <c r="AP46" s="3">
        <f t="shared" si="32"/>
        <v>0.0075</v>
      </c>
      <c r="AQ46" s="1">
        <f t="shared" si="33"/>
        <v>0.0275927378110032</v>
      </c>
      <c r="AR46" s="29">
        <f t="shared" si="34"/>
        <v>7.70910416666667</v>
      </c>
      <c r="AS46" s="1">
        <f t="shared" si="35"/>
        <v>0.185</v>
      </c>
      <c r="AT46" s="2">
        <f t="shared" si="36"/>
        <v>810.559726027398</v>
      </c>
      <c r="AU46" s="1">
        <f t="shared" si="37"/>
        <v>213712.665313543</v>
      </c>
    </row>
    <row r="47" s="1" customFormat="1" spans="1:47">
      <c r="A47" s="13"/>
      <c r="B47" s="13"/>
      <c r="C47" s="16">
        <v>5</v>
      </c>
      <c r="D47" s="19">
        <v>12.6003977957419</v>
      </c>
      <c r="E47" s="20">
        <f t="shared" si="38"/>
        <v>6.75967254876667</v>
      </c>
      <c r="F47" s="16" t="s">
        <v>75</v>
      </c>
      <c r="G47" s="13">
        <v>6</v>
      </c>
      <c r="H47" s="18">
        <f t="shared" si="21"/>
        <v>12.6003977957419</v>
      </c>
      <c r="I47" s="18">
        <f t="shared" si="22"/>
        <v>285.750397795742</v>
      </c>
      <c r="J47" s="18">
        <f t="shared" si="23"/>
        <v>0.0839178217300834</v>
      </c>
      <c r="K47" s="18">
        <f t="shared" si="24"/>
        <v>7.70910416666667</v>
      </c>
      <c r="L47" s="18">
        <f t="shared" si="25"/>
        <v>0.0770910416666667</v>
      </c>
      <c r="M47" s="13" t="s">
        <v>73</v>
      </c>
      <c r="N47" s="13"/>
      <c r="O47" s="18">
        <f t="shared" si="39"/>
        <v>0.165455092364972</v>
      </c>
      <c r="P47" s="18">
        <f t="shared" si="26"/>
        <v>0.0138846309454182</v>
      </c>
      <c r="Q47" s="24">
        <f t="shared" si="27"/>
        <v>0.00256865672490237</v>
      </c>
      <c r="R47" s="18">
        <f t="shared" si="28"/>
        <v>0.0142618427083333</v>
      </c>
      <c r="S47" s="25">
        <f t="shared" si="29"/>
        <v>0.180106931301484</v>
      </c>
      <c r="T47" s="3">
        <v>0.01</v>
      </c>
      <c r="U47" s="26">
        <f t="shared" si="30"/>
        <v>0.00180106931301484</v>
      </c>
      <c r="V47" s="25"/>
      <c r="W47" s="3"/>
      <c r="X47" s="26"/>
      <c r="Y47" s="28">
        <v>0.04</v>
      </c>
      <c r="Z47" s="3">
        <v>0.49</v>
      </c>
      <c r="AA47" s="27">
        <f t="shared" si="31"/>
        <v>0.0196</v>
      </c>
      <c r="AB47" s="3"/>
      <c r="AC47" s="3"/>
      <c r="AD47" s="27"/>
      <c r="AE47" s="25"/>
      <c r="AF47" s="3"/>
      <c r="AG47" s="26"/>
      <c r="AH47" s="25"/>
      <c r="AI47" s="3"/>
      <c r="AJ47" s="26"/>
      <c r="AK47" s="27"/>
      <c r="AL47" s="27"/>
      <c r="AM47" s="27"/>
      <c r="AN47" s="3">
        <v>0.015</v>
      </c>
      <c r="AO47" s="3">
        <v>0.5</v>
      </c>
      <c r="AP47" s="3">
        <f t="shared" si="32"/>
        <v>0.0075</v>
      </c>
      <c r="AQ47" s="1">
        <f t="shared" si="33"/>
        <v>0.0289010693130148</v>
      </c>
      <c r="AR47" s="29">
        <f t="shared" si="34"/>
        <v>7.70910416666667</v>
      </c>
      <c r="AS47" s="1">
        <f t="shared" si="35"/>
        <v>0.185</v>
      </c>
      <c r="AT47" s="2">
        <f t="shared" si="36"/>
        <v>810.559726027398</v>
      </c>
      <c r="AU47" s="1">
        <f t="shared" si="37"/>
        <v>223846.020485609</v>
      </c>
    </row>
    <row r="48" s="1" customFormat="1" spans="1:47">
      <c r="A48" s="13"/>
      <c r="B48" s="13"/>
      <c r="C48" s="16">
        <v>6</v>
      </c>
      <c r="D48" s="19">
        <v>18.1862683153333</v>
      </c>
      <c r="E48" s="20">
        <f t="shared" si="38"/>
        <v>12.6003977957419</v>
      </c>
      <c r="F48" s="16" t="s">
        <v>73</v>
      </c>
      <c r="G48" s="13">
        <v>7</v>
      </c>
      <c r="H48" s="18">
        <f t="shared" si="21"/>
        <v>18.1862683153333</v>
      </c>
      <c r="I48" s="18">
        <f t="shared" si="22"/>
        <v>291.336268315333</v>
      </c>
      <c r="J48" s="18">
        <f t="shared" si="23"/>
        <v>0.161282409161105</v>
      </c>
      <c r="K48" s="18">
        <f t="shared" si="24"/>
        <v>7.70910416666667</v>
      </c>
      <c r="L48" s="18">
        <f t="shared" si="25"/>
        <v>0.0770910416666667</v>
      </c>
      <c r="M48" s="13" t="s">
        <v>73</v>
      </c>
      <c r="N48" s="13"/>
      <c r="O48" s="18">
        <f t="shared" si="39"/>
        <v>0.22866150308622</v>
      </c>
      <c r="P48" s="18">
        <f t="shared" si="26"/>
        <v>0.0368790781001451</v>
      </c>
      <c r="Q48" s="24">
        <f t="shared" si="27"/>
        <v>0.00682262944852684</v>
      </c>
      <c r="R48" s="18">
        <f t="shared" si="28"/>
        <v>0.0142618427083333</v>
      </c>
      <c r="S48" s="25">
        <f t="shared" si="29"/>
        <v>0.47838344511683</v>
      </c>
      <c r="T48" s="3">
        <v>0.01</v>
      </c>
      <c r="U48" s="26">
        <f t="shared" si="30"/>
        <v>0.0047838344511683</v>
      </c>
      <c r="V48" s="25"/>
      <c r="W48" s="3"/>
      <c r="X48" s="26"/>
      <c r="Y48" s="28">
        <v>0.04</v>
      </c>
      <c r="Z48" s="3">
        <v>0.49</v>
      </c>
      <c r="AA48" s="27">
        <f t="shared" si="31"/>
        <v>0.0196</v>
      </c>
      <c r="AB48" s="3"/>
      <c r="AC48" s="3"/>
      <c r="AD48" s="27"/>
      <c r="AE48" s="25"/>
      <c r="AF48" s="3"/>
      <c r="AG48" s="26"/>
      <c r="AH48" s="25"/>
      <c r="AI48" s="3"/>
      <c r="AJ48" s="26"/>
      <c r="AL48" s="27"/>
      <c r="AM48" s="27"/>
      <c r="AN48" s="3">
        <v>0.015</v>
      </c>
      <c r="AO48" s="3">
        <v>0.5</v>
      </c>
      <c r="AP48" s="3">
        <f t="shared" si="32"/>
        <v>0.0075</v>
      </c>
      <c r="AQ48" s="1">
        <f t="shared" si="33"/>
        <v>0.0318838344511683</v>
      </c>
      <c r="AR48" s="29">
        <f t="shared" si="34"/>
        <v>7.70910416666667</v>
      </c>
      <c r="AS48" s="1">
        <f t="shared" si="35"/>
        <v>0.185</v>
      </c>
      <c r="AT48" s="2">
        <f t="shared" si="36"/>
        <v>810.559726027398</v>
      </c>
      <c r="AU48" s="1">
        <f t="shared" si="37"/>
        <v>246948.283553715</v>
      </c>
    </row>
    <row r="49" s="1" customFormat="1" spans="1:47">
      <c r="A49" s="13"/>
      <c r="B49" s="13"/>
      <c r="C49" s="16">
        <v>7</v>
      </c>
      <c r="D49" s="19">
        <v>20.8119243964516</v>
      </c>
      <c r="E49" s="20">
        <f t="shared" si="38"/>
        <v>18.1862683153333</v>
      </c>
      <c r="F49" s="16" t="s">
        <v>73</v>
      </c>
      <c r="G49" s="13">
        <v>8</v>
      </c>
      <c r="H49" s="18">
        <f t="shared" si="21"/>
        <v>20.8119243964516</v>
      </c>
      <c r="I49" s="18">
        <f t="shared" si="22"/>
        <v>293.961924396452</v>
      </c>
      <c r="J49" s="18">
        <f t="shared" si="23"/>
        <v>0.217385693913878</v>
      </c>
      <c r="K49" s="18">
        <f t="shared" si="24"/>
        <v>7.70910416666667</v>
      </c>
      <c r="L49" s="18">
        <f t="shared" si="25"/>
        <v>0.0770910416666667</v>
      </c>
      <c r="M49" s="13" t="s">
        <v>73</v>
      </c>
      <c r="N49" s="13"/>
      <c r="O49" s="18">
        <f t="shared" si="39"/>
        <v>0.268873466652742</v>
      </c>
      <c r="P49" s="18">
        <f t="shared" si="26"/>
        <v>0.0584492451233363</v>
      </c>
      <c r="Q49" s="24">
        <f t="shared" si="27"/>
        <v>0.0108131103478172</v>
      </c>
      <c r="R49" s="18">
        <f t="shared" si="28"/>
        <v>0.0142618427083333</v>
      </c>
      <c r="S49" s="25">
        <f t="shared" si="29"/>
        <v>0.758184658809833</v>
      </c>
      <c r="T49" s="3">
        <v>0.01</v>
      </c>
      <c r="U49" s="26">
        <f t="shared" si="30"/>
        <v>0.00758184658809833</v>
      </c>
      <c r="V49" s="25"/>
      <c r="W49" s="3"/>
      <c r="X49" s="26"/>
      <c r="Y49" s="28">
        <v>0.04</v>
      </c>
      <c r="Z49" s="3">
        <v>0.49</v>
      </c>
      <c r="AA49" s="27">
        <f t="shared" si="31"/>
        <v>0.0196</v>
      </c>
      <c r="AB49" s="3"/>
      <c r="AC49" s="3"/>
      <c r="AD49" s="27"/>
      <c r="AE49" s="25"/>
      <c r="AF49" s="3"/>
      <c r="AG49" s="26"/>
      <c r="AH49" s="25"/>
      <c r="AI49" s="3"/>
      <c r="AJ49" s="26"/>
      <c r="AK49" s="27"/>
      <c r="AL49" s="27"/>
      <c r="AM49" s="27"/>
      <c r="AN49" s="3">
        <v>0.015</v>
      </c>
      <c r="AO49" s="3">
        <v>0.5</v>
      </c>
      <c r="AP49" s="3">
        <f t="shared" si="32"/>
        <v>0.0075</v>
      </c>
      <c r="AQ49" s="1">
        <f t="shared" si="33"/>
        <v>0.0346818465880983</v>
      </c>
      <c r="AR49" s="29">
        <f t="shared" si="34"/>
        <v>7.70910416666667</v>
      </c>
      <c r="AS49" s="1">
        <f t="shared" si="35"/>
        <v>0.185</v>
      </c>
      <c r="AT49" s="2">
        <f t="shared" si="36"/>
        <v>810.559726027398</v>
      </c>
      <c r="AU49" s="1">
        <f t="shared" si="37"/>
        <v>268619.588353506</v>
      </c>
    </row>
    <row r="50" s="1" customFormat="1" spans="1:47">
      <c r="A50" s="13"/>
      <c r="B50" s="13"/>
      <c r="C50" s="16">
        <v>8</v>
      </c>
      <c r="D50" s="19">
        <v>20.1019024232258</v>
      </c>
      <c r="E50" s="20">
        <f t="shared" si="38"/>
        <v>20.8119243964516</v>
      </c>
      <c r="F50" s="16" t="s">
        <v>73</v>
      </c>
      <c r="G50" s="13">
        <v>9</v>
      </c>
      <c r="H50" s="18">
        <f t="shared" si="21"/>
        <v>20.1019024232258</v>
      </c>
      <c r="I50" s="18">
        <f t="shared" si="22"/>
        <v>293.251902423226</v>
      </c>
      <c r="J50" s="18">
        <f t="shared" si="23"/>
        <v>0.200632851184773</v>
      </c>
      <c r="K50" s="18">
        <f t="shared" si="24"/>
        <v>7.70910416666667</v>
      </c>
      <c r="L50" s="18">
        <f t="shared" si="25"/>
        <v>0.0770910416666667</v>
      </c>
      <c r="M50" s="13" t="s">
        <v>73</v>
      </c>
      <c r="N50" s="13"/>
      <c r="O50" s="18">
        <f t="shared" si="39"/>
        <v>0.287515263196072</v>
      </c>
      <c r="P50" s="18">
        <f t="shared" si="26"/>
        <v>0.0576850070141684</v>
      </c>
      <c r="Q50" s="24">
        <f t="shared" si="27"/>
        <v>0.0106717262976212</v>
      </c>
      <c r="R50" s="18">
        <f t="shared" si="28"/>
        <v>0.0142618427083333</v>
      </c>
      <c r="S50" s="25">
        <f t="shared" si="29"/>
        <v>0.748271209819582</v>
      </c>
      <c r="T50" s="3">
        <v>0.01</v>
      </c>
      <c r="U50" s="26">
        <f t="shared" si="30"/>
        <v>0.00748271209819582</v>
      </c>
      <c r="V50" s="25"/>
      <c r="W50" s="3"/>
      <c r="X50" s="26"/>
      <c r="Y50" s="28">
        <v>0.04</v>
      </c>
      <c r="Z50" s="3">
        <v>0.49</v>
      </c>
      <c r="AA50" s="27">
        <f t="shared" si="31"/>
        <v>0.0196</v>
      </c>
      <c r="AB50" s="3"/>
      <c r="AC50" s="3"/>
      <c r="AD50" s="27"/>
      <c r="AE50" s="25"/>
      <c r="AF50" s="3"/>
      <c r="AG50" s="26"/>
      <c r="AH50" s="25"/>
      <c r="AI50" s="3"/>
      <c r="AJ50" s="26"/>
      <c r="AL50" s="27"/>
      <c r="AM50" s="27"/>
      <c r="AN50" s="3">
        <v>0.015</v>
      </c>
      <c r="AO50" s="3">
        <v>0.5</v>
      </c>
      <c r="AP50" s="3">
        <f t="shared" si="32"/>
        <v>0.0075</v>
      </c>
      <c r="AQ50" s="1">
        <f t="shared" si="33"/>
        <v>0.0345827120981958</v>
      </c>
      <c r="AR50" s="29">
        <f t="shared" si="34"/>
        <v>7.70910416666667</v>
      </c>
      <c r="AS50" s="1">
        <f t="shared" si="35"/>
        <v>0.185</v>
      </c>
      <c r="AT50" s="2">
        <f t="shared" si="36"/>
        <v>810.559726027398</v>
      </c>
      <c r="AU50" s="1">
        <f t="shared" si="37"/>
        <v>267851.766899663</v>
      </c>
    </row>
    <row r="51" s="1" customFormat="1" spans="1:47">
      <c r="A51" s="13"/>
      <c r="B51" s="13"/>
      <c r="C51" s="16">
        <v>9</v>
      </c>
      <c r="D51" s="19">
        <v>13.740631377</v>
      </c>
      <c r="E51" s="20">
        <f t="shared" si="38"/>
        <v>20.1019024232258</v>
      </c>
      <c r="F51" s="16" t="s">
        <v>73</v>
      </c>
      <c r="G51" s="13">
        <v>10</v>
      </c>
      <c r="H51" s="18">
        <f t="shared" si="21"/>
        <v>13.740631377</v>
      </c>
      <c r="I51" s="18">
        <f t="shared" si="22"/>
        <v>286.890631377</v>
      </c>
      <c r="J51" s="18">
        <f t="shared" si="23"/>
        <v>0.0960880883511904</v>
      </c>
      <c r="K51" s="18">
        <f t="shared" si="24"/>
        <v>7.70910416666667</v>
      </c>
      <c r="L51" s="18">
        <f t="shared" si="25"/>
        <v>0.0770910416666667</v>
      </c>
      <c r="M51" s="13" t="s">
        <v>73</v>
      </c>
      <c r="N51" s="13"/>
      <c r="O51" s="18">
        <f t="shared" si="39"/>
        <v>0.306921297848571</v>
      </c>
      <c r="P51" s="18">
        <f t="shared" si="26"/>
        <v>0.0294914807845355</v>
      </c>
      <c r="Q51" s="24">
        <f t="shared" si="27"/>
        <v>0.00545592394513906</v>
      </c>
      <c r="R51" s="18">
        <f t="shared" si="28"/>
        <v>0.0142618427083333</v>
      </c>
      <c r="S51" s="25">
        <f t="shared" si="29"/>
        <v>0.382553927757955</v>
      </c>
      <c r="T51" s="3">
        <v>0.01</v>
      </c>
      <c r="U51" s="26">
        <f t="shared" si="30"/>
        <v>0.00382553927757955</v>
      </c>
      <c r="V51" s="25"/>
      <c r="W51" s="3"/>
      <c r="X51" s="26"/>
      <c r="Y51" s="28">
        <v>0.02</v>
      </c>
      <c r="Z51" s="3">
        <v>0.49</v>
      </c>
      <c r="AA51" s="27">
        <f t="shared" si="31"/>
        <v>0.0098</v>
      </c>
      <c r="AB51" s="3"/>
      <c r="AC51" s="3"/>
      <c r="AD51" s="27"/>
      <c r="AE51" s="25"/>
      <c r="AF51" s="3"/>
      <c r="AG51" s="26"/>
      <c r="AH51" s="25"/>
      <c r="AI51" s="3"/>
      <c r="AJ51" s="26"/>
      <c r="AK51" s="27"/>
      <c r="AL51" s="27"/>
      <c r="AM51" s="27"/>
      <c r="AN51" s="3">
        <v>0.01</v>
      </c>
      <c r="AO51" s="3">
        <v>0.5</v>
      </c>
      <c r="AP51" s="3">
        <f t="shared" si="32"/>
        <v>0.005</v>
      </c>
      <c r="AQ51" s="1">
        <f t="shared" si="33"/>
        <v>0.0186255392775795</v>
      </c>
      <c r="AR51" s="29">
        <f t="shared" si="34"/>
        <v>7.70910416666667</v>
      </c>
      <c r="AS51" s="1">
        <f t="shared" si="35"/>
        <v>0.185</v>
      </c>
      <c r="AT51" s="2">
        <f t="shared" si="36"/>
        <v>810.559726027398</v>
      </c>
      <c r="AU51" s="1">
        <f t="shared" si="37"/>
        <v>144259.466718315</v>
      </c>
    </row>
    <row r="52" s="1" customFormat="1" spans="1:47">
      <c r="A52" s="13"/>
      <c r="B52" s="13"/>
      <c r="C52" s="16">
        <v>10</v>
      </c>
      <c r="D52" s="19">
        <v>5.94843417870968</v>
      </c>
      <c r="E52" s="20">
        <f t="shared" si="38"/>
        <v>13.740631377</v>
      </c>
      <c r="F52" s="16" t="s">
        <v>73</v>
      </c>
      <c r="G52" s="13">
        <v>11</v>
      </c>
      <c r="H52" s="18">
        <f t="shared" si="21"/>
        <v>5.94843417870968</v>
      </c>
      <c r="I52" s="18">
        <f t="shared" si="22"/>
        <v>279.09843417871</v>
      </c>
      <c r="J52" s="18">
        <f t="shared" si="23"/>
        <v>0.037252378696409</v>
      </c>
      <c r="K52" s="18">
        <f t="shared" si="24"/>
        <v>7.70910416666667</v>
      </c>
      <c r="L52" s="18">
        <f t="shared" si="25"/>
        <v>0.0770910416666667</v>
      </c>
      <c r="M52" s="13" t="s">
        <v>75</v>
      </c>
      <c r="N52" s="18">
        <f>(O51-P51)*$C$22/100</f>
        <v>0.263558326210833</v>
      </c>
      <c r="O52" s="18">
        <f t="shared" si="39"/>
        <v>0.0909625325198685</v>
      </c>
      <c r="P52" s="18">
        <f t="shared" si="26"/>
        <v>0.00338857070861456</v>
      </c>
      <c r="Q52" s="24">
        <f t="shared" si="27"/>
        <v>0.000626885581093693</v>
      </c>
      <c r="R52" s="18">
        <f t="shared" si="28"/>
        <v>0.0142618427083333</v>
      </c>
      <c r="S52" s="25">
        <f t="shared" si="29"/>
        <v>0.043955440675797</v>
      </c>
      <c r="T52" s="3">
        <v>0.01</v>
      </c>
      <c r="U52" s="26">
        <f t="shared" si="30"/>
        <v>0.00043955440675797</v>
      </c>
      <c r="V52" s="25"/>
      <c r="W52" s="3"/>
      <c r="X52" s="26"/>
      <c r="Y52" s="28">
        <v>0.02</v>
      </c>
      <c r="Z52" s="3">
        <v>0.49</v>
      </c>
      <c r="AA52" s="27">
        <f t="shared" si="31"/>
        <v>0.0098</v>
      </c>
      <c r="AB52" s="3"/>
      <c r="AC52" s="3"/>
      <c r="AD52" s="27"/>
      <c r="AE52" s="25"/>
      <c r="AF52" s="3"/>
      <c r="AG52" s="26"/>
      <c r="AH52" s="25"/>
      <c r="AI52" s="3"/>
      <c r="AJ52" s="26"/>
      <c r="AL52" s="27"/>
      <c r="AM52" s="27"/>
      <c r="AN52" s="3">
        <v>0.01</v>
      </c>
      <c r="AO52" s="3">
        <v>0.5</v>
      </c>
      <c r="AP52" s="3">
        <f t="shared" si="32"/>
        <v>0.005</v>
      </c>
      <c r="AQ52" s="1">
        <f t="shared" si="33"/>
        <v>0.015239554406758</v>
      </c>
      <c r="AR52" s="29">
        <f t="shared" si="34"/>
        <v>7.70910416666667</v>
      </c>
      <c r="AS52" s="1">
        <f t="shared" si="35"/>
        <v>0.185</v>
      </c>
      <c r="AT52" s="2">
        <f t="shared" si="36"/>
        <v>810.559726027398</v>
      </c>
      <c r="AU52" s="1">
        <f t="shared" si="37"/>
        <v>118034.165828961</v>
      </c>
    </row>
    <row r="53" s="1" customFormat="1" spans="1:48">
      <c r="A53" s="13"/>
      <c r="B53" s="13"/>
      <c r="C53" s="16">
        <v>11</v>
      </c>
      <c r="D53" s="19">
        <v>-2.1786050506</v>
      </c>
      <c r="E53" s="20">
        <f t="shared" si="38"/>
        <v>5.94843417870968</v>
      </c>
      <c r="F53" s="16" t="s">
        <v>75</v>
      </c>
      <c r="G53" s="13">
        <v>12</v>
      </c>
      <c r="H53" s="18">
        <f t="shared" si="21"/>
        <v>-2.1786050506</v>
      </c>
      <c r="I53" s="18">
        <f t="shared" si="22"/>
        <v>270.9713949494</v>
      </c>
      <c r="J53" s="18">
        <f t="shared" si="23"/>
        <v>0.0130839878702613</v>
      </c>
      <c r="K53" s="18">
        <f t="shared" si="24"/>
        <v>7.70910416666667</v>
      </c>
      <c r="L53" s="18">
        <f t="shared" si="25"/>
        <v>0.0770910416666667</v>
      </c>
      <c r="M53" s="13" t="s">
        <v>73</v>
      </c>
      <c r="N53" s="13"/>
      <c r="O53" s="18">
        <f t="shared" si="39"/>
        <v>0.164665003477921</v>
      </c>
      <c r="P53" s="18">
        <f t="shared" si="26"/>
        <v>0.00215447490816165</v>
      </c>
      <c r="Q53" s="24">
        <f t="shared" si="27"/>
        <v>0.000398577858009905</v>
      </c>
      <c r="R53" s="18">
        <f t="shared" si="28"/>
        <v>0.0142618427083333</v>
      </c>
      <c r="S53" s="25">
        <f t="shared" si="29"/>
        <v>0.0279471500395255</v>
      </c>
      <c r="T53" s="3">
        <v>0.01</v>
      </c>
      <c r="U53" s="26">
        <f t="shared" si="30"/>
        <v>0.000279471500395255</v>
      </c>
      <c r="V53" s="25"/>
      <c r="W53" s="3"/>
      <c r="X53" s="26"/>
      <c r="Y53" s="28">
        <v>0.02</v>
      </c>
      <c r="Z53" s="3">
        <v>0.49</v>
      </c>
      <c r="AA53" s="27">
        <f t="shared" si="31"/>
        <v>0.0098</v>
      </c>
      <c r="AB53" s="3"/>
      <c r="AC53" s="3"/>
      <c r="AD53" s="27"/>
      <c r="AE53" s="25"/>
      <c r="AF53" s="3"/>
      <c r="AG53" s="26"/>
      <c r="AH53" s="25"/>
      <c r="AI53" s="3"/>
      <c r="AJ53" s="26"/>
      <c r="AK53" s="27"/>
      <c r="AL53" s="27"/>
      <c r="AM53" s="27"/>
      <c r="AN53" s="3">
        <v>0.01</v>
      </c>
      <c r="AO53" s="3">
        <v>0.5</v>
      </c>
      <c r="AP53" s="3">
        <f t="shared" si="32"/>
        <v>0.005</v>
      </c>
      <c r="AQ53" s="1">
        <f t="shared" si="33"/>
        <v>0.0150794715003953</v>
      </c>
      <c r="AR53" s="29">
        <f t="shared" si="34"/>
        <v>7.70910416666667</v>
      </c>
      <c r="AS53" s="1">
        <f t="shared" si="35"/>
        <v>0.185</v>
      </c>
      <c r="AT53" s="2">
        <f t="shared" si="36"/>
        <v>810.559726027398</v>
      </c>
      <c r="AU53" s="1">
        <f t="shared" si="37"/>
        <v>116794.283624294</v>
      </c>
      <c r="AV53" s="1">
        <f>SUM(AU42:AU53)</f>
        <v>2065550.2176439</v>
      </c>
    </row>
    <row r="54" s="1" customFormat="1" spans="1:46">
      <c r="A54" s="13"/>
      <c r="B54" s="13"/>
      <c r="C54" s="16">
        <v>12</v>
      </c>
      <c r="D54" s="19">
        <v>-10.7670349256129</v>
      </c>
      <c r="E54" s="20">
        <f t="shared" si="38"/>
        <v>-2.1786050506</v>
      </c>
      <c r="F54" s="16" t="s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AT54" s="2"/>
    </row>
    <row r="55" s="1" customFormat="1" spans="46:46">
      <c r="AT55" s="2"/>
    </row>
    <row r="56" s="1" customFormat="1" spans="19:77">
      <c r="S56" s="23" t="s">
        <v>45</v>
      </c>
      <c r="T56" s="23"/>
      <c r="U56" s="23"/>
      <c r="V56" s="23" t="s">
        <v>46</v>
      </c>
      <c r="W56" s="23" t="s">
        <v>47</v>
      </c>
      <c r="X56" s="23" t="s">
        <v>48</v>
      </c>
      <c r="Y56" s="23" t="s">
        <v>49</v>
      </c>
      <c r="Z56" s="23" t="s">
        <v>50</v>
      </c>
      <c r="AA56" s="23" t="s">
        <v>51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="1" customFormat="1" spans="1:77">
      <c r="A57" s="15" t="s">
        <v>5</v>
      </c>
      <c r="B57" s="15"/>
      <c r="C57" s="16" t="s">
        <v>53</v>
      </c>
      <c r="D57" s="16" t="s">
        <v>54</v>
      </c>
      <c r="E57" s="16" t="s">
        <v>55</v>
      </c>
      <c r="F57" s="16" t="s">
        <v>56</v>
      </c>
      <c r="G57" s="13" t="s">
        <v>53</v>
      </c>
      <c r="H57" s="13" t="s">
        <v>55</v>
      </c>
      <c r="I57" s="13" t="s">
        <v>57</v>
      </c>
      <c r="J57" s="13" t="s">
        <v>58</v>
      </c>
      <c r="K57" s="22" t="s">
        <v>59</v>
      </c>
      <c r="L57" s="22" t="s">
        <v>60</v>
      </c>
      <c r="M57" s="13" t="s">
        <v>61</v>
      </c>
      <c r="N57" s="22" t="s">
        <v>62</v>
      </c>
      <c r="O57" s="13" t="s">
        <v>63</v>
      </c>
      <c r="P57" s="13" t="s">
        <v>64</v>
      </c>
      <c r="Q57" s="22" t="s">
        <v>65</v>
      </c>
      <c r="R57" s="22" t="s">
        <v>66</v>
      </c>
      <c r="S57" s="4" t="s">
        <v>12</v>
      </c>
      <c r="T57" s="3" t="s">
        <v>13</v>
      </c>
      <c r="U57" s="3"/>
      <c r="V57" s="3" t="s">
        <v>76</v>
      </c>
      <c r="W57" s="3" t="s">
        <v>76</v>
      </c>
      <c r="X57" s="3" t="s">
        <v>76</v>
      </c>
      <c r="Y57" s="3" t="s">
        <v>76</v>
      </c>
      <c r="Z57" s="3" t="s">
        <v>76</v>
      </c>
      <c r="AA57" s="3" t="s">
        <v>76</v>
      </c>
      <c r="AB57" s="2" t="s">
        <v>77</v>
      </c>
      <c r="AC57" s="1" t="s">
        <v>68</v>
      </c>
      <c r="AD57" s="1" t="s">
        <v>38</v>
      </c>
      <c r="AE57" s="1" t="s">
        <v>69</v>
      </c>
      <c r="AF57" s="1" t="s">
        <v>70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="1" customFormat="1" spans="1:78">
      <c r="A58" s="13" t="s">
        <v>71</v>
      </c>
      <c r="B58" s="13">
        <f>F7</f>
        <v>134.758</v>
      </c>
      <c r="C58" s="16" t="s">
        <v>72</v>
      </c>
      <c r="D58" s="17">
        <v>-9</v>
      </c>
      <c r="E58" s="16"/>
      <c r="F58" s="16"/>
      <c r="G58" s="13">
        <v>1</v>
      </c>
      <c r="H58" s="18">
        <f t="shared" ref="H58:H69" si="40">E59</f>
        <v>-9</v>
      </c>
      <c r="I58" s="18">
        <f t="shared" ref="I58:I69" si="41">H58+273.15</f>
        <v>264.15</v>
      </c>
      <c r="J58" s="18">
        <f t="shared" ref="J58:J69" si="42">EXP(($C$16*(I58-$C$14))/($C$17*I58*$C$14))</f>
        <v>0.0051730365778654</v>
      </c>
      <c r="K58" s="18">
        <f t="shared" ref="K58:K69" si="43">$B$58/12</f>
        <v>11.2298333333333</v>
      </c>
      <c r="L58" s="18">
        <f t="shared" ref="L58:L69" si="44">K58*$B$59/100</f>
        <v>3.032055</v>
      </c>
      <c r="M58" s="13" t="s">
        <v>73</v>
      </c>
      <c r="N58" s="13"/>
      <c r="O58" s="18">
        <f>L58</f>
        <v>3.032055</v>
      </c>
      <c r="P58" s="18">
        <f t="shared" ref="P58:P69" si="45">O58*J58</f>
        <v>0.0156849314210997</v>
      </c>
      <c r="Q58" s="24">
        <f t="shared" ref="Q58:Q69" si="46">P58*$B$60</f>
        <v>0.00454863011211891</v>
      </c>
      <c r="R58" s="18">
        <f t="shared" ref="R58:R69" si="47">L58*$B$60</f>
        <v>0.87929595</v>
      </c>
      <c r="S58" s="25">
        <f t="shared" ref="S58:S69" si="48">Q58/R58</f>
        <v>0.0051730365778654</v>
      </c>
      <c r="T58" s="3">
        <v>0.27</v>
      </c>
      <c r="U58" s="26">
        <f t="shared" ref="U58:U69" si="49">S58*T58</f>
        <v>0.00139671987602366</v>
      </c>
      <c r="V58" s="3">
        <v>180.9</v>
      </c>
      <c r="W58" s="27">
        <v>6</v>
      </c>
      <c r="X58" s="27">
        <v>3</v>
      </c>
      <c r="Y58" s="27">
        <v>0.3</v>
      </c>
      <c r="Z58" s="27">
        <v>6</v>
      </c>
      <c r="AA58" s="3">
        <v>30.2</v>
      </c>
      <c r="AB58" s="2">
        <f t="shared" ref="AB58:AB69" si="50">U58*0.67*AD58+(V58+W58+X58+Y58+Z58+AA58)/1000</f>
        <v>0.226671382671911</v>
      </c>
      <c r="AC58" s="29">
        <f t="shared" ref="AC58:AC69" si="51">$B$58/12</f>
        <v>11.2298333333333</v>
      </c>
      <c r="AD58" s="1">
        <f t="shared" ref="AD58:AD69" si="52">$B$60</f>
        <v>0.29</v>
      </c>
      <c r="AE58" s="30">
        <f t="shared" ref="AE58:AE69" si="53">$E$7/12</f>
        <v>17.7405641673244</v>
      </c>
      <c r="AF58" s="1">
        <f t="shared" ref="AF58:AF69" si="54">AE58*10000*AC58*AB58</f>
        <v>451582.840761371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s="3"/>
    </row>
    <row r="59" s="1" customFormat="1" spans="1:78">
      <c r="A59" s="13" t="s">
        <v>74</v>
      </c>
      <c r="B59" s="13">
        <v>27</v>
      </c>
      <c r="C59" s="16">
        <v>1</v>
      </c>
      <c r="D59" s="19">
        <v>-10.8207592773871</v>
      </c>
      <c r="E59" s="20">
        <f t="shared" ref="E59:E70" si="55">D58</f>
        <v>-9</v>
      </c>
      <c r="F59" s="16" t="s">
        <v>73</v>
      </c>
      <c r="G59" s="13">
        <v>2</v>
      </c>
      <c r="H59" s="18">
        <f t="shared" si="40"/>
        <v>-10.8207592773871</v>
      </c>
      <c r="I59" s="18">
        <f t="shared" si="41"/>
        <v>262.329240722613</v>
      </c>
      <c r="J59" s="18">
        <f t="shared" si="42"/>
        <v>0.00400529954346074</v>
      </c>
      <c r="K59" s="18">
        <f t="shared" si="43"/>
        <v>11.2298333333333</v>
      </c>
      <c r="L59" s="18">
        <f t="shared" si="44"/>
        <v>3.032055</v>
      </c>
      <c r="M59" s="13" t="s">
        <v>73</v>
      </c>
      <c r="N59" s="13"/>
      <c r="O59" s="18">
        <f t="shared" ref="O59:O69" si="56">L59+O58-P58-N59</f>
        <v>6.0484250685789</v>
      </c>
      <c r="P59" s="18">
        <f t="shared" si="45"/>
        <v>0.0242257541658355</v>
      </c>
      <c r="Q59" s="24">
        <f t="shared" si="46"/>
        <v>0.0070254687080923</v>
      </c>
      <c r="R59" s="18">
        <f t="shared" si="47"/>
        <v>0.87929595</v>
      </c>
      <c r="S59" s="25">
        <f t="shared" si="48"/>
        <v>0.00798987952587784</v>
      </c>
      <c r="T59" s="3">
        <v>0.27</v>
      </c>
      <c r="U59" s="26">
        <f t="shared" si="49"/>
        <v>0.00215726747198702</v>
      </c>
      <c r="V59" s="3">
        <v>180.9</v>
      </c>
      <c r="W59" s="27">
        <v>6</v>
      </c>
      <c r="X59" s="27">
        <v>3</v>
      </c>
      <c r="Y59" s="27">
        <v>0.3</v>
      </c>
      <c r="Z59" s="27">
        <v>6</v>
      </c>
      <c r="AA59" s="3">
        <v>30.2</v>
      </c>
      <c r="AB59" s="2">
        <f t="shared" si="50"/>
        <v>0.226819157069807</v>
      </c>
      <c r="AC59" s="29">
        <f t="shared" si="51"/>
        <v>11.2298333333333</v>
      </c>
      <c r="AD59" s="1">
        <f t="shared" si="52"/>
        <v>0.29</v>
      </c>
      <c r="AE59" s="30">
        <f t="shared" si="53"/>
        <v>17.7405641673244</v>
      </c>
      <c r="AF59" s="1">
        <f t="shared" si="54"/>
        <v>451877.242205466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3"/>
    </row>
    <row r="60" s="1" customFormat="1" spans="1:78">
      <c r="A60" s="13" t="s">
        <v>38</v>
      </c>
      <c r="B60" s="13">
        <f>H7</f>
        <v>0.29</v>
      </c>
      <c r="C60" s="16">
        <v>2</v>
      </c>
      <c r="D60" s="19">
        <v>-8.64972643082143</v>
      </c>
      <c r="E60" s="20">
        <f t="shared" si="55"/>
        <v>-10.8207592773871</v>
      </c>
      <c r="F60" s="16" t="s">
        <v>73</v>
      </c>
      <c r="G60" s="13">
        <v>3</v>
      </c>
      <c r="H60" s="18">
        <f t="shared" si="40"/>
        <v>-8.64972643082143</v>
      </c>
      <c r="I60" s="18">
        <f t="shared" si="41"/>
        <v>264.500273569179</v>
      </c>
      <c r="J60" s="18">
        <f t="shared" si="42"/>
        <v>0.00543181909502985</v>
      </c>
      <c r="K60" s="18">
        <f t="shared" si="43"/>
        <v>11.2298333333333</v>
      </c>
      <c r="L60" s="18">
        <f t="shared" si="44"/>
        <v>3.032055</v>
      </c>
      <c r="M60" s="13" t="s">
        <v>73</v>
      </c>
      <c r="N60" s="13"/>
      <c r="O60" s="18">
        <f t="shared" si="56"/>
        <v>9.05625431441307</v>
      </c>
      <c r="P60" s="18">
        <f t="shared" si="45"/>
        <v>0.0491919351144754</v>
      </c>
      <c r="Q60" s="24">
        <f t="shared" si="46"/>
        <v>0.0142656611831979</v>
      </c>
      <c r="R60" s="18">
        <f t="shared" si="47"/>
        <v>0.87929595</v>
      </c>
      <c r="S60" s="25">
        <f t="shared" si="48"/>
        <v>0.016223958706051</v>
      </c>
      <c r="T60" s="3">
        <v>0.27</v>
      </c>
      <c r="U60" s="26">
        <f t="shared" si="49"/>
        <v>0.00438046885063376</v>
      </c>
      <c r="V60" s="3">
        <v>180.9</v>
      </c>
      <c r="W60" s="27">
        <v>6</v>
      </c>
      <c r="X60" s="27">
        <v>3</v>
      </c>
      <c r="Y60" s="27">
        <v>0.3</v>
      </c>
      <c r="Z60" s="27">
        <v>6</v>
      </c>
      <c r="AA60" s="3">
        <v>30.2</v>
      </c>
      <c r="AB60" s="2">
        <f t="shared" si="50"/>
        <v>0.227251125097678</v>
      </c>
      <c r="AC60" s="29">
        <f t="shared" si="51"/>
        <v>11.2298333333333</v>
      </c>
      <c r="AD60" s="1">
        <f t="shared" si="52"/>
        <v>0.29</v>
      </c>
      <c r="AE60" s="30">
        <f t="shared" si="53"/>
        <v>17.7405641673244</v>
      </c>
      <c r="AF60" s="1">
        <f t="shared" si="54"/>
        <v>452737.824370028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s="3"/>
    </row>
    <row r="61" s="1" customFormat="1" spans="1:78">
      <c r="A61" s="13"/>
      <c r="B61" s="13"/>
      <c r="C61" s="16">
        <v>3</v>
      </c>
      <c r="D61" s="19">
        <v>-1.01979125635484</v>
      </c>
      <c r="E61" s="20">
        <f t="shared" si="55"/>
        <v>-8.64972643082143</v>
      </c>
      <c r="F61" s="16" t="s">
        <v>73</v>
      </c>
      <c r="G61" s="13">
        <v>4</v>
      </c>
      <c r="H61" s="18">
        <f t="shared" si="40"/>
        <v>-1.01979125635484</v>
      </c>
      <c r="I61" s="18">
        <f t="shared" si="41"/>
        <v>272.130208743645</v>
      </c>
      <c r="J61" s="18">
        <f t="shared" si="42"/>
        <v>0.0152473008781062</v>
      </c>
      <c r="K61" s="18">
        <f t="shared" si="43"/>
        <v>11.2298333333333</v>
      </c>
      <c r="L61" s="18">
        <f t="shared" si="44"/>
        <v>3.032055</v>
      </c>
      <c r="M61" s="13" t="s">
        <v>73</v>
      </c>
      <c r="N61" s="13"/>
      <c r="O61" s="18">
        <f t="shared" si="56"/>
        <v>12.0391173792986</v>
      </c>
      <c r="P61" s="18">
        <f t="shared" si="45"/>
        <v>0.183564044989003</v>
      </c>
      <c r="Q61" s="24">
        <f t="shared" si="46"/>
        <v>0.053233573046811</v>
      </c>
      <c r="R61" s="18">
        <f t="shared" si="47"/>
        <v>0.87929595</v>
      </c>
      <c r="S61" s="25">
        <f t="shared" si="48"/>
        <v>0.0605411329903328</v>
      </c>
      <c r="T61" s="3">
        <v>0.27</v>
      </c>
      <c r="U61" s="26">
        <f t="shared" si="49"/>
        <v>0.0163461059073898</v>
      </c>
      <c r="V61" s="3">
        <v>180.9</v>
      </c>
      <c r="W61" s="27">
        <v>6</v>
      </c>
      <c r="X61" s="27">
        <v>3</v>
      </c>
      <c r="Y61" s="27">
        <v>0.3</v>
      </c>
      <c r="Z61" s="27">
        <v>6</v>
      </c>
      <c r="AA61" s="3">
        <v>30.2</v>
      </c>
      <c r="AB61" s="2">
        <f t="shared" si="50"/>
        <v>0.229576048377806</v>
      </c>
      <c r="AC61" s="29">
        <f t="shared" si="51"/>
        <v>11.2298333333333</v>
      </c>
      <c r="AD61" s="1">
        <f t="shared" si="52"/>
        <v>0.29</v>
      </c>
      <c r="AE61" s="30">
        <f t="shared" si="53"/>
        <v>17.7405641673244</v>
      </c>
      <c r="AF61" s="1">
        <f t="shared" si="54"/>
        <v>457369.619733945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3"/>
    </row>
    <row r="62" s="1" customFormat="1" spans="1:78">
      <c r="A62" s="13"/>
      <c r="B62" s="13"/>
      <c r="C62" s="16">
        <v>4</v>
      </c>
      <c r="D62" s="19">
        <v>6.75967254876667</v>
      </c>
      <c r="E62" s="20">
        <f t="shared" si="55"/>
        <v>-1.01979125635484</v>
      </c>
      <c r="F62" s="16" t="s">
        <v>73</v>
      </c>
      <c r="G62" s="13">
        <v>5</v>
      </c>
      <c r="H62" s="18">
        <f t="shared" si="40"/>
        <v>6.75967254876667</v>
      </c>
      <c r="I62" s="18">
        <f t="shared" si="41"/>
        <v>279.909672548767</v>
      </c>
      <c r="J62" s="18">
        <f t="shared" si="42"/>
        <v>0.0412159203170874</v>
      </c>
      <c r="K62" s="18">
        <f t="shared" si="43"/>
        <v>11.2298333333333</v>
      </c>
      <c r="L62" s="18">
        <f t="shared" si="44"/>
        <v>3.032055</v>
      </c>
      <c r="M62" s="13" t="s">
        <v>75</v>
      </c>
      <c r="N62" s="18">
        <f>(O61-P61)*$C$22/100</f>
        <v>11.2627756675941</v>
      </c>
      <c r="O62" s="18">
        <f t="shared" si="56"/>
        <v>3.62483266671548</v>
      </c>
      <c r="P62" s="18">
        <f t="shared" si="45"/>
        <v>0.149400814354121</v>
      </c>
      <c r="Q62" s="24">
        <f t="shared" si="46"/>
        <v>0.0433262361626949</v>
      </c>
      <c r="R62" s="18">
        <f t="shared" si="47"/>
        <v>0.87929595</v>
      </c>
      <c r="S62" s="25">
        <f t="shared" si="48"/>
        <v>0.0492737811003166</v>
      </c>
      <c r="T62" s="3">
        <v>0.27</v>
      </c>
      <c r="U62" s="26">
        <f t="shared" si="49"/>
        <v>0.0133039208970855</v>
      </c>
      <c r="V62" s="3">
        <v>220.1</v>
      </c>
      <c r="W62" s="27">
        <v>12.1</v>
      </c>
      <c r="X62" s="27">
        <v>4.5</v>
      </c>
      <c r="Y62" s="27">
        <v>1.5</v>
      </c>
      <c r="Z62" s="27">
        <v>6.8</v>
      </c>
      <c r="AA62" s="3">
        <v>30.2</v>
      </c>
      <c r="AB62" s="2">
        <f t="shared" si="50"/>
        <v>0.277784951830304</v>
      </c>
      <c r="AC62" s="29">
        <f t="shared" si="51"/>
        <v>11.2298333333333</v>
      </c>
      <c r="AD62" s="1">
        <f t="shared" si="52"/>
        <v>0.29</v>
      </c>
      <c r="AE62" s="30">
        <f t="shared" si="53"/>
        <v>17.7405641673244</v>
      </c>
      <c r="AF62" s="1">
        <f t="shared" si="54"/>
        <v>553413.122510741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s="3"/>
    </row>
    <row r="63" s="1" customFormat="1" spans="1:78">
      <c r="A63" s="13"/>
      <c r="B63" s="13"/>
      <c r="C63" s="16">
        <v>5</v>
      </c>
      <c r="D63" s="19">
        <v>12.6003977957419</v>
      </c>
      <c r="E63" s="20">
        <f t="shared" si="55"/>
        <v>6.75967254876667</v>
      </c>
      <c r="F63" s="16" t="s">
        <v>75</v>
      </c>
      <c r="G63" s="13">
        <v>6</v>
      </c>
      <c r="H63" s="18">
        <f t="shared" si="40"/>
        <v>12.6003977957419</v>
      </c>
      <c r="I63" s="18">
        <f t="shared" si="41"/>
        <v>285.750397795742</v>
      </c>
      <c r="J63" s="18">
        <f t="shared" si="42"/>
        <v>0.0839178217300834</v>
      </c>
      <c r="K63" s="18">
        <f t="shared" si="43"/>
        <v>11.2298333333333</v>
      </c>
      <c r="L63" s="18">
        <f t="shared" si="44"/>
        <v>3.032055</v>
      </c>
      <c r="M63" s="13" t="s">
        <v>73</v>
      </c>
      <c r="N63" s="13"/>
      <c r="O63" s="18">
        <f t="shared" si="56"/>
        <v>6.50748685236136</v>
      </c>
      <c r="P63" s="18">
        <f t="shared" si="45"/>
        <v>0.546094121587322</v>
      </c>
      <c r="Q63" s="24">
        <f t="shared" si="46"/>
        <v>0.158367295260323</v>
      </c>
      <c r="R63" s="18">
        <f t="shared" si="47"/>
        <v>0.87929595</v>
      </c>
      <c r="S63" s="25">
        <f t="shared" si="48"/>
        <v>0.180106931301484</v>
      </c>
      <c r="T63" s="3">
        <v>0.27</v>
      </c>
      <c r="U63" s="26">
        <f t="shared" si="49"/>
        <v>0.0486288714514008</v>
      </c>
      <c r="V63" s="3">
        <v>220.1</v>
      </c>
      <c r="W63" s="27">
        <v>12.1</v>
      </c>
      <c r="X63" s="27">
        <v>4.5</v>
      </c>
      <c r="Y63" s="27">
        <v>1.5</v>
      </c>
      <c r="Z63" s="27">
        <v>6.8</v>
      </c>
      <c r="AA63" s="3">
        <v>30.2</v>
      </c>
      <c r="AB63" s="2">
        <f t="shared" si="50"/>
        <v>0.284648589723007</v>
      </c>
      <c r="AC63" s="29">
        <f t="shared" si="51"/>
        <v>11.2298333333333</v>
      </c>
      <c r="AD63" s="1">
        <f t="shared" si="52"/>
        <v>0.29</v>
      </c>
      <c r="AE63" s="30">
        <f t="shared" si="53"/>
        <v>17.7405641673244</v>
      </c>
      <c r="AF63" s="1">
        <f t="shared" si="54"/>
        <v>567087.107559089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 s="3"/>
    </row>
    <row r="64" s="1" customFormat="1" spans="1:78">
      <c r="A64" s="13"/>
      <c r="B64" s="13"/>
      <c r="C64" s="16">
        <v>6</v>
      </c>
      <c r="D64" s="19">
        <v>18.1862683153333</v>
      </c>
      <c r="E64" s="20">
        <f t="shared" si="55"/>
        <v>12.6003977957419</v>
      </c>
      <c r="F64" s="16" t="s">
        <v>73</v>
      </c>
      <c r="G64" s="13">
        <v>7</v>
      </c>
      <c r="H64" s="18">
        <f t="shared" si="40"/>
        <v>18.1862683153333</v>
      </c>
      <c r="I64" s="18">
        <f t="shared" si="41"/>
        <v>291.336268315333</v>
      </c>
      <c r="J64" s="18">
        <f t="shared" si="42"/>
        <v>0.161282409161105</v>
      </c>
      <c r="K64" s="18">
        <f t="shared" si="43"/>
        <v>11.2298333333333</v>
      </c>
      <c r="L64" s="18">
        <f t="shared" si="44"/>
        <v>3.032055</v>
      </c>
      <c r="M64" s="13" t="s">
        <v>73</v>
      </c>
      <c r="N64" s="13"/>
      <c r="O64" s="18">
        <f t="shared" si="56"/>
        <v>8.99344773077404</v>
      </c>
      <c r="P64" s="18">
        <f t="shared" si="45"/>
        <v>1.45048491668371</v>
      </c>
      <c r="Q64" s="24">
        <f t="shared" si="46"/>
        <v>0.420640625838277</v>
      </c>
      <c r="R64" s="18">
        <f t="shared" si="47"/>
        <v>0.87929595</v>
      </c>
      <c r="S64" s="25">
        <f t="shared" si="48"/>
        <v>0.478383445116831</v>
      </c>
      <c r="T64" s="3">
        <v>0.27</v>
      </c>
      <c r="U64" s="26">
        <f t="shared" si="49"/>
        <v>0.129163530181544</v>
      </c>
      <c r="V64" s="3">
        <v>220.1</v>
      </c>
      <c r="W64" s="27">
        <v>12.1</v>
      </c>
      <c r="X64" s="27">
        <v>4.5</v>
      </c>
      <c r="Y64" s="27">
        <v>1.5</v>
      </c>
      <c r="Z64" s="27">
        <v>6.8</v>
      </c>
      <c r="AA64" s="3">
        <v>30.2</v>
      </c>
      <c r="AB64" s="2">
        <f t="shared" si="50"/>
        <v>0.300296473914274</v>
      </c>
      <c r="AC64" s="29">
        <f t="shared" si="51"/>
        <v>11.2298333333333</v>
      </c>
      <c r="AD64" s="1">
        <f t="shared" si="52"/>
        <v>0.29</v>
      </c>
      <c r="AE64" s="30">
        <f t="shared" si="53"/>
        <v>17.7405641673244</v>
      </c>
      <c r="AF64" s="1">
        <f t="shared" si="54"/>
        <v>598261.382457413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3"/>
    </row>
    <row r="65" s="1" customFormat="1" spans="1:78">
      <c r="A65" s="13"/>
      <c r="B65" s="13"/>
      <c r="C65" s="16">
        <v>7</v>
      </c>
      <c r="D65" s="19">
        <v>20.8119243964516</v>
      </c>
      <c r="E65" s="20">
        <f t="shared" si="55"/>
        <v>18.1862683153333</v>
      </c>
      <c r="F65" s="16" t="s">
        <v>73</v>
      </c>
      <c r="G65" s="13">
        <v>8</v>
      </c>
      <c r="H65" s="18">
        <f t="shared" si="40"/>
        <v>20.8119243964516</v>
      </c>
      <c r="I65" s="18">
        <f t="shared" si="41"/>
        <v>293.961924396452</v>
      </c>
      <c r="J65" s="18">
        <f t="shared" si="42"/>
        <v>0.217385693913878</v>
      </c>
      <c r="K65" s="18">
        <f t="shared" si="43"/>
        <v>11.2298333333333</v>
      </c>
      <c r="L65" s="18">
        <f t="shared" si="44"/>
        <v>3.032055</v>
      </c>
      <c r="M65" s="13" t="s">
        <v>73</v>
      </c>
      <c r="N65" s="13"/>
      <c r="O65" s="18">
        <f t="shared" si="56"/>
        <v>10.5750178140903</v>
      </c>
      <c r="P65" s="18">
        <f t="shared" si="45"/>
        <v>2.29885758566765</v>
      </c>
      <c r="Q65" s="24">
        <f t="shared" si="46"/>
        <v>0.666668699843618</v>
      </c>
      <c r="R65" s="18">
        <f t="shared" si="47"/>
        <v>0.87929595</v>
      </c>
      <c r="S65" s="25">
        <f t="shared" si="48"/>
        <v>0.758184658809832</v>
      </c>
      <c r="T65" s="3">
        <v>0.27</v>
      </c>
      <c r="U65" s="26">
        <f t="shared" si="49"/>
        <v>0.204709857878655</v>
      </c>
      <c r="V65" s="3">
        <v>220.1</v>
      </c>
      <c r="W65" s="27">
        <v>12.1</v>
      </c>
      <c r="X65" s="27">
        <v>4.5</v>
      </c>
      <c r="Y65" s="27">
        <v>1.5</v>
      </c>
      <c r="Z65" s="27">
        <v>6.8</v>
      </c>
      <c r="AA65" s="3">
        <v>30.2</v>
      </c>
      <c r="AB65" s="2">
        <f t="shared" si="50"/>
        <v>0.314975125385823</v>
      </c>
      <c r="AC65" s="29">
        <f t="shared" si="51"/>
        <v>11.2298333333333</v>
      </c>
      <c r="AD65" s="1">
        <f t="shared" si="52"/>
        <v>0.29</v>
      </c>
      <c r="AE65" s="30">
        <f t="shared" si="53"/>
        <v>17.7405641673244</v>
      </c>
      <c r="AF65" s="1">
        <f t="shared" si="54"/>
        <v>627504.717244242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s="3"/>
    </row>
    <row r="66" s="1" customFormat="1" spans="1:78">
      <c r="A66" s="13"/>
      <c r="B66" s="13"/>
      <c r="C66" s="16">
        <v>8</v>
      </c>
      <c r="D66" s="19">
        <v>20.1019024232258</v>
      </c>
      <c r="E66" s="20">
        <f t="shared" si="55"/>
        <v>20.8119243964516</v>
      </c>
      <c r="F66" s="16" t="s">
        <v>73</v>
      </c>
      <c r="G66" s="13">
        <v>9</v>
      </c>
      <c r="H66" s="18">
        <f t="shared" si="40"/>
        <v>20.1019024232258</v>
      </c>
      <c r="I66" s="18">
        <f t="shared" si="41"/>
        <v>293.251902423226</v>
      </c>
      <c r="J66" s="18">
        <f t="shared" si="42"/>
        <v>0.200632851184773</v>
      </c>
      <c r="K66" s="18">
        <f t="shared" si="43"/>
        <v>11.2298333333333</v>
      </c>
      <c r="L66" s="18">
        <f t="shared" si="44"/>
        <v>3.032055</v>
      </c>
      <c r="M66" s="13" t="s">
        <v>73</v>
      </c>
      <c r="N66" s="13"/>
      <c r="O66" s="18">
        <f t="shared" si="56"/>
        <v>11.3082152284227</v>
      </c>
      <c r="P66" s="18">
        <f t="shared" si="45"/>
        <v>2.2687994630895</v>
      </c>
      <c r="Q66" s="24">
        <f t="shared" si="46"/>
        <v>0.657951844295956</v>
      </c>
      <c r="R66" s="18">
        <f t="shared" si="47"/>
        <v>0.87929595</v>
      </c>
      <c r="S66" s="25">
        <f t="shared" si="48"/>
        <v>0.748271209819579</v>
      </c>
      <c r="T66" s="3">
        <v>0.27</v>
      </c>
      <c r="U66" s="26">
        <f t="shared" si="49"/>
        <v>0.202033226651286</v>
      </c>
      <c r="V66" s="3">
        <v>220.1</v>
      </c>
      <c r="W66" s="27">
        <v>12.1</v>
      </c>
      <c r="X66" s="27">
        <v>4.5</v>
      </c>
      <c r="Y66" s="27">
        <v>1.5</v>
      </c>
      <c r="Z66" s="27">
        <v>6.8</v>
      </c>
      <c r="AA66" s="3">
        <v>30.2</v>
      </c>
      <c r="AB66" s="2">
        <f t="shared" si="50"/>
        <v>0.314455055938345</v>
      </c>
      <c r="AC66" s="29">
        <f t="shared" si="51"/>
        <v>11.2298333333333</v>
      </c>
      <c r="AD66" s="1">
        <f t="shared" si="52"/>
        <v>0.29</v>
      </c>
      <c r="AE66" s="30">
        <f t="shared" si="53"/>
        <v>17.7405641673244</v>
      </c>
      <c r="AF66" s="1">
        <f t="shared" si="54"/>
        <v>626468.616278532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3"/>
    </row>
    <row r="67" s="1" customFormat="1" spans="1:78">
      <c r="A67" s="13"/>
      <c r="B67" s="13"/>
      <c r="C67" s="16">
        <v>9</v>
      </c>
      <c r="D67" s="19">
        <v>13.740631377</v>
      </c>
      <c r="E67" s="20">
        <f t="shared" si="55"/>
        <v>20.1019024232258</v>
      </c>
      <c r="F67" s="16" t="s">
        <v>73</v>
      </c>
      <c r="G67" s="13">
        <v>10</v>
      </c>
      <c r="H67" s="18">
        <f t="shared" si="40"/>
        <v>13.740631377</v>
      </c>
      <c r="I67" s="18">
        <f t="shared" si="41"/>
        <v>286.890631377</v>
      </c>
      <c r="J67" s="18">
        <f t="shared" si="42"/>
        <v>0.0960880883511904</v>
      </c>
      <c r="K67" s="18">
        <f t="shared" si="43"/>
        <v>11.2298333333333</v>
      </c>
      <c r="L67" s="18">
        <f t="shared" si="44"/>
        <v>3.032055</v>
      </c>
      <c r="M67" s="13" t="s">
        <v>73</v>
      </c>
      <c r="N67" s="13"/>
      <c r="O67" s="18">
        <f t="shared" si="56"/>
        <v>12.0714707653332</v>
      </c>
      <c r="P67" s="18">
        <f t="shared" si="45"/>
        <v>1.15992454942815</v>
      </c>
      <c r="Q67" s="24">
        <f t="shared" si="46"/>
        <v>0.336378119334162</v>
      </c>
      <c r="R67" s="18">
        <f t="shared" si="47"/>
        <v>0.87929595</v>
      </c>
      <c r="S67" s="25">
        <f t="shared" si="48"/>
        <v>0.382553927757955</v>
      </c>
      <c r="T67" s="3">
        <v>0.27</v>
      </c>
      <c r="U67" s="26">
        <f t="shared" si="49"/>
        <v>0.103289560494648</v>
      </c>
      <c r="V67" s="3">
        <v>180.9</v>
      </c>
      <c r="W67" s="27">
        <v>6</v>
      </c>
      <c r="X67" s="27">
        <v>3</v>
      </c>
      <c r="Y67" s="27">
        <v>0.3</v>
      </c>
      <c r="Z67" s="27">
        <v>6</v>
      </c>
      <c r="AA67" s="3">
        <v>30.2</v>
      </c>
      <c r="AB67" s="2">
        <f t="shared" si="50"/>
        <v>0.24646916160411</v>
      </c>
      <c r="AC67" s="29">
        <f t="shared" si="51"/>
        <v>11.2298333333333</v>
      </c>
      <c r="AD67" s="1">
        <f t="shared" si="52"/>
        <v>0.29</v>
      </c>
      <c r="AE67" s="30">
        <f t="shared" si="53"/>
        <v>17.7405641673244</v>
      </c>
      <c r="AF67" s="1">
        <f t="shared" si="54"/>
        <v>491024.684480604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3"/>
    </row>
    <row r="68" s="1" customFormat="1" spans="1:78">
      <c r="A68" s="13"/>
      <c r="B68" s="13"/>
      <c r="C68" s="16">
        <v>10</v>
      </c>
      <c r="D68" s="19">
        <v>5.94843417870968</v>
      </c>
      <c r="E68" s="20">
        <f t="shared" si="55"/>
        <v>13.740631377</v>
      </c>
      <c r="F68" s="16" t="s">
        <v>73</v>
      </c>
      <c r="G68" s="13">
        <v>11</v>
      </c>
      <c r="H68" s="18">
        <f t="shared" si="40"/>
        <v>5.94843417870968</v>
      </c>
      <c r="I68" s="18">
        <f t="shared" si="41"/>
        <v>279.09843417871</v>
      </c>
      <c r="J68" s="18">
        <f t="shared" si="42"/>
        <v>0.037252378696409</v>
      </c>
      <c r="K68" s="18">
        <f t="shared" si="43"/>
        <v>11.2298333333333</v>
      </c>
      <c r="L68" s="18">
        <f t="shared" si="44"/>
        <v>3.032055</v>
      </c>
      <c r="M68" s="13" t="s">
        <v>75</v>
      </c>
      <c r="N68" s="18">
        <f>(O67-P67)*$C$22/100</f>
        <v>10.3659689051098</v>
      </c>
      <c r="O68" s="18">
        <f t="shared" si="56"/>
        <v>3.57763231079525</v>
      </c>
      <c r="P68" s="18">
        <f t="shared" si="45"/>
        <v>0.133275313678254</v>
      </c>
      <c r="Q68" s="24">
        <f t="shared" si="46"/>
        <v>0.0386498409666936</v>
      </c>
      <c r="R68" s="18">
        <f t="shared" si="47"/>
        <v>0.87929595</v>
      </c>
      <c r="S68" s="25">
        <f t="shared" si="48"/>
        <v>0.043955440675797</v>
      </c>
      <c r="T68" s="3">
        <v>0.27</v>
      </c>
      <c r="U68" s="26">
        <f t="shared" si="49"/>
        <v>0.0118679689824652</v>
      </c>
      <c r="V68" s="3">
        <v>180.9</v>
      </c>
      <c r="W68" s="27">
        <v>6</v>
      </c>
      <c r="X68" s="27">
        <v>3</v>
      </c>
      <c r="Y68" s="27">
        <v>0.3</v>
      </c>
      <c r="Z68" s="27">
        <v>6</v>
      </c>
      <c r="AA68" s="3">
        <v>30.2</v>
      </c>
      <c r="AB68" s="2">
        <f t="shared" si="50"/>
        <v>0.228705946373293</v>
      </c>
      <c r="AC68" s="29">
        <f t="shared" si="51"/>
        <v>11.2298333333333</v>
      </c>
      <c r="AD68" s="1">
        <f t="shared" si="52"/>
        <v>0.29</v>
      </c>
      <c r="AE68" s="30">
        <f t="shared" si="53"/>
        <v>17.7405641673244</v>
      </c>
      <c r="AF68" s="1">
        <f t="shared" si="54"/>
        <v>455636.17138101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3"/>
    </row>
    <row r="69" s="1" customFormat="1" spans="1:78">
      <c r="A69" s="13"/>
      <c r="B69" s="13"/>
      <c r="C69" s="16">
        <v>11</v>
      </c>
      <c r="D69" s="19">
        <v>-2.1786050506</v>
      </c>
      <c r="E69" s="20">
        <f t="shared" si="55"/>
        <v>5.94843417870968</v>
      </c>
      <c r="F69" s="16" t="s">
        <v>75</v>
      </c>
      <c r="G69" s="13">
        <v>12</v>
      </c>
      <c r="H69" s="18">
        <f t="shared" si="40"/>
        <v>-2.1786050506</v>
      </c>
      <c r="I69" s="18">
        <f t="shared" si="41"/>
        <v>270.9713949494</v>
      </c>
      <c r="J69" s="18">
        <f t="shared" si="42"/>
        <v>0.0130839878702613</v>
      </c>
      <c r="K69" s="18">
        <f t="shared" si="43"/>
        <v>11.2298333333333</v>
      </c>
      <c r="L69" s="18">
        <f t="shared" si="44"/>
        <v>3.032055</v>
      </c>
      <c r="M69" s="13" t="s">
        <v>73</v>
      </c>
      <c r="N69" s="13"/>
      <c r="O69" s="18">
        <f t="shared" si="56"/>
        <v>6.476411997117</v>
      </c>
      <c r="P69" s="18">
        <f t="shared" si="45"/>
        <v>0.0847372960130934</v>
      </c>
      <c r="Q69" s="24">
        <f t="shared" si="46"/>
        <v>0.0245738158437971</v>
      </c>
      <c r="R69" s="18">
        <f t="shared" si="47"/>
        <v>0.87929595</v>
      </c>
      <c r="S69" s="25">
        <f t="shared" si="48"/>
        <v>0.0279471500395255</v>
      </c>
      <c r="T69" s="3">
        <v>0.27</v>
      </c>
      <c r="U69" s="26">
        <f t="shared" si="49"/>
        <v>0.00754573051067188</v>
      </c>
      <c r="V69" s="3">
        <v>180.9</v>
      </c>
      <c r="W69" s="27">
        <v>6</v>
      </c>
      <c r="X69" s="27">
        <v>3</v>
      </c>
      <c r="Y69" s="27">
        <v>0.3</v>
      </c>
      <c r="Z69" s="27">
        <v>6</v>
      </c>
      <c r="AA69" s="3">
        <v>30.2</v>
      </c>
      <c r="AB69" s="2">
        <f t="shared" si="50"/>
        <v>0.227866135438224</v>
      </c>
      <c r="AC69" s="29">
        <f t="shared" si="51"/>
        <v>11.2298333333333</v>
      </c>
      <c r="AD69" s="1">
        <f t="shared" si="52"/>
        <v>0.29</v>
      </c>
      <c r="AE69" s="30">
        <f t="shared" si="53"/>
        <v>17.7405641673244</v>
      </c>
      <c r="AF69" s="1">
        <f t="shared" si="54"/>
        <v>453963.06998069</v>
      </c>
      <c r="AG69" s="1">
        <f>SUM(AF58:AF69)</f>
        <v>6186926.39896313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 s="3"/>
    </row>
    <row r="70" s="1" customFormat="1" spans="1:77">
      <c r="A70" s="13"/>
      <c r="B70" s="13"/>
      <c r="C70" s="16">
        <v>12</v>
      </c>
      <c r="D70" s="19">
        <v>-10.7670349256129</v>
      </c>
      <c r="E70" s="20">
        <f t="shared" si="55"/>
        <v>-2.1786050506</v>
      </c>
      <c r="F70" s="16" t="s">
        <v>73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</row>
    <row r="71" s="1" customFormat="1" spans="46:46">
      <c r="AT71" s="2"/>
    </row>
    <row r="72" s="1" customFormat="1" spans="19:46">
      <c r="S72" s="23" t="s">
        <v>45</v>
      </c>
      <c r="T72" s="23"/>
      <c r="U72" s="23"/>
      <c r="V72" s="23" t="s">
        <v>46</v>
      </c>
      <c r="W72" s="23"/>
      <c r="X72" s="23"/>
      <c r="Y72" s="23" t="s">
        <v>47</v>
      </c>
      <c r="Z72" s="23"/>
      <c r="AA72" s="23"/>
      <c r="AB72" s="23" t="s">
        <v>48</v>
      </c>
      <c r="AC72" s="23"/>
      <c r="AD72" s="23"/>
      <c r="AE72" s="23" t="s">
        <v>49</v>
      </c>
      <c r="AF72" s="23"/>
      <c r="AG72" s="23"/>
      <c r="AH72" s="23" t="s">
        <v>50</v>
      </c>
      <c r="AI72" s="23"/>
      <c r="AJ72" s="23"/>
      <c r="AK72" s="31" t="s">
        <v>78</v>
      </c>
      <c r="AL72" s="32"/>
      <c r="AM72" s="33"/>
      <c r="AN72" s="32" t="s">
        <v>79</v>
      </c>
      <c r="AO72" s="32"/>
      <c r="AP72" s="33"/>
      <c r="AQ72" s="23" t="s">
        <v>52</v>
      </c>
      <c r="AR72" s="23"/>
      <c r="AS72" s="23"/>
      <c r="AT72" s="2"/>
    </row>
    <row r="73" s="1" customFormat="1" spans="1:50">
      <c r="A73" s="15" t="s">
        <v>6</v>
      </c>
      <c r="B73" s="15"/>
      <c r="C73" s="16" t="s">
        <v>53</v>
      </c>
      <c r="D73" s="16" t="s">
        <v>54</v>
      </c>
      <c r="E73" s="16" t="s">
        <v>55</v>
      </c>
      <c r="F73" s="16" t="s">
        <v>56</v>
      </c>
      <c r="G73" s="13" t="s">
        <v>53</v>
      </c>
      <c r="H73" s="13" t="s">
        <v>55</v>
      </c>
      <c r="I73" s="13" t="s">
        <v>57</v>
      </c>
      <c r="J73" s="13" t="s">
        <v>58</v>
      </c>
      <c r="K73" s="22" t="s">
        <v>59</v>
      </c>
      <c r="L73" s="22" t="s">
        <v>60</v>
      </c>
      <c r="M73" s="13" t="s">
        <v>61</v>
      </c>
      <c r="N73" s="22" t="s">
        <v>62</v>
      </c>
      <c r="O73" s="13" t="s">
        <v>63</v>
      </c>
      <c r="P73" s="13" t="s">
        <v>64</v>
      </c>
      <c r="Q73" s="22" t="s">
        <v>65</v>
      </c>
      <c r="R73" s="22" t="s">
        <v>66</v>
      </c>
      <c r="S73" s="4" t="s">
        <v>12</v>
      </c>
      <c r="T73" s="3" t="s">
        <v>13</v>
      </c>
      <c r="U73" s="3"/>
      <c r="V73" s="4" t="s">
        <v>12</v>
      </c>
      <c r="W73" s="3" t="s">
        <v>13</v>
      </c>
      <c r="X73" s="3"/>
      <c r="Y73" s="4" t="s">
        <v>12</v>
      </c>
      <c r="Z73" s="3" t="s">
        <v>13</v>
      </c>
      <c r="AA73" s="3"/>
      <c r="AB73" s="4" t="s">
        <v>12</v>
      </c>
      <c r="AC73" s="3" t="s">
        <v>13</v>
      </c>
      <c r="AD73" s="3"/>
      <c r="AE73" s="4" t="s">
        <v>12</v>
      </c>
      <c r="AF73" s="3" t="s">
        <v>13</v>
      </c>
      <c r="AG73" s="3"/>
      <c r="AH73" s="4" t="s">
        <v>12</v>
      </c>
      <c r="AI73" s="3" t="s">
        <v>13</v>
      </c>
      <c r="AJ73" s="3"/>
      <c r="AK73" s="4" t="s">
        <v>12</v>
      </c>
      <c r="AL73" s="3" t="s">
        <v>13</v>
      </c>
      <c r="AM73" s="3"/>
      <c r="AN73" s="4" t="s">
        <v>12</v>
      </c>
      <c r="AO73" s="3" t="s">
        <v>13</v>
      </c>
      <c r="AP73" s="3"/>
      <c r="AQ73" s="34" t="s">
        <v>12</v>
      </c>
      <c r="AR73" s="34" t="s">
        <v>13</v>
      </c>
      <c r="AS73" s="34"/>
      <c r="AT73" s="2" t="s">
        <v>67</v>
      </c>
      <c r="AU73" s="1" t="s">
        <v>68</v>
      </c>
      <c r="AV73" s="1" t="s">
        <v>38</v>
      </c>
      <c r="AW73" s="1" t="s">
        <v>69</v>
      </c>
      <c r="AX73" s="1" t="s">
        <v>70</v>
      </c>
    </row>
    <row r="74" s="1" customFormat="1" spans="1:50">
      <c r="A74" s="13" t="s">
        <v>71</v>
      </c>
      <c r="B74" s="13">
        <f>F8</f>
        <v>625.464</v>
      </c>
      <c r="C74" s="16" t="s">
        <v>72</v>
      </c>
      <c r="D74" s="17">
        <v>-9</v>
      </c>
      <c r="E74" s="16"/>
      <c r="F74" s="16"/>
      <c r="G74" s="13">
        <v>1</v>
      </c>
      <c r="H74" s="18">
        <f t="shared" ref="H74:H85" si="57">E75</f>
        <v>-9</v>
      </c>
      <c r="I74" s="18">
        <f t="shared" ref="I74:I85" si="58">H74+273.15</f>
        <v>264.15</v>
      </c>
      <c r="J74" s="18">
        <f t="shared" ref="J74:J85" si="59">EXP(($C$16*(I74-$C$14))/($C$17*I74*$C$14))</f>
        <v>0.0051730365778654</v>
      </c>
      <c r="K74" s="18">
        <f t="shared" ref="K74:K85" si="60">$B$74/12</f>
        <v>52.122</v>
      </c>
      <c r="L74" s="18">
        <f t="shared" ref="L74:L85" si="61">K74*$B$75/100</f>
        <v>0.52122</v>
      </c>
      <c r="M74" s="13" t="s">
        <v>73</v>
      </c>
      <c r="N74" s="13"/>
      <c r="O74" s="18">
        <f>L74</f>
        <v>0.52122</v>
      </c>
      <c r="P74" s="18">
        <f t="shared" ref="P74:P85" si="62">O74*J74</f>
        <v>0.00269629012511501</v>
      </c>
      <c r="Q74" s="24">
        <f t="shared" ref="Q74:Q85" si="63">P74*$B$76</f>
        <v>0.000808887037534502</v>
      </c>
      <c r="R74" s="18">
        <f t="shared" ref="R74:R85" si="64">L74*$B$76</f>
        <v>0.156366</v>
      </c>
      <c r="S74" s="25">
        <f t="shared" ref="S74:S85" si="65">Q74/R74</f>
        <v>0.0051730365778654</v>
      </c>
      <c r="T74" s="3">
        <v>0.01</v>
      </c>
      <c r="U74" s="26">
        <f t="shared" ref="U74:U85" si="66">S74*T74</f>
        <v>5.1730365778654e-5</v>
      </c>
      <c r="V74" s="25"/>
      <c r="W74" s="3"/>
      <c r="X74" s="3"/>
      <c r="Y74" s="28"/>
      <c r="Z74" s="3"/>
      <c r="AA74" s="27"/>
      <c r="AB74" s="3"/>
      <c r="AC74" s="3"/>
      <c r="AD74" s="27"/>
      <c r="AE74" s="25">
        <v>0.001</v>
      </c>
      <c r="AF74" s="3">
        <v>0.49</v>
      </c>
      <c r="AG74" s="26">
        <f t="shared" ref="AG74:AG85" si="67">AF74*AE74</f>
        <v>0.00049</v>
      </c>
      <c r="AH74" s="35"/>
      <c r="AI74" s="3"/>
      <c r="AJ74" s="26"/>
      <c r="AK74" s="36"/>
      <c r="AL74" s="27"/>
      <c r="AM74" s="27"/>
      <c r="AN74" s="36"/>
      <c r="AO74" s="27"/>
      <c r="AP74" s="26"/>
      <c r="AQ74" s="3">
        <v>0.01</v>
      </c>
      <c r="AR74" s="3">
        <v>0.5</v>
      </c>
      <c r="AS74" s="3">
        <f t="shared" ref="AS74:AS85" si="68">AR74*AQ74</f>
        <v>0.005</v>
      </c>
      <c r="AT74" s="2">
        <f t="shared" ref="AT74:AT85" si="69">(AS74+AM74+AD74+AA74+U74+X74+AG74+AJ74+AP74)</f>
        <v>0.00554173036577865</v>
      </c>
      <c r="AU74" s="29">
        <f t="shared" ref="AU74:AU85" si="70">$B$74/12</f>
        <v>52.122</v>
      </c>
      <c r="AV74" s="1">
        <f t="shared" ref="AV74:AV85" si="71">$B$76</f>
        <v>0.3</v>
      </c>
      <c r="AW74" s="2">
        <f>$E$8/12</f>
        <v>2.60738801555082</v>
      </c>
      <c r="AX74" s="1">
        <f t="shared" ref="AX74:AX85" si="72">AW74*10000*AV74*0.67*AU74*AT74</f>
        <v>1513.79890098219</v>
      </c>
    </row>
    <row r="75" s="1" customFormat="1" spans="1:50">
      <c r="A75" s="13" t="s">
        <v>74</v>
      </c>
      <c r="B75" s="13">
        <v>1</v>
      </c>
      <c r="C75" s="16">
        <v>1</v>
      </c>
      <c r="D75" s="19">
        <v>-10.8207592773871</v>
      </c>
      <c r="E75" s="20">
        <f t="shared" ref="E75:E86" si="73">D74</f>
        <v>-9</v>
      </c>
      <c r="F75" s="16" t="s">
        <v>73</v>
      </c>
      <c r="G75" s="13">
        <v>2</v>
      </c>
      <c r="H75" s="18">
        <f t="shared" si="57"/>
        <v>-10.8207592773871</v>
      </c>
      <c r="I75" s="18">
        <f t="shared" si="58"/>
        <v>262.329240722613</v>
      </c>
      <c r="J75" s="18">
        <f t="shared" si="59"/>
        <v>0.00400529954346074</v>
      </c>
      <c r="K75" s="18">
        <f t="shared" si="60"/>
        <v>52.122</v>
      </c>
      <c r="L75" s="18">
        <f t="shared" si="61"/>
        <v>0.52122</v>
      </c>
      <c r="M75" s="13" t="s">
        <v>73</v>
      </c>
      <c r="N75" s="13"/>
      <c r="O75" s="18">
        <f t="shared" ref="O75:O85" si="74">L75+O74-P74-N75</f>
        <v>1.03974370987488</v>
      </c>
      <c r="P75" s="18">
        <f t="shared" si="62"/>
        <v>0.00416448500647805</v>
      </c>
      <c r="Q75" s="24">
        <f t="shared" si="63"/>
        <v>0.00124934550194341</v>
      </c>
      <c r="R75" s="18">
        <f t="shared" si="64"/>
        <v>0.156366</v>
      </c>
      <c r="S75" s="25">
        <f t="shared" si="65"/>
        <v>0.00798987952587784</v>
      </c>
      <c r="T75" s="3">
        <v>0.01</v>
      </c>
      <c r="U75" s="26">
        <f t="shared" si="66"/>
        <v>7.98987952587784e-5</v>
      </c>
      <c r="V75" s="25"/>
      <c r="W75" s="3"/>
      <c r="X75" s="3"/>
      <c r="Y75" s="28"/>
      <c r="Z75" s="3"/>
      <c r="AA75" s="27"/>
      <c r="AB75" s="3"/>
      <c r="AC75" s="3"/>
      <c r="AD75" s="27"/>
      <c r="AE75" s="25">
        <v>0.001</v>
      </c>
      <c r="AF75" s="3">
        <v>0.49</v>
      </c>
      <c r="AG75" s="26">
        <f t="shared" si="67"/>
        <v>0.00049</v>
      </c>
      <c r="AH75" s="35"/>
      <c r="AI75" s="3"/>
      <c r="AJ75" s="26"/>
      <c r="AK75" s="36"/>
      <c r="AL75" s="27"/>
      <c r="AM75" s="27"/>
      <c r="AN75" s="36"/>
      <c r="AO75" s="27"/>
      <c r="AP75" s="26"/>
      <c r="AQ75" s="3">
        <v>0.01</v>
      </c>
      <c r="AR75" s="3">
        <v>0.5</v>
      </c>
      <c r="AS75" s="3">
        <f t="shared" si="68"/>
        <v>0.005</v>
      </c>
      <c r="AT75" s="2">
        <f t="shared" si="69"/>
        <v>0.00556989879525878</v>
      </c>
      <c r="AU75" s="29">
        <f t="shared" si="70"/>
        <v>52.122</v>
      </c>
      <c r="AV75" s="1">
        <f t="shared" si="71"/>
        <v>0.3</v>
      </c>
      <c r="AW75" s="2">
        <f t="shared" ref="AW75:AW85" si="75">$E$8/12</f>
        <v>2.60738801555082</v>
      </c>
      <c r="AX75" s="1">
        <f t="shared" si="72"/>
        <v>1521.49348999589</v>
      </c>
    </row>
    <row r="76" s="1" customFormat="1" spans="1:50">
      <c r="A76" s="13" t="s">
        <v>38</v>
      </c>
      <c r="B76" s="13">
        <f>H8</f>
        <v>0.3</v>
      </c>
      <c r="C76" s="16">
        <v>2</v>
      </c>
      <c r="D76" s="19">
        <v>-8.64972643082143</v>
      </c>
      <c r="E76" s="20">
        <f t="shared" si="73"/>
        <v>-10.8207592773871</v>
      </c>
      <c r="F76" s="16" t="s">
        <v>73</v>
      </c>
      <c r="G76" s="13">
        <v>3</v>
      </c>
      <c r="H76" s="18">
        <f t="shared" si="57"/>
        <v>-8.64972643082143</v>
      </c>
      <c r="I76" s="18">
        <f t="shared" si="58"/>
        <v>264.500273569179</v>
      </c>
      <c r="J76" s="18">
        <f t="shared" si="59"/>
        <v>0.00543181909502985</v>
      </c>
      <c r="K76" s="18">
        <f t="shared" si="60"/>
        <v>52.122</v>
      </c>
      <c r="L76" s="18">
        <f t="shared" si="61"/>
        <v>0.52122</v>
      </c>
      <c r="M76" s="13" t="s">
        <v>73</v>
      </c>
      <c r="N76" s="13"/>
      <c r="O76" s="18">
        <f t="shared" si="74"/>
        <v>1.55679922486841</v>
      </c>
      <c r="P76" s="18">
        <f t="shared" si="62"/>
        <v>0.00845625175676789</v>
      </c>
      <c r="Q76" s="24">
        <f t="shared" si="63"/>
        <v>0.00253687552703037</v>
      </c>
      <c r="R76" s="18">
        <f t="shared" si="64"/>
        <v>0.156366</v>
      </c>
      <c r="S76" s="25">
        <f t="shared" si="65"/>
        <v>0.016223958706051</v>
      </c>
      <c r="T76" s="3">
        <v>0.01</v>
      </c>
      <c r="U76" s="26">
        <f t="shared" si="66"/>
        <v>0.00016223958706051</v>
      </c>
      <c r="V76" s="25"/>
      <c r="W76" s="3"/>
      <c r="X76" s="3"/>
      <c r="Y76" s="28"/>
      <c r="Z76" s="3"/>
      <c r="AA76" s="27"/>
      <c r="AB76" s="3"/>
      <c r="AC76" s="3"/>
      <c r="AD76" s="27"/>
      <c r="AE76" s="25">
        <v>0.001</v>
      </c>
      <c r="AF76" s="3">
        <v>0.49</v>
      </c>
      <c r="AG76" s="26">
        <f t="shared" si="67"/>
        <v>0.00049</v>
      </c>
      <c r="AH76" s="35"/>
      <c r="AI76" s="3"/>
      <c r="AJ76" s="26"/>
      <c r="AK76" s="36"/>
      <c r="AL76" s="27"/>
      <c r="AM76" s="27"/>
      <c r="AN76" s="36"/>
      <c r="AO76" s="27"/>
      <c r="AP76" s="26"/>
      <c r="AQ76" s="3">
        <v>0.01</v>
      </c>
      <c r="AR76" s="3">
        <v>0.5</v>
      </c>
      <c r="AS76" s="3">
        <f t="shared" si="68"/>
        <v>0.005</v>
      </c>
      <c r="AT76" s="2">
        <f t="shared" si="69"/>
        <v>0.00565223958706051</v>
      </c>
      <c r="AU76" s="29">
        <f t="shared" si="70"/>
        <v>52.122</v>
      </c>
      <c r="AV76" s="1">
        <f t="shared" si="71"/>
        <v>0.3</v>
      </c>
      <c r="AW76" s="2">
        <f t="shared" si="75"/>
        <v>2.60738801555082</v>
      </c>
      <c r="AX76" s="1">
        <f t="shared" si="72"/>
        <v>1543.98599538828</v>
      </c>
    </row>
    <row r="77" s="1" customFormat="1" spans="1:50">
      <c r="A77" s="13"/>
      <c r="B77" s="13"/>
      <c r="C77" s="16">
        <v>3</v>
      </c>
      <c r="D77" s="19">
        <v>-1.01979125635484</v>
      </c>
      <c r="E77" s="20">
        <f t="shared" si="73"/>
        <v>-8.64972643082143</v>
      </c>
      <c r="F77" s="16" t="s">
        <v>73</v>
      </c>
      <c r="G77" s="13">
        <v>4</v>
      </c>
      <c r="H77" s="18">
        <f t="shared" si="57"/>
        <v>-1.01979125635484</v>
      </c>
      <c r="I77" s="18">
        <f t="shared" si="58"/>
        <v>272.130208743645</v>
      </c>
      <c r="J77" s="18">
        <f t="shared" si="59"/>
        <v>0.0152473008781062</v>
      </c>
      <c r="K77" s="18">
        <f t="shared" si="60"/>
        <v>52.122</v>
      </c>
      <c r="L77" s="18">
        <f t="shared" si="61"/>
        <v>0.52122</v>
      </c>
      <c r="M77" s="13" t="s">
        <v>73</v>
      </c>
      <c r="N77" s="13"/>
      <c r="O77" s="18">
        <f t="shared" si="74"/>
        <v>2.06956297311164</v>
      </c>
      <c r="P77" s="18">
        <f t="shared" si="62"/>
        <v>0.0315552493372212</v>
      </c>
      <c r="Q77" s="24">
        <f t="shared" si="63"/>
        <v>0.00946657480116637</v>
      </c>
      <c r="R77" s="18">
        <f t="shared" si="64"/>
        <v>0.156366</v>
      </c>
      <c r="S77" s="25">
        <f t="shared" si="65"/>
        <v>0.0605411329903328</v>
      </c>
      <c r="T77" s="3">
        <v>0.01</v>
      </c>
      <c r="U77" s="26">
        <f t="shared" si="66"/>
        <v>0.000605411329903328</v>
      </c>
      <c r="V77" s="25"/>
      <c r="W77" s="3"/>
      <c r="X77" s="3"/>
      <c r="Y77" s="28"/>
      <c r="Z77" s="3"/>
      <c r="AA77" s="27"/>
      <c r="AB77" s="3"/>
      <c r="AC77" s="3"/>
      <c r="AD77" s="27"/>
      <c r="AE77" s="25">
        <v>0.001</v>
      </c>
      <c r="AF77" s="3">
        <v>0.49</v>
      </c>
      <c r="AG77" s="26">
        <f t="shared" si="67"/>
        <v>0.00049</v>
      </c>
      <c r="AH77" s="35"/>
      <c r="AI77" s="3"/>
      <c r="AJ77" s="26"/>
      <c r="AK77" s="36"/>
      <c r="AL77" s="27"/>
      <c r="AM77" s="27"/>
      <c r="AN77" s="36"/>
      <c r="AO77" s="27"/>
      <c r="AP77" s="26"/>
      <c r="AQ77" s="3">
        <v>0.01</v>
      </c>
      <c r="AR77" s="3">
        <v>0.5</v>
      </c>
      <c r="AS77" s="3">
        <f t="shared" si="68"/>
        <v>0.005</v>
      </c>
      <c r="AT77" s="2">
        <f t="shared" si="69"/>
        <v>0.00609541132990333</v>
      </c>
      <c r="AU77" s="29">
        <f t="shared" si="70"/>
        <v>52.122</v>
      </c>
      <c r="AV77" s="1">
        <f t="shared" si="71"/>
        <v>0.3</v>
      </c>
      <c r="AW77" s="2">
        <f t="shared" si="75"/>
        <v>2.60738801555082</v>
      </c>
      <c r="AX77" s="1">
        <f t="shared" si="72"/>
        <v>1665.04437480793</v>
      </c>
    </row>
    <row r="78" s="1" customFormat="1" spans="1:50">
      <c r="A78" s="13"/>
      <c r="B78" s="13"/>
      <c r="C78" s="16">
        <v>4</v>
      </c>
      <c r="D78" s="19">
        <v>6.75967254876667</v>
      </c>
      <c r="E78" s="20">
        <f t="shared" si="73"/>
        <v>-1.01979125635484</v>
      </c>
      <c r="F78" s="16" t="s">
        <v>73</v>
      </c>
      <c r="G78" s="13">
        <v>5</v>
      </c>
      <c r="H78" s="18">
        <f t="shared" si="57"/>
        <v>6.75967254876667</v>
      </c>
      <c r="I78" s="18">
        <f t="shared" si="58"/>
        <v>279.909672548767</v>
      </c>
      <c r="J78" s="18">
        <f t="shared" si="59"/>
        <v>0.0412159203170874</v>
      </c>
      <c r="K78" s="18">
        <f t="shared" si="60"/>
        <v>52.122</v>
      </c>
      <c r="L78" s="18">
        <f t="shared" si="61"/>
        <v>0.52122</v>
      </c>
      <c r="M78" s="13" t="s">
        <v>75</v>
      </c>
      <c r="N78" s="18">
        <f>(O77-P77)*$C$22/100</f>
        <v>1.9361073375857</v>
      </c>
      <c r="O78" s="18">
        <f t="shared" si="74"/>
        <v>0.623120386188721</v>
      </c>
      <c r="P78" s="18">
        <f t="shared" si="62"/>
        <v>0.025682480185107</v>
      </c>
      <c r="Q78" s="24">
        <f t="shared" si="63"/>
        <v>0.00770474405553211</v>
      </c>
      <c r="R78" s="18">
        <f t="shared" si="64"/>
        <v>0.156366</v>
      </c>
      <c r="S78" s="25">
        <f t="shared" si="65"/>
        <v>0.0492737811003166</v>
      </c>
      <c r="T78" s="3">
        <v>0.01</v>
      </c>
      <c r="U78" s="26">
        <f t="shared" si="66"/>
        <v>0.000492737811003166</v>
      </c>
      <c r="V78" s="25"/>
      <c r="W78" s="3"/>
      <c r="X78" s="3"/>
      <c r="Y78" s="28"/>
      <c r="Z78" s="3"/>
      <c r="AA78" s="27"/>
      <c r="AB78" s="3"/>
      <c r="AC78" s="3"/>
      <c r="AD78" s="27"/>
      <c r="AE78" s="25">
        <v>0.005</v>
      </c>
      <c r="AF78" s="3">
        <v>0.49</v>
      </c>
      <c r="AG78" s="26">
        <f t="shared" si="67"/>
        <v>0.00245</v>
      </c>
      <c r="AH78" s="35"/>
      <c r="AI78" s="3"/>
      <c r="AJ78" s="26"/>
      <c r="AK78" s="36"/>
      <c r="AL78" s="27"/>
      <c r="AM78" s="27"/>
      <c r="AN78" s="36"/>
      <c r="AO78" s="27"/>
      <c r="AP78" s="26"/>
      <c r="AQ78" s="3">
        <v>0.015</v>
      </c>
      <c r="AR78" s="3">
        <v>0.5</v>
      </c>
      <c r="AS78" s="3">
        <f t="shared" si="68"/>
        <v>0.0075</v>
      </c>
      <c r="AT78" s="2">
        <f t="shared" si="69"/>
        <v>0.0104427378110032</v>
      </c>
      <c r="AU78" s="29">
        <f t="shared" si="70"/>
        <v>52.122</v>
      </c>
      <c r="AV78" s="1">
        <f t="shared" si="71"/>
        <v>0.3</v>
      </c>
      <c r="AW78" s="2">
        <f t="shared" si="75"/>
        <v>2.60738801555082</v>
      </c>
      <c r="AX78" s="1">
        <f t="shared" si="72"/>
        <v>2852.57563579072</v>
      </c>
    </row>
    <row r="79" s="1" customFormat="1" spans="1:50">
      <c r="A79" s="13"/>
      <c r="B79" s="13"/>
      <c r="C79" s="16">
        <v>5</v>
      </c>
      <c r="D79" s="19">
        <v>12.6003977957419</v>
      </c>
      <c r="E79" s="20">
        <f t="shared" si="73"/>
        <v>6.75967254876667</v>
      </c>
      <c r="F79" s="16" t="s">
        <v>75</v>
      </c>
      <c r="G79" s="13">
        <v>6</v>
      </c>
      <c r="H79" s="18">
        <f t="shared" si="57"/>
        <v>12.6003977957419</v>
      </c>
      <c r="I79" s="18">
        <f t="shared" si="58"/>
        <v>285.750397795742</v>
      </c>
      <c r="J79" s="18">
        <f t="shared" si="59"/>
        <v>0.0839178217300834</v>
      </c>
      <c r="K79" s="18">
        <f t="shared" si="60"/>
        <v>52.122</v>
      </c>
      <c r="L79" s="18">
        <f t="shared" si="61"/>
        <v>0.52122</v>
      </c>
      <c r="M79" s="13" t="s">
        <v>73</v>
      </c>
      <c r="N79" s="13"/>
      <c r="O79" s="18">
        <f t="shared" si="74"/>
        <v>1.11865790600361</v>
      </c>
      <c r="P79" s="18">
        <f t="shared" si="62"/>
        <v>0.0938753347329597</v>
      </c>
      <c r="Q79" s="24">
        <f t="shared" si="63"/>
        <v>0.0281626004198879</v>
      </c>
      <c r="R79" s="18">
        <f t="shared" si="64"/>
        <v>0.156366</v>
      </c>
      <c r="S79" s="25">
        <f t="shared" si="65"/>
        <v>0.180106931301484</v>
      </c>
      <c r="T79" s="3">
        <v>0.01</v>
      </c>
      <c r="U79" s="26">
        <f t="shared" si="66"/>
        <v>0.00180106931301484</v>
      </c>
      <c r="V79" s="25"/>
      <c r="W79" s="3"/>
      <c r="X79" s="3"/>
      <c r="Y79" s="28"/>
      <c r="Z79" s="3"/>
      <c r="AA79" s="27"/>
      <c r="AB79" s="3"/>
      <c r="AC79" s="3"/>
      <c r="AD79" s="27"/>
      <c r="AE79" s="25">
        <v>0.005</v>
      </c>
      <c r="AF79" s="3">
        <v>0.49</v>
      </c>
      <c r="AG79" s="26">
        <f t="shared" si="67"/>
        <v>0.00245</v>
      </c>
      <c r="AH79" s="35"/>
      <c r="AI79" s="3"/>
      <c r="AJ79" s="26"/>
      <c r="AK79" s="36"/>
      <c r="AL79" s="27"/>
      <c r="AM79" s="27"/>
      <c r="AN79" s="36"/>
      <c r="AO79" s="27"/>
      <c r="AP79" s="26"/>
      <c r="AQ79" s="3">
        <v>0.015</v>
      </c>
      <c r="AR79" s="3">
        <v>0.5</v>
      </c>
      <c r="AS79" s="3">
        <f t="shared" si="68"/>
        <v>0.0075</v>
      </c>
      <c r="AT79" s="2">
        <f t="shared" si="69"/>
        <v>0.0117510693130148</v>
      </c>
      <c r="AU79" s="29">
        <f t="shared" si="70"/>
        <v>52.122</v>
      </c>
      <c r="AV79" s="1">
        <f t="shared" si="71"/>
        <v>0.3</v>
      </c>
      <c r="AW79" s="2">
        <f t="shared" si="75"/>
        <v>2.60738801555082</v>
      </c>
      <c r="AX79" s="1">
        <f t="shared" si="72"/>
        <v>3209.96415149618</v>
      </c>
    </row>
    <row r="80" s="1" customFormat="1" spans="1:50">
      <c r="A80" s="13"/>
      <c r="B80" s="13"/>
      <c r="C80" s="16">
        <v>6</v>
      </c>
      <c r="D80" s="19">
        <v>18.1862683153333</v>
      </c>
      <c r="E80" s="20">
        <f t="shared" si="73"/>
        <v>12.6003977957419</v>
      </c>
      <c r="F80" s="16" t="s">
        <v>73</v>
      </c>
      <c r="G80" s="13">
        <v>7</v>
      </c>
      <c r="H80" s="18">
        <f t="shared" si="57"/>
        <v>18.1862683153333</v>
      </c>
      <c r="I80" s="18">
        <f t="shared" si="58"/>
        <v>291.336268315333</v>
      </c>
      <c r="J80" s="18">
        <f t="shared" si="59"/>
        <v>0.161282409161105</v>
      </c>
      <c r="K80" s="18">
        <f t="shared" si="60"/>
        <v>52.122</v>
      </c>
      <c r="L80" s="18">
        <f t="shared" si="61"/>
        <v>0.52122</v>
      </c>
      <c r="M80" s="13" t="s">
        <v>73</v>
      </c>
      <c r="N80" s="13"/>
      <c r="O80" s="18">
        <f t="shared" si="74"/>
        <v>1.54600257127065</v>
      </c>
      <c r="P80" s="18">
        <f t="shared" si="62"/>
        <v>0.249343019263795</v>
      </c>
      <c r="Q80" s="24">
        <f t="shared" si="63"/>
        <v>0.0748029057791384</v>
      </c>
      <c r="R80" s="18">
        <f t="shared" si="64"/>
        <v>0.156366</v>
      </c>
      <c r="S80" s="25">
        <f t="shared" si="65"/>
        <v>0.478383445116831</v>
      </c>
      <c r="T80" s="3">
        <v>0.01</v>
      </c>
      <c r="U80" s="26">
        <f t="shared" si="66"/>
        <v>0.00478383445116831</v>
      </c>
      <c r="V80" s="25"/>
      <c r="W80" s="3"/>
      <c r="X80" s="3"/>
      <c r="Y80" s="28"/>
      <c r="Z80" s="3"/>
      <c r="AA80" s="27"/>
      <c r="AB80" s="3"/>
      <c r="AC80" s="3"/>
      <c r="AD80" s="27"/>
      <c r="AE80" s="25">
        <v>0.005</v>
      </c>
      <c r="AF80" s="3">
        <v>0.49</v>
      </c>
      <c r="AG80" s="26">
        <f t="shared" si="67"/>
        <v>0.00245</v>
      </c>
      <c r="AH80" s="35"/>
      <c r="AI80" s="3"/>
      <c r="AJ80" s="26"/>
      <c r="AK80" s="36"/>
      <c r="AL80" s="27"/>
      <c r="AM80" s="27"/>
      <c r="AN80" s="36"/>
      <c r="AO80" s="27"/>
      <c r="AP80" s="26"/>
      <c r="AQ80" s="3">
        <v>0.015</v>
      </c>
      <c r="AR80" s="3">
        <v>0.5</v>
      </c>
      <c r="AS80" s="3">
        <f t="shared" si="68"/>
        <v>0.0075</v>
      </c>
      <c r="AT80" s="2">
        <f t="shared" si="69"/>
        <v>0.0147338344511683</v>
      </c>
      <c r="AU80" s="29">
        <f t="shared" si="70"/>
        <v>52.122</v>
      </c>
      <c r="AV80" s="1">
        <f t="shared" si="71"/>
        <v>0.3</v>
      </c>
      <c r="AW80" s="2">
        <f t="shared" si="75"/>
        <v>2.60738801555082</v>
      </c>
      <c r="AX80" s="1">
        <f t="shared" si="72"/>
        <v>4024.74695217298</v>
      </c>
    </row>
    <row r="81" s="1" customFormat="1" spans="1:50">
      <c r="A81" s="13"/>
      <c r="B81" s="13"/>
      <c r="C81" s="16">
        <v>7</v>
      </c>
      <c r="D81" s="19">
        <v>20.8119243964516</v>
      </c>
      <c r="E81" s="20">
        <f t="shared" si="73"/>
        <v>18.1862683153333</v>
      </c>
      <c r="F81" s="16" t="s">
        <v>73</v>
      </c>
      <c r="G81" s="13">
        <v>8</v>
      </c>
      <c r="H81" s="18">
        <f t="shared" si="57"/>
        <v>20.8119243964516</v>
      </c>
      <c r="I81" s="18">
        <f t="shared" si="58"/>
        <v>293.961924396452</v>
      </c>
      <c r="J81" s="18">
        <f t="shared" si="59"/>
        <v>0.217385693913878</v>
      </c>
      <c r="K81" s="18">
        <f t="shared" si="60"/>
        <v>52.122</v>
      </c>
      <c r="L81" s="18">
        <f t="shared" si="61"/>
        <v>0.52122</v>
      </c>
      <c r="M81" s="13" t="s">
        <v>73</v>
      </c>
      <c r="N81" s="13"/>
      <c r="O81" s="18">
        <f t="shared" si="74"/>
        <v>1.81787955200686</v>
      </c>
      <c r="P81" s="18">
        <f t="shared" si="62"/>
        <v>0.395181007864861</v>
      </c>
      <c r="Q81" s="24">
        <f t="shared" si="63"/>
        <v>0.118554302359458</v>
      </c>
      <c r="R81" s="18">
        <f t="shared" si="64"/>
        <v>0.156366</v>
      </c>
      <c r="S81" s="25">
        <f t="shared" si="65"/>
        <v>0.758184658809832</v>
      </c>
      <c r="T81" s="3">
        <v>0.01</v>
      </c>
      <c r="U81" s="26">
        <f t="shared" si="66"/>
        <v>0.00758184658809832</v>
      </c>
      <c r="V81" s="25"/>
      <c r="W81" s="3"/>
      <c r="X81" s="3"/>
      <c r="Y81" s="28"/>
      <c r="Z81" s="3"/>
      <c r="AA81" s="27"/>
      <c r="AB81" s="3"/>
      <c r="AC81" s="3"/>
      <c r="AD81" s="27"/>
      <c r="AE81" s="25">
        <v>0.005</v>
      </c>
      <c r="AF81" s="3">
        <v>0.49</v>
      </c>
      <c r="AG81" s="26">
        <f t="shared" si="67"/>
        <v>0.00245</v>
      </c>
      <c r="AH81" s="35"/>
      <c r="AI81" s="3"/>
      <c r="AJ81" s="26"/>
      <c r="AK81" s="36"/>
      <c r="AL81" s="27"/>
      <c r="AM81" s="27"/>
      <c r="AN81" s="36"/>
      <c r="AO81" s="27"/>
      <c r="AP81" s="26"/>
      <c r="AQ81" s="3">
        <v>0.015</v>
      </c>
      <c r="AR81" s="3">
        <v>0.5</v>
      </c>
      <c r="AS81" s="3">
        <f t="shared" si="68"/>
        <v>0.0075</v>
      </c>
      <c r="AT81" s="2">
        <f t="shared" si="69"/>
        <v>0.0175318465880983</v>
      </c>
      <c r="AU81" s="29">
        <f t="shared" si="70"/>
        <v>52.122</v>
      </c>
      <c r="AV81" s="1">
        <f t="shared" si="71"/>
        <v>0.3</v>
      </c>
      <c r="AW81" s="2">
        <f t="shared" si="75"/>
        <v>2.60738801555082</v>
      </c>
      <c r="AX81" s="1">
        <f t="shared" si="72"/>
        <v>4789.06196179079</v>
      </c>
    </row>
    <row r="82" s="1" customFormat="1" spans="1:50">
      <c r="A82" s="13"/>
      <c r="B82" s="13"/>
      <c r="C82" s="16">
        <v>8</v>
      </c>
      <c r="D82" s="19">
        <v>20.1019024232258</v>
      </c>
      <c r="E82" s="20">
        <f t="shared" si="73"/>
        <v>20.8119243964516</v>
      </c>
      <c r="F82" s="16" t="s">
        <v>73</v>
      </c>
      <c r="G82" s="13">
        <v>9</v>
      </c>
      <c r="H82" s="18">
        <f t="shared" si="57"/>
        <v>20.1019024232258</v>
      </c>
      <c r="I82" s="18">
        <f t="shared" si="58"/>
        <v>293.251902423226</v>
      </c>
      <c r="J82" s="18">
        <f t="shared" si="59"/>
        <v>0.200632851184773</v>
      </c>
      <c r="K82" s="18">
        <f t="shared" si="60"/>
        <v>52.122</v>
      </c>
      <c r="L82" s="18">
        <f t="shared" si="61"/>
        <v>0.52122</v>
      </c>
      <c r="M82" s="13" t="s">
        <v>73</v>
      </c>
      <c r="N82" s="13"/>
      <c r="O82" s="18">
        <f t="shared" si="74"/>
        <v>1.943918544142</v>
      </c>
      <c r="P82" s="18">
        <f t="shared" si="62"/>
        <v>0.390013919982161</v>
      </c>
      <c r="Q82" s="24">
        <f t="shared" si="63"/>
        <v>0.117004175994648</v>
      </c>
      <c r="R82" s="18">
        <f t="shared" si="64"/>
        <v>0.156366</v>
      </c>
      <c r="S82" s="25">
        <f t="shared" si="65"/>
        <v>0.748271209819579</v>
      </c>
      <c r="T82" s="3">
        <v>0.01</v>
      </c>
      <c r="U82" s="26">
        <f t="shared" si="66"/>
        <v>0.00748271209819579</v>
      </c>
      <c r="V82" s="25"/>
      <c r="W82" s="3"/>
      <c r="X82" s="3"/>
      <c r="Y82" s="28"/>
      <c r="Z82" s="3"/>
      <c r="AA82" s="27"/>
      <c r="AB82" s="3"/>
      <c r="AC82" s="3"/>
      <c r="AD82" s="27"/>
      <c r="AE82" s="25">
        <v>0.005</v>
      </c>
      <c r="AF82" s="3">
        <v>0.49</v>
      </c>
      <c r="AG82" s="26">
        <f t="shared" si="67"/>
        <v>0.00245</v>
      </c>
      <c r="AH82" s="35"/>
      <c r="AI82" s="3"/>
      <c r="AJ82" s="26"/>
      <c r="AK82" s="36"/>
      <c r="AL82" s="27"/>
      <c r="AM82" s="27"/>
      <c r="AN82" s="36"/>
      <c r="AO82" s="27"/>
      <c r="AP82" s="26"/>
      <c r="AQ82" s="3">
        <v>0.015</v>
      </c>
      <c r="AR82" s="3">
        <v>0.5</v>
      </c>
      <c r="AS82" s="3">
        <f t="shared" si="68"/>
        <v>0.0075</v>
      </c>
      <c r="AT82" s="2">
        <f t="shared" si="69"/>
        <v>0.0174327120981958</v>
      </c>
      <c r="AU82" s="29">
        <f t="shared" si="70"/>
        <v>52.122</v>
      </c>
      <c r="AV82" s="1">
        <f t="shared" si="71"/>
        <v>0.3</v>
      </c>
      <c r="AW82" s="2">
        <f t="shared" si="75"/>
        <v>2.60738801555082</v>
      </c>
      <c r="AX82" s="1">
        <f t="shared" si="72"/>
        <v>4761.9820297193</v>
      </c>
    </row>
    <row r="83" s="1" customFormat="1" spans="1:50">
      <c r="A83" s="13"/>
      <c r="B83" s="13"/>
      <c r="C83" s="16">
        <v>9</v>
      </c>
      <c r="D83" s="19">
        <v>13.740631377</v>
      </c>
      <c r="E83" s="20">
        <f t="shared" si="73"/>
        <v>20.1019024232258</v>
      </c>
      <c r="F83" s="16" t="s">
        <v>73</v>
      </c>
      <c r="G83" s="13">
        <v>10</v>
      </c>
      <c r="H83" s="18">
        <f t="shared" si="57"/>
        <v>13.740631377</v>
      </c>
      <c r="I83" s="18">
        <f t="shared" si="58"/>
        <v>286.890631377</v>
      </c>
      <c r="J83" s="18">
        <f t="shared" si="59"/>
        <v>0.0960880883511904</v>
      </c>
      <c r="K83" s="18">
        <f t="shared" si="60"/>
        <v>52.122</v>
      </c>
      <c r="L83" s="18">
        <f t="shared" si="61"/>
        <v>0.52122</v>
      </c>
      <c r="M83" s="13" t="s">
        <v>73</v>
      </c>
      <c r="N83" s="13"/>
      <c r="O83" s="18">
        <f t="shared" si="74"/>
        <v>2.07512462415984</v>
      </c>
      <c r="P83" s="18">
        <f t="shared" si="62"/>
        <v>0.199394758226001</v>
      </c>
      <c r="Q83" s="24">
        <f t="shared" si="63"/>
        <v>0.0598184274678004</v>
      </c>
      <c r="R83" s="18">
        <f t="shared" si="64"/>
        <v>0.156366</v>
      </c>
      <c r="S83" s="25">
        <f t="shared" si="65"/>
        <v>0.382553927757955</v>
      </c>
      <c r="T83" s="3">
        <v>0.01</v>
      </c>
      <c r="U83" s="26">
        <f t="shared" si="66"/>
        <v>0.00382553927757955</v>
      </c>
      <c r="V83" s="25"/>
      <c r="W83" s="3"/>
      <c r="X83" s="3"/>
      <c r="Y83" s="28"/>
      <c r="Z83" s="3"/>
      <c r="AA83" s="27"/>
      <c r="AB83" s="3"/>
      <c r="AC83" s="3"/>
      <c r="AD83" s="27"/>
      <c r="AE83" s="25">
        <v>0.001</v>
      </c>
      <c r="AF83" s="3">
        <v>0.49</v>
      </c>
      <c r="AG83" s="26">
        <f t="shared" si="67"/>
        <v>0.00049</v>
      </c>
      <c r="AH83" s="35"/>
      <c r="AI83" s="3"/>
      <c r="AJ83" s="26"/>
      <c r="AK83" s="36"/>
      <c r="AL83" s="27"/>
      <c r="AM83" s="27"/>
      <c r="AN83" s="36"/>
      <c r="AO83" s="27"/>
      <c r="AP83" s="26"/>
      <c r="AQ83" s="3">
        <v>0.01</v>
      </c>
      <c r="AR83" s="3">
        <v>0.5</v>
      </c>
      <c r="AS83" s="3">
        <f t="shared" si="68"/>
        <v>0.005</v>
      </c>
      <c r="AT83" s="2">
        <f t="shared" si="69"/>
        <v>0.00931553927757955</v>
      </c>
      <c r="AU83" s="29">
        <f t="shared" si="70"/>
        <v>52.122</v>
      </c>
      <c r="AV83" s="1">
        <f t="shared" si="71"/>
        <v>0.3</v>
      </c>
      <c r="AW83" s="2">
        <f t="shared" si="75"/>
        <v>2.60738801555082</v>
      </c>
      <c r="AX83" s="1">
        <f t="shared" si="72"/>
        <v>2544.66605007314</v>
      </c>
    </row>
    <row r="84" s="1" customFormat="1" spans="1:50">
      <c r="A84" s="13"/>
      <c r="B84" s="13"/>
      <c r="C84" s="16">
        <v>10</v>
      </c>
      <c r="D84" s="19">
        <v>5.94843417870968</v>
      </c>
      <c r="E84" s="20">
        <f t="shared" si="73"/>
        <v>13.740631377</v>
      </c>
      <c r="F84" s="16" t="s">
        <v>73</v>
      </c>
      <c r="G84" s="13">
        <v>11</v>
      </c>
      <c r="H84" s="18">
        <f t="shared" si="57"/>
        <v>5.94843417870968</v>
      </c>
      <c r="I84" s="18">
        <f t="shared" si="58"/>
        <v>279.09843417871</v>
      </c>
      <c r="J84" s="18">
        <f t="shared" si="59"/>
        <v>0.037252378696409</v>
      </c>
      <c r="K84" s="18">
        <f t="shared" si="60"/>
        <v>52.122</v>
      </c>
      <c r="L84" s="18">
        <f t="shared" si="61"/>
        <v>0.52122</v>
      </c>
      <c r="M84" s="13" t="s">
        <v>75</v>
      </c>
      <c r="N84" s="18">
        <f>(O83-P83)*$C$22/100</f>
        <v>1.78194337263714</v>
      </c>
      <c r="O84" s="18">
        <f t="shared" si="74"/>
        <v>0.615006493296692</v>
      </c>
      <c r="P84" s="18">
        <f t="shared" si="62"/>
        <v>0.0229104547890389</v>
      </c>
      <c r="Q84" s="24">
        <f t="shared" si="63"/>
        <v>0.00687313643671167</v>
      </c>
      <c r="R84" s="18">
        <f t="shared" si="64"/>
        <v>0.156366</v>
      </c>
      <c r="S84" s="25">
        <f t="shared" si="65"/>
        <v>0.043955440675797</v>
      </c>
      <c r="T84" s="3">
        <v>0.01</v>
      </c>
      <c r="U84" s="26">
        <f t="shared" si="66"/>
        <v>0.00043955440675797</v>
      </c>
      <c r="V84" s="25"/>
      <c r="W84" s="3"/>
      <c r="X84" s="3"/>
      <c r="Y84" s="28"/>
      <c r="Z84" s="3"/>
      <c r="AA84" s="27"/>
      <c r="AB84" s="3"/>
      <c r="AC84" s="3"/>
      <c r="AD84" s="27"/>
      <c r="AE84" s="25">
        <v>0.001</v>
      </c>
      <c r="AF84" s="3">
        <v>0.49</v>
      </c>
      <c r="AG84" s="26">
        <f t="shared" si="67"/>
        <v>0.00049</v>
      </c>
      <c r="AH84" s="35"/>
      <c r="AI84" s="3"/>
      <c r="AJ84" s="26"/>
      <c r="AK84" s="36"/>
      <c r="AL84" s="27"/>
      <c r="AM84" s="27"/>
      <c r="AN84" s="36"/>
      <c r="AO84" s="27"/>
      <c r="AP84" s="26"/>
      <c r="AQ84" s="3">
        <v>0.01</v>
      </c>
      <c r="AR84" s="3">
        <v>0.5</v>
      </c>
      <c r="AS84" s="3">
        <f t="shared" si="68"/>
        <v>0.005</v>
      </c>
      <c r="AT84" s="2">
        <f t="shared" si="69"/>
        <v>0.00592955440675797</v>
      </c>
      <c r="AU84" s="29">
        <f t="shared" si="70"/>
        <v>52.122</v>
      </c>
      <c r="AV84" s="1">
        <f t="shared" si="71"/>
        <v>0.3</v>
      </c>
      <c r="AW84" s="2">
        <f t="shared" si="75"/>
        <v>2.60738801555082</v>
      </c>
      <c r="AX84" s="1">
        <f t="shared" si="72"/>
        <v>1619.73830406725</v>
      </c>
    </row>
    <row r="85" s="1" customFormat="1" spans="1:51">
      <c r="A85" s="13"/>
      <c r="B85" s="13"/>
      <c r="C85" s="16">
        <v>11</v>
      </c>
      <c r="D85" s="19">
        <v>-2.1786050506</v>
      </c>
      <c r="E85" s="20">
        <f t="shared" si="73"/>
        <v>5.94843417870968</v>
      </c>
      <c r="F85" s="16" t="s">
        <v>75</v>
      </c>
      <c r="G85" s="13">
        <v>12</v>
      </c>
      <c r="H85" s="18">
        <f t="shared" si="57"/>
        <v>-2.1786050506</v>
      </c>
      <c r="I85" s="18">
        <f t="shared" si="58"/>
        <v>270.9713949494</v>
      </c>
      <c r="J85" s="18">
        <f t="shared" si="59"/>
        <v>0.0130839878702613</v>
      </c>
      <c r="K85" s="18">
        <f t="shared" si="60"/>
        <v>52.122</v>
      </c>
      <c r="L85" s="18">
        <f t="shared" si="61"/>
        <v>0.52122</v>
      </c>
      <c r="M85" s="13" t="s">
        <v>73</v>
      </c>
      <c r="N85" s="13"/>
      <c r="O85" s="18">
        <f t="shared" si="74"/>
        <v>1.11331603850765</v>
      </c>
      <c r="P85" s="18">
        <f t="shared" si="62"/>
        <v>0.0145666135436015</v>
      </c>
      <c r="Q85" s="24">
        <f t="shared" si="63"/>
        <v>0.00436998406308044</v>
      </c>
      <c r="R85" s="18">
        <f t="shared" si="64"/>
        <v>0.156366</v>
      </c>
      <c r="S85" s="25">
        <f t="shared" si="65"/>
        <v>0.0279471500395255</v>
      </c>
      <c r="T85" s="3">
        <v>0.01</v>
      </c>
      <c r="U85" s="26">
        <f t="shared" si="66"/>
        <v>0.000279471500395255</v>
      </c>
      <c r="V85" s="25"/>
      <c r="W85" s="3"/>
      <c r="X85" s="3"/>
      <c r="Y85" s="28"/>
      <c r="Z85" s="3"/>
      <c r="AA85" s="27"/>
      <c r="AB85" s="3"/>
      <c r="AC85" s="3"/>
      <c r="AD85" s="27"/>
      <c r="AE85" s="25">
        <v>0.001</v>
      </c>
      <c r="AF85" s="3">
        <v>0.49</v>
      </c>
      <c r="AG85" s="26">
        <f t="shared" si="67"/>
        <v>0.00049</v>
      </c>
      <c r="AH85" s="35"/>
      <c r="AI85" s="3"/>
      <c r="AJ85" s="26"/>
      <c r="AK85" s="36"/>
      <c r="AL85" s="27"/>
      <c r="AM85" s="27"/>
      <c r="AN85" s="36"/>
      <c r="AO85" s="27"/>
      <c r="AP85" s="26"/>
      <c r="AQ85" s="3">
        <v>0.01</v>
      </c>
      <c r="AR85" s="3">
        <v>0.5</v>
      </c>
      <c r="AS85" s="3">
        <f t="shared" si="68"/>
        <v>0.005</v>
      </c>
      <c r="AT85" s="2">
        <f t="shared" si="69"/>
        <v>0.00576947150039525</v>
      </c>
      <c r="AU85" s="29">
        <f t="shared" si="70"/>
        <v>52.122</v>
      </c>
      <c r="AV85" s="1">
        <f t="shared" si="71"/>
        <v>0.3</v>
      </c>
      <c r="AW85" s="2">
        <f t="shared" si="75"/>
        <v>2.60738801555082</v>
      </c>
      <c r="AX85" s="1">
        <f t="shared" si="72"/>
        <v>1576.00948441656</v>
      </c>
      <c r="AY85" s="1">
        <f>SUM(AX74:AX85)</f>
        <v>31623.0673307012</v>
      </c>
    </row>
    <row r="86" s="1" customFormat="1" spans="1:46">
      <c r="A86" s="13"/>
      <c r="B86" s="13"/>
      <c r="C86" s="16">
        <v>12</v>
      </c>
      <c r="D86" s="19">
        <v>-10.7670349256129</v>
      </c>
      <c r="E86" s="20">
        <f t="shared" si="73"/>
        <v>-2.1786050506</v>
      </c>
      <c r="F86" s="16" t="s">
        <v>73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AT86" s="2"/>
    </row>
    <row r="87" s="1" customFormat="1" spans="46:46">
      <c r="AT87" s="2"/>
    </row>
    <row r="88" s="1" customFormat="1" spans="19:46">
      <c r="S88" s="23" t="s">
        <v>45</v>
      </c>
      <c r="T88" s="23"/>
      <c r="U88" s="23"/>
      <c r="V88" s="23" t="s">
        <v>46</v>
      </c>
      <c r="W88" s="23"/>
      <c r="X88" s="23"/>
      <c r="Y88" s="23" t="s">
        <v>47</v>
      </c>
      <c r="Z88" s="23"/>
      <c r="AA88" s="23"/>
      <c r="AB88" s="23" t="s">
        <v>48</v>
      </c>
      <c r="AC88" s="23"/>
      <c r="AD88" s="23"/>
      <c r="AE88" s="23" t="s">
        <v>49</v>
      </c>
      <c r="AF88" s="23"/>
      <c r="AG88" s="23"/>
      <c r="AH88" s="23" t="s">
        <v>50</v>
      </c>
      <c r="AI88" s="23"/>
      <c r="AJ88" s="23"/>
      <c r="AK88" s="31" t="s">
        <v>78</v>
      </c>
      <c r="AL88" s="32"/>
      <c r="AM88" s="33"/>
      <c r="AN88" s="32" t="s">
        <v>79</v>
      </c>
      <c r="AO88" s="32"/>
      <c r="AP88" s="33"/>
      <c r="AQ88" s="23" t="s">
        <v>52</v>
      </c>
      <c r="AR88" s="23"/>
      <c r="AS88" s="23"/>
      <c r="AT88" s="2"/>
    </row>
    <row r="89" s="1" customFormat="1" spans="1:53">
      <c r="A89" s="15" t="s">
        <v>80</v>
      </c>
      <c r="B89" s="15"/>
      <c r="C89" s="16" t="s">
        <v>53</v>
      </c>
      <c r="D89" s="16" t="s">
        <v>54</v>
      </c>
      <c r="E89" s="16" t="s">
        <v>55</v>
      </c>
      <c r="F89" s="16" t="s">
        <v>56</v>
      </c>
      <c r="G89" s="13" t="s">
        <v>53</v>
      </c>
      <c r="H89" s="13" t="s">
        <v>55</v>
      </c>
      <c r="I89" s="13" t="s">
        <v>57</v>
      </c>
      <c r="J89" s="13" t="s">
        <v>58</v>
      </c>
      <c r="K89" s="22" t="s">
        <v>59</v>
      </c>
      <c r="L89" s="22" t="s">
        <v>60</v>
      </c>
      <c r="M89" s="13" t="s">
        <v>61</v>
      </c>
      <c r="N89" s="22" t="s">
        <v>62</v>
      </c>
      <c r="O89" s="13" t="s">
        <v>63</v>
      </c>
      <c r="P89" s="13" t="s">
        <v>64</v>
      </c>
      <c r="Q89" s="22" t="s">
        <v>65</v>
      </c>
      <c r="R89" s="22" t="s">
        <v>66</v>
      </c>
      <c r="S89" s="4" t="s">
        <v>12</v>
      </c>
      <c r="T89" s="3" t="s">
        <v>13</v>
      </c>
      <c r="U89" s="3"/>
      <c r="V89" s="4" t="s">
        <v>12</v>
      </c>
      <c r="W89" s="3" t="s">
        <v>13</v>
      </c>
      <c r="X89" s="3"/>
      <c r="Y89" s="4" t="s">
        <v>12</v>
      </c>
      <c r="Z89" s="3" t="s">
        <v>13</v>
      </c>
      <c r="AA89" s="3"/>
      <c r="AB89" s="4" t="s">
        <v>12</v>
      </c>
      <c r="AC89" s="3" t="s">
        <v>13</v>
      </c>
      <c r="AD89" s="3"/>
      <c r="AE89" s="4" t="s">
        <v>12</v>
      </c>
      <c r="AF89" s="3" t="s">
        <v>13</v>
      </c>
      <c r="AG89" s="3"/>
      <c r="AH89" s="4" t="s">
        <v>12</v>
      </c>
      <c r="AI89" s="3" t="s">
        <v>13</v>
      </c>
      <c r="AJ89" s="3"/>
      <c r="AK89" s="4" t="s">
        <v>12</v>
      </c>
      <c r="AL89" s="3" t="s">
        <v>13</v>
      </c>
      <c r="AM89" s="3"/>
      <c r="AN89" s="4" t="s">
        <v>12</v>
      </c>
      <c r="AO89" s="3" t="s">
        <v>13</v>
      </c>
      <c r="AP89" s="3"/>
      <c r="AQ89" s="34" t="s">
        <v>12</v>
      </c>
      <c r="AR89" s="34" t="s">
        <v>13</v>
      </c>
      <c r="AS89" s="34"/>
      <c r="AT89" s="2" t="s">
        <v>67</v>
      </c>
      <c r="AU89" s="1" t="s">
        <v>68</v>
      </c>
      <c r="AV89" s="1" t="s">
        <v>38</v>
      </c>
      <c r="AW89" s="1" t="s">
        <v>81</v>
      </c>
      <c r="AX89" s="1" t="s">
        <v>82</v>
      </c>
      <c r="AZ89" s="1" t="s">
        <v>83</v>
      </c>
      <c r="BA89" s="1" t="s">
        <v>84</v>
      </c>
    </row>
    <row r="90" s="1" customFormat="1" spans="1:53">
      <c r="A90" s="13" t="s">
        <v>71</v>
      </c>
      <c r="B90" s="13">
        <f>F9</f>
        <v>341.64</v>
      </c>
      <c r="C90" s="16" t="s">
        <v>72</v>
      </c>
      <c r="D90" s="17">
        <v>-9</v>
      </c>
      <c r="E90" s="16"/>
      <c r="F90" s="16"/>
      <c r="G90" s="13">
        <v>1</v>
      </c>
      <c r="H90" s="18">
        <f t="shared" ref="H90:H101" si="76">E91</f>
        <v>-9</v>
      </c>
      <c r="I90" s="18">
        <f t="shared" ref="I90:I101" si="77">H90+273.15</f>
        <v>264.15</v>
      </c>
      <c r="J90" s="18">
        <f t="shared" ref="J90:J101" si="78">EXP(($C$16*(I90-$C$14))/($C$17*I90*$C$14))</f>
        <v>0.0051730365778654</v>
      </c>
      <c r="K90" s="18">
        <f t="shared" ref="K90:K101" si="79">$B$90/12</f>
        <v>28.47</v>
      </c>
      <c r="L90" s="18">
        <f t="shared" ref="L90:L101" si="80">K90*$B$75/100</f>
        <v>0.2847</v>
      </c>
      <c r="M90" s="13" t="s">
        <v>73</v>
      </c>
      <c r="N90" s="13"/>
      <c r="O90" s="18">
        <f>L90</f>
        <v>0.2847</v>
      </c>
      <c r="P90" s="18">
        <f t="shared" ref="P90:P101" si="81">O90*J90</f>
        <v>0.00147276351371828</v>
      </c>
      <c r="Q90" s="24">
        <f t="shared" ref="Q90:Q101" si="82">P90*$B$76</f>
        <v>0.000441829054115484</v>
      </c>
      <c r="R90" s="18">
        <f t="shared" ref="R90:R101" si="83">L90*$B$76</f>
        <v>0.08541</v>
      </c>
      <c r="S90" s="25">
        <f t="shared" ref="S90:S101" si="84">Q90/R90</f>
        <v>0.0051730365778654</v>
      </c>
      <c r="T90" s="3">
        <v>0.01</v>
      </c>
      <c r="U90" s="26">
        <f t="shared" ref="U90:U101" si="85">S90*T90</f>
        <v>5.1730365778654e-5</v>
      </c>
      <c r="V90" s="25"/>
      <c r="W90" s="3"/>
      <c r="X90" s="3"/>
      <c r="Y90" s="28"/>
      <c r="Z90" s="3"/>
      <c r="AA90" s="27"/>
      <c r="AB90" s="3"/>
      <c r="AC90" s="3"/>
      <c r="AD90" s="27"/>
      <c r="AE90" s="25">
        <v>0.001</v>
      </c>
      <c r="AF90" s="3">
        <v>0.49</v>
      </c>
      <c r="AG90" s="26">
        <f t="shared" ref="AG90:AG101" si="86">AF90*AE90</f>
        <v>0.00049</v>
      </c>
      <c r="AH90" s="35"/>
      <c r="AI90" s="3"/>
      <c r="AJ90" s="26"/>
      <c r="AK90" s="36"/>
      <c r="AL90" s="27"/>
      <c r="AM90" s="27"/>
      <c r="AN90" s="36"/>
      <c r="AO90" s="27"/>
      <c r="AP90" s="26"/>
      <c r="AQ90" s="3">
        <v>0.01</v>
      </c>
      <c r="AR90" s="3">
        <v>0.5</v>
      </c>
      <c r="AS90" s="3">
        <f t="shared" ref="AS90:AS101" si="87">AR90*AQ90</f>
        <v>0.005</v>
      </c>
      <c r="AT90" s="2">
        <f t="shared" ref="AT90:AT101" si="88">(AS90+AM90+AD90+AA90+U90+X90+AG90+AJ90+AP90)</f>
        <v>0.00554173036577865</v>
      </c>
      <c r="AU90" s="29">
        <f t="shared" ref="AU90:AU101" si="89">$B$90/12</f>
        <v>28.47</v>
      </c>
      <c r="AV90" s="1">
        <f t="shared" ref="AV90:AV101" si="90">$B$76</f>
        <v>0.3</v>
      </c>
      <c r="AW90" s="2">
        <f>$E$9/12</f>
        <v>0.692579326587623</v>
      </c>
      <c r="AX90" s="1">
        <f t="shared" ref="AX90:AX101" si="91">AW90*10000*AV90*0.67*AU90*AT90</f>
        <v>219.633427784814</v>
      </c>
      <c r="AZ90" s="2">
        <f>$E$10/12</f>
        <v>0.00695652652141028</v>
      </c>
      <c r="BA90" s="1">
        <f t="shared" ref="BA90:BA101" si="92">AZ90*10000*AV90*0.67*AU90*AT90</f>
        <v>2.20608052640163</v>
      </c>
    </row>
    <row r="91" s="1" customFormat="1" spans="1:53">
      <c r="A91" s="13" t="s">
        <v>74</v>
      </c>
      <c r="B91" s="13">
        <v>1</v>
      </c>
      <c r="C91" s="16">
        <v>1</v>
      </c>
      <c r="D91" s="19">
        <v>-10.8207592773871</v>
      </c>
      <c r="E91" s="20">
        <f t="shared" ref="E91:E102" si="93">D90</f>
        <v>-9</v>
      </c>
      <c r="F91" s="16" t="s">
        <v>73</v>
      </c>
      <c r="G91" s="13">
        <v>2</v>
      </c>
      <c r="H91" s="18">
        <f t="shared" si="76"/>
        <v>-10.8207592773871</v>
      </c>
      <c r="I91" s="18">
        <f t="shared" si="77"/>
        <v>262.329240722613</v>
      </c>
      <c r="J91" s="18">
        <f t="shared" si="78"/>
        <v>0.00400529954346074</v>
      </c>
      <c r="K91" s="18">
        <f t="shared" si="79"/>
        <v>28.47</v>
      </c>
      <c r="L91" s="18">
        <f t="shared" si="80"/>
        <v>0.2847</v>
      </c>
      <c r="M91" s="13" t="s">
        <v>73</v>
      </c>
      <c r="N91" s="13"/>
      <c r="O91" s="18">
        <f t="shared" ref="O91:O101" si="94">L91+O90-P90-N91</f>
        <v>0.567927236486282</v>
      </c>
      <c r="P91" s="18">
        <f t="shared" si="81"/>
        <v>0.00227471870101742</v>
      </c>
      <c r="Q91" s="24">
        <f t="shared" si="82"/>
        <v>0.000682415610305226</v>
      </c>
      <c r="R91" s="18">
        <f t="shared" si="83"/>
        <v>0.08541</v>
      </c>
      <c r="S91" s="25">
        <f t="shared" si="84"/>
        <v>0.00798987952587784</v>
      </c>
      <c r="T91" s="3">
        <v>0.01</v>
      </c>
      <c r="U91" s="26">
        <f t="shared" si="85"/>
        <v>7.98987952587784e-5</v>
      </c>
      <c r="V91" s="25"/>
      <c r="W91" s="3"/>
      <c r="X91" s="3"/>
      <c r="Y91" s="28"/>
      <c r="Z91" s="3"/>
      <c r="AA91" s="27"/>
      <c r="AB91" s="3"/>
      <c r="AC91" s="3"/>
      <c r="AD91" s="27"/>
      <c r="AE91" s="25">
        <v>0.001</v>
      </c>
      <c r="AF91" s="3">
        <v>0.49</v>
      </c>
      <c r="AG91" s="26">
        <f t="shared" si="86"/>
        <v>0.00049</v>
      </c>
      <c r="AH91" s="35"/>
      <c r="AI91" s="3"/>
      <c r="AJ91" s="26"/>
      <c r="AK91" s="36"/>
      <c r="AL91" s="27"/>
      <c r="AM91" s="27"/>
      <c r="AN91" s="36"/>
      <c r="AO91" s="27"/>
      <c r="AP91" s="26"/>
      <c r="AQ91" s="3">
        <v>0.01</v>
      </c>
      <c r="AR91" s="3">
        <v>0.5</v>
      </c>
      <c r="AS91" s="3">
        <f t="shared" si="87"/>
        <v>0.005</v>
      </c>
      <c r="AT91" s="2">
        <f t="shared" si="88"/>
        <v>0.00556989879525878</v>
      </c>
      <c r="AU91" s="29">
        <f t="shared" si="89"/>
        <v>28.47</v>
      </c>
      <c r="AV91" s="1">
        <f t="shared" si="90"/>
        <v>0.3</v>
      </c>
      <c r="AW91" s="2">
        <f t="shared" ref="AW91:AW101" si="95">$E$9/12</f>
        <v>0.692579326587623</v>
      </c>
      <c r="AX91" s="1">
        <f t="shared" si="91"/>
        <v>220.749817127796</v>
      </c>
      <c r="AZ91" s="2">
        <f t="shared" ref="AZ91:AZ101" si="96">$E$10/12</f>
        <v>0.00695652652141028</v>
      </c>
      <c r="BA91" s="1">
        <f t="shared" si="92"/>
        <v>2.21729395968579</v>
      </c>
    </row>
    <row r="92" s="1" customFormat="1" spans="1:53">
      <c r="A92" s="13" t="s">
        <v>38</v>
      </c>
      <c r="B92" s="13">
        <f>H9</f>
        <v>0.33</v>
      </c>
      <c r="C92" s="16">
        <v>2</v>
      </c>
      <c r="D92" s="19">
        <v>-8.64972643082143</v>
      </c>
      <c r="E92" s="20">
        <f t="shared" si="93"/>
        <v>-10.8207592773871</v>
      </c>
      <c r="F92" s="16" t="s">
        <v>73</v>
      </c>
      <c r="G92" s="13">
        <v>3</v>
      </c>
      <c r="H92" s="18">
        <f t="shared" si="76"/>
        <v>-8.64972643082143</v>
      </c>
      <c r="I92" s="18">
        <f t="shared" si="77"/>
        <v>264.500273569179</v>
      </c>
      <c r="J92" s="18">
        <f t="shared" si="78"/>
        <v>0.00543181909502985</v>
      </c>
      <c r="K92" s="18">
        <f t="shared" si="79"/>
        <v>28.47</v>
      </c>
      <c r="L92" s="18">
        <f t="shared" si="80"/>
        <v>0.2847</v>
      </c>
      <c r="M92" s="13" t="s">
        <v>73</v>
      </c>
      <c r="N92" s="13"/>
      <c r="O92" s="18">
        <f t="shared" si="94"/>
        <v>0.850352517785264</v>
      </c>
      <c r="P92" s="18">
        <f t="shared" si="81"/>
        <v>0.00461896104361271</v>
      </c>
      <c r="Q92" s="24">
        <f t="shared" si="82"/>
        <v>0.00138568831308381</v>
      </c>
      <c r="R92" s="18">
        <f t="shared" si="83"/>
        <v>0.08541</v>
      </c>
      <c r="S92" s="25">
        <f t="shared" si="84"/>
        <v>0.016223958706051</v>
      </c>
      <c r="T92" s="3">
        <v>0.01</v>
      </c>
      <c r="U92" s="26">
        <f t="shared" si="85"/>
        <v>0.00016223958706051</v>
      </c>
      <c r="V92" s="25"/>
      <c r="W92" s="3"/>
      <c r="X92" s="3"/>
      <c r="Y92" s="28"/>
      <c r="Z92" s="3"/>
      <c r="AA92" s="27"/>
      <c r="AB92" s="3"/>
      <c r="AC92" s="3"/>
      <c r="AD92" s="27"/>
      <c r="AE92" s="25">
        <v>0.001</v>
      </c>
      <c r="AF92" s="3">
        <v>0.49</v>
      </c>
      <c r="AG92" s="26">
        <f t="shared" si="86"/>
        <v>0.00049</v>
      </c>
      <c r="AH92" s="35"/>
      <c r="AI92" s="3"/>
      <c r="AJ92" s="26"/>
      <c r="AK92" s="36"/>
      <c r="AL92" s="27"/>
      <c r="AM92" s="27"/>
      <c r="AN92" s="36"/>
      <c r="AO92" s="27"/>
      <c r="AP92" s="26"/>
      <c r="AQ92" s="3">
        <v>0.01</v>
      </c>
      <c r="AR92" s="3">
        <v>0.5</v>
      </c>
      <c r="AS92" s="3">
        <f t="shared" si="87"/>
        <v>0.005</v>
      </c>
      <c r="AT92" s="2">
        <f t="shared" si="88"/>
        <v>0.00565223958706051</v>
      </c>
      <c r="AU92" s="29">
        <f t="shared" si="89"/>
        <v>28.47</v>
      </c>
      <c r="AV92" s="1">
        <f t="shared" si="90"/>
        <v>0.3</v>
      </c>
      <c r="AW92" s="2">
        <f t="shared" si="95"/>
        <v>0.692579326587623</v>
      </c>
      <c r="AX92" s="1">
        <f t="shared" si="91"/>
        <v>224.013200431612</v>
      </c>
      <c r="AZ92" s="2">
        <f t="shared" si="96"/>
        <v>0.00695652652141028</v>
      </c>
      <c r="BA92" s="1">
        <f t="shared" si="92"/>
        <v>2.25007260558383</v>
      </c>
    </row>
    <row r="93" s="1" customFormat="1" spans="1:53">
      <c r="A93" s="13"/>
      <c r="B93" s="13"/>
      <c r="C93" s="16">
        <v>3</v>
      </c>
      <c r="D93" s="19">
        <v>-1.01979125635484</v>
      </c>
      <c r="E93" s="20">
        <f t="shared" si="93"/>
        <v>-8.64972643082143</v>
      </c>
      <c r="F93" s="16" t="s">
        <v>73</v>
      </c>
      <c r="G93" s="13">
        <v>4</v>
      </c>
      <c r="H93" s="18">
        <f t="shared" si="76"/>
        <v>-1.01979125635484</v>
      </c>
      <c r="I93" s="18">
        <f t="shared" si="77"/>
        <v>272.130208743645</v>
      </c>
      <c r="J93" s="18">
        <f t="shared" si="78"/>
        <v>0.0152473008781062</v>
      </c>
      <c r="K93" s="18">
        <f t="shared" si="79"/>
        <v>28.47</v>
      </c>
      <c r="L93" s="18">
        <f t="shared" si="80"/>
        <v>0.2847</v>
      </c>
      <c r="M93" s="13" t="s">
        <v>73</v>
      </c>
      <c r="N93" s="13"/>
      <c r="O93" s="18">
        <f t="shared" si="94"/>
        <v>1.13043355674165</v>
      </c>
      <c r="P93" s="18">
        <f t="shared" si="81"/>
        <v>0.0172360605623477</v>
      </c>
      <c r="Q93" s="24">
        <f t="shared" si="82"/>
        <v>0.00517081816870432</v>
      </c>
      <c r="R93" s="18">
        <f t="shared" si="83"/>
        <v>0.08541</v>
      </c>
      <c r="S93" s="25">
        <f t="shared" si="84"/>
        <v>0.0605411329903328</v>
      </c>
      <c r="T93" s="3">
        <v>0.01</v>
      </c>
      <c r="U93" s="26">
        <f t="shared" si="85"/>
        <v>0.000605411329903328</v>
      </c>
      <c r="V93" s="25"/>
      <c r="W93" s="3"/>
      <c r="X93" s="3"/>
      <c r="Y93" s="28"/>
      <c r="Z93" s="3"/>
      <c r="AA93" s="27"/>
      <c r="AB93" s="3"/>
      <c r="AC93" s="3"/>
      <c r="AD93" s="27"/>
      <c r="AE93" s="25">
        <v>0.001</v>
      </c>
      <c r="AF93" s="3">
        <v>0.49</v>
      </c>
      <c r="AG93" s="26">
        <f t="shared" si="86"/>
        <v>0.00049</v>
      </c>
      <c r="AH93" s="35"/>
      <c r="AI93" s="3"/>
      <c r="AJ93" s="26"/>
      <c r="AK93" s="36"/>
      <c r="AL93" s="27"/>
      <c r="AM93" s="27"/>
      <c r="AN93" s="36"/>
      <c r="AO93" s="27"/>
      <c r="AP93" s="26"/>
      <c r="AQ93" s="3">
        <v>0.01</v>
      </c>
      <c r="AR93" s="3">
        <v>0.5</v>
      </c>
      <c r="AS93" s="3">
        <f t="shared" si="87"/>
        <v>0.005</v>
      </c>
      <c r="AT93" s="2">
        <f t="shared" si="88"/>
        <v>0.00609541132990333</v>
      </c>
      <c r="AU93" s="29">
        <f t="shared" si="89"/>
        <v>28.47</v>
      </c>
      <c r="AV93" s="1">
        <f t="shared" si="90"/>
        <v>0.3</v>
      </c>
      <c r="AW93" s="2">
        <f t="shared" si="95"/>
        <v>0.692579326587623</v>
      </c>
      <c r="AX93" s="1">
        <f t="shared" si="91"/>
        <v>241.577268430843</v>
      </c>
      <c r="AZ93" s="2">
        <f t="shared" si="96"/>
        <v>0.00695652652141028</v>
      </c>
      <c r="BA93" s="1">
        <f t="shared" si="92"/>
        <v>2.42649269230879</v>
      </c>
    </row>
    <row r="94" s="1" customFormat="1" spans="1:53">
      <c r="A94" s="13"/>
      <c r="B94" s="13"/>
      <c r="C94" s="16">
        <v>4</v>
      </c>
      <c r="D94" s="19">
        <v>6.75967254876667</v>
      </c>
      <c r="E94" s="20">
        <f t="shared" si="93"/>
        <v>-1.01979125635484</v>
      </c>
      <c r="F94" s="16" t="s">
        <v>73</v>
      </c>
      <c r="G94" s="13">
        <v>5</v>
      </c>
      <c r="H94" s="18">
        <f t="shared" si="76"/>
        <v>6.75967254876667</v>
      </c>
      <c r="I94" s="18">
        <f t="shared" si="77"/>
        <v>279.909672548767</v>
      </c>
      <c r="J94" s="18">
        <f t="shared" si="78"/>
        <v>0.0412159203170874</v>
      </c>
      <c r="K94" s="18">
        <f t="shared" si="79"/>
        <v>28.47</v>
      </c>
      <c r="L94" s="18">
        <f t="shared" si="80"/>
        <v>0.2847</v>
      </c>
      <c r="M94" s="13" t="s">
        <v>75</v>
      </c>
      <c r="N94" s="18">
        <f>(O93-P93)*$C$22/100</f>
        <v>1.05753762137034</v>
      </c>
      <c r="O94" s="18">
        <f t="shared" si="94"/>
        <v>0.340359874808965</v>
      </c>
      <c r="P94" s="18">
        <f t="shared" si="81"/>
        <v>0.0140282454792601</v>
      </c>
      <c r="Q94" s="24">
        <f t="shared" si="82"/>
        <v>0.00420847364377804</v>
      </c>
      <c r="R94" s="18">
        <f t="shared" si="83"/>
        <v>0.08541</v>
      </c>
      <c r="S94" s="25">
        <f t="shared" si="84"/>
        <v>0.0492737811003166</v>
      </c>
      <c r="T94" s="3">
        <v>0.01</v>
      </c>
      <c r="U94" s="26">
        <f t="shared" si="85"/>
        <v>0.000492737811003166</v>
      </c>
      <c r="V94" s="25"/>
      <c r="W94" s="3"/>
      <c r="X94" s="3"/>
      <c r="Y94" s="28"/>
      <c r="Z94" s="3"/>
      <c r="AA94" s="27"/>
      <c r="AB94" s="3"/>
      <c r="AC94" s="3"/>
      <c r="AD94" s="27"/>
      <c r="AE94" s="25">
        <v>0.005</v>
      </c>
      <c r="AF94" s="3">
        <v>0.49</v>
      </c>
      <c r="AG94" s="26">
        <f t="shared" si="86"/>
        <v>0.00245</v>
      </c>
      <c r="AH94" s="35"/>
      <c r="AI94" s="3"/>
      <c r="AJ94" s="26"/>
      <c r="AK94" s="36"/>
      <c r="AL94" s="27"/>
      <c r="AM94" s="27"/>
      <c r="AN94" s="36"/>
      <c r="AO94" s="27"/>
      <c r="AP94" s="26"/>
      <c r="AQ94" s="3">
        <v>0.015</v>
      </c>
      <c r="AR94" s="3">
        <v>0.5</v>
      </c>
      <c r="AS94" s="3">
        <f t="shared" si="87"/>
        <v>0.0075</v>
      </c>
      <c r="AT94" s="2">
        <f t="shared" si="88"/>
        <v>0.0104427378110032</v>
      </c>
      <c r="AU94" s="29">
        <f t="shared" si="89"/>
        <v>28.47</v>
      </c>
      <c r="AV94" s="1">
        <f t="shared" si="90"/>
        <v>0.3</v>
      </c>
      <c r="AW94" s="2">
        <f t="shared" si="95"/>
        <v>0.692579326587623</v>
      </c>
      <c r="AX94" s="1">
        <f t="shared" si="91"/>
        <v>413.873312034816</v>
      </c>
      <c r="AZ94" s="2">
        <f t="shared" si="96"/>
        <v>0.00695652652141028</v>
      </c>
      <c r="BA94" s="1">
        <f t="shared" si="92"/>
        <v>4.1570987772039</v>
      </c>
    </row>
    <row r="95" s="1" customFormat="1" spans="1:53">
      <c r="A95" s="13"/>
      <c r="B95" s="13"/>
      <c r="C95" s="16">
        <v>5</v>
      </c>
      <c r="D95" s="19">
        <v>12.6003977957419</v>
      </c>
      <c r="E95" s="20">
        <f t="shared" si="93"/>
        <v>6.75967254876667</v>
      </c>
      <c r="F95" s="16" t="s">
        <v>75</v>
      </c>
      <c r="G95" s="13">
        <v>6</v>
      </c>
      <c r="H95" s="18">
        <f t="shared" si="76"/>
        <v>12.6003977957419</v>
      </c>
      <c r="I95" s="18">
        <f t="shared" si="77"/>
        <v>285.750397795742</v>
      </c>
      <c r="J95" s="18">
        <f t="shared" si="78"/>
        <v>0.0839178217300834</v>
      </c>
      <c r="K95" s="18">
        <f t="shared" si="79"/>
        <v>28.47</v>
      </c>
      <c r="L95" s="18">
        <f t="shared" si="80"/>
        <v>0.2847</v>
      </c>
      <c r="M95" s="13" t="s">
        <v>73</v>
      </c>
      <c r="N95" s="13"/>
      <c r="O95" s="18">
        <f t="shared" si="94"/>
        <v>0.611031629329705</v>
      </c>
      <c r="P95" s="18">
        <f t="shared" si="81"/>
        <v>0.0512764433415326</v>
      </c>
      <c r="Q95" s="24">
        <f t="shared" si="82"/>
        <v>0.0153829330024598</v>
      </c>
      <c r="R95" s="18">
        <f t="shared" si="83"/>
        <v>0.08541</v>
      </c>
      <c r="S95" s="25">
        <f t="shared" si="84"/>
        <v>0.180106931301484</v>
      </c>
      <c r="T95" s="3">
        <v>0.01</v>
      </c>
      <c r="U95" s="26">
        <f t="shared" si="85"/>
        <v>0.00180106931301484</v>
      </c>
      <c r="V95" s="25"/>
      <c r="W95" s="3"/>
      <c r="X95" s="3"/>
      <c r="Y95" s="28"/>
      <c r="Z95" s="3"/>
      <c r="AA95" s="27"/>
      <c r="AB95" s="3"/>
      <c r="AC95" s="3"/>
      <c r="AD95" s="27"/>
      <c r="AE95" s="25">
        <v>0.005</v>
      </c>
      <c r="AF95" s="3">
        <v>0.49</v>
      </c>
      <c r="AG95" s="26">
        <f t="shared" si="86"/>
        <v>0.00245</v>
      </c>
      <c r="AH95" s="35"/>
      <c r="AI95" s="3"/>
      <c r="AJ95" s="26"/>
      <c r="AK95" s="36"/>
      <c r="AL95" s="27"/>
      <c r="AM95" s="27"/>
      <c r="AN95" s="36"/>
      <c r="AO95" s="27"/>
      <c r="AP95" s="26"/>
      <c r="AQ95" s="3">
        <v>0.015</v>
      </c>
      <c r="AR95" s="3">
        <v>0.5</v>
      </c>
      <c r="AS95" s="3">
        <f t="shared" si="87"/>
        <v>0.0075</v>
      </c>
      <c r="AT95" s="2">
        <f t="shared" si="88"/>
        <v>0.0117510693130148</v>
      </c>
      <c r="AU95" s="29">
        <f t="shared" si="89"/>
        <v>28.47</v>
      </c>
      <c r="AV95" s="1">
        <f t="shared" si="90"/>
        <v>0.3</v>
      </c>
      <c r="AW95" s="2">
        <f t="shared" si="95"/>
        <v>0.692579326587623</v>
      </c>
      <c r="AX95" s="1">
        <f t="shared" si="91"/>
        <v>465.725948936844</v>
      </c>
      <c r="AZ95" s="2">
        <f t="shared" si="96"/>
        <v>0.00695652652141028</v>
      </c>
      <c r="BA95" s="1">
        <f t="shared" si="92"/>
        <v>4.67792611057418</v>
      </c>
    </row>
    <row r="96" s="1" customFormat="1" spans="1:53">
      <c r="A96" s="13"/>
      <c r="B96" s="13"/>
      <c r="C96" s="16">
        <v>6</v>
      </c>
      <c r="D96" s="19">
        <v>18.1862683153333</v>
      </c>
      <c r="E96" s="20">
        <f t="shared" si="93"/>
        <v>12.6003977957419</v>
      </c>
      <c r="F96" s="16" t="s">
        <v>73</v>
      </c>
      <c r="G96" s="13">
        <v>7</v>
      </c>
      <c r="H96" s="18">
        <f t="shared" si="76"/>
        <v>18.1862683153333</v>
      </c>
      <c r="I96" s="18">
        <f t="shared" si="77"/>
        <v>291.336268315333</v>
      </c>
      <c r="J96" s="18">
        <f t="shared" si="78"/>
        <v>0.161282409161105</v>
      </c>
      <c r="K96" s="18">
        <f t="shared" si="79"/>
        <v>28.47</v>
      </c>
      <c r="L96" s="18">
        <f t="shared" si="80"/>
        <v>0.2847</v>
      </c>
      <c r="M96" s="13" t="s">
        <v>73</v>
      </c>
      <c r="N96" s="13"/>
      <c r="O96" s="18">
        <f t="shared" si="94"/>
        <v>0.844455185988172</v>
      </c>
      <c r="P96" s="18">
        <f t="shared" si="81"/>
        <v>0.136195766824762</v>
      </c>
      <c r="Q96" s="24">
        <f t="shared" si="82"/>
        <v>0.0408587300474285</v>
      </c>
      <c r="R96" s="18">
        <f t="shared" si="83"/>
        <v>0.08541</v>
      </c>
      <c r="S96" s="25">
        <f t="shared" si="84"/>
        <v>0.478383445116831</v>
      </c>
      <c r="T96" s="3">
        <v>0.01</v>
      </c>
      <c r="U96" s="26">
        <f t="shared" si="85"/>
        <v>0.00478383445116831</v>
      </c>
      <c r="V96" s="25"/>
      <c r="W96" s="3"/>
      <c r="X96" s="3"/>
      <c r="Y96" s="28"/>
      <c r="Z96" s="3"/>
      <c r="AA96" s="27"/>
      <c r="AB96" s="3"/>
      <c r="AC96" s="3"/>
      <c r="AD96" s="27"/>
      <c r="AE96" s="25">
        <v>0.005</v>
      </c>
      <c r="AF96" s="3">
        <v>0.49</v>
      </c>
      <c r="AG96" s="26">
        <f t="shared" si="86"/>
        <v>0.00245</v>
      </c>
      <c r="AH96" s="35"/>
      <c r="AI96" s="3"/>
      <c r="AJ96" s="26"/>
      <c r="AK96" s="36"/>
      <c r="AL96" s="27"/>
      <c r="AM96" s="27"/>
      <c r="AN96" s="36"/>
      <c r="AO96" s="27"/>
      <c r="AP96" s="26"/>
      <c r="AQ96" s="3">
        <v>0.015</v>
      </c>
      <c r="AR96" s="3">
        <v>0.5</v>
      </c>
      <c r="AS96" s="3">
        <f t="shared" si="87"/>
        <v>0.0075</v>
      </c>
      <c r="AT96" s="2">
        <f t="shared" si="88"/>
        <v>0.0147338344511683</v>
      </c>
      <c r="AU96" s="29">
        <f t="shared" si="89"/>
        <v>28.47</v>
      </c>
      <c r="AV96" s="1">
        <f t="shared" si="90"/>
        <v>0.3</v>
      </c>
      <c r="AW96" s="2">
        <f t="shared" si="95"/>
        <v>0.692579326587623</v>
      </c>
      <c r="AX96" s="1">
        <f t="shared" si="91"/>
        <v>583.940818360151</v>
      </c>
      <c r="AZ96" s="2">
        <f t="shared" si="96"/>
        <v>0.00695652652141028</v>
      </c>
      <c r="BA96" s="1">
        <f t="shared" si="92"/>
        <v>5.86532059781671</v>
      </c>
    </row>
    <row r="97" s="1" customFormat="1" spans="1:53">
      <c r="A97" s="13"/>
      <c r="B97" s="13"/>
      <c r="C97" s="16">
        <v>7</v>
      </c>
      <c r="D97" s="19">
        <v>20.8119243964516</v>
      </c>
      <c r="E97" s="20">
        <f t="shared" si="93"/>
        <v>18.1862683153333</v>
      </c>
      <c r="F97" s="16" t="s">
        <v>73</v>
      </c>
      <c r="G97" s="13">
        <v>8</v>
      </c>
      <c r="H97" s="18">
        <f t="shared" si="76"/>
        <v>20.8119243964516</v>
      </c>
      <c r="I97" s="18">
        <f t="shared" si="77"/>
        <v>293.961924396452</v>
      </c>
      <c r="J97" s="18">
        <f t="shared" si="78"/>
        <v>0.217385693913878</v>
      </c>
      <c r="K97" s="18">
        <f t="shared" si="79"/>
        <v>28.47</v>
      </c>
      <c r="L97" s="18">
        <f t="shared" si="80"/>
        <v>0.2847</v>
      </c>
      <c r="M97" s="13" t="s">
        <v>73</v>
      </c>
      <c r="N97" s="13"/>
      <c r="O97" s="18">
        <f t="shared" si="94"/>
        <v>0.992959419163411</v>
      </c>
      <c r="P97" s="18">
        <f t="shared" si="81"/>
        <v>0.215855172363159</v>
      </c>
      <c r="Q97" s="24">
        <f t="shared" si="82"/>
        <v>0.0647565517089478</v>
      </c>
      <c r="R97" s="18">
        <f t="shared" si="83"/>
        <v>0.08541</v>
      </c>
      <c r="S97" s="25">
        <f t="shared" si="84"/>
        <v>0.758184658809833</v>
      </c>
      <c r="T97" s="3">
        <v>0.01</v>
      </c>
      <c r="U97" s="26">
        <f t="shared" si="85"/>
        <v>0.00758184658809833</v>
      </c>
      <c r="V97" s="25"/>
      <c r="W97" s="3"/>
      <c r="X97" s="3"/>
      <c r="Y97" s="28"/>
      <c r="Z97" s="3"/>
      <c r="AA97" s="27"/>
      <c r="AB97" s="3"/>
      <c r="AC97" s="3"/>
      <c r="AD97" s="27"/>
      <c r="AE97" s="25">
        <v>0.005</v>
      </c>
      <c r="AF97" s="3">
        <v>0.49</v>
      </c>
      <c r="AG97" s="26">
        <f t="shared" si="86"/>
        <v>0.00245</v>
      </c>
      <c r="AH97" s="35"/>
      <c r="AI97" s="3"/>
      <c r="AJ97" s="26"/>
      <c r="AK97" s="36"/>
      <c r="AL97" s="27"/>
      <c r="AM97" s="27"/>
      <c r="AN97" s="36"/>
      <c r="AO97" s="27"/>
      <c r="AP97" s="26"/>
      <c r="AQ97" s="3">
        <v>0.015</v>
      </c>
      <c r="AR97" s="3">
        <v>0.5</v>
      </c>
      <c r="AS97" s="3">
        <f t="shared" si="87"/>
        <v>0.0075</v>
      </c>
      <c r="AT97" s="2">
        <f t="shared" si="88"/>
        <v>0.0175318465880983</v>
      </c>
      <c r="AU97" s="29">
        <f t="shared" si="89"/>
        <v>28.47</v>
      </c>
      <c r="AV97" s="1">
        <f t="shared" si="90"/>
        <v>0.3</v>
      </c>
      <c r="AW97" s="2">
        <f t="shared" si="95"/>
        <v>0.692579326587623</v>
      </c>
      <c r="AX97" s="1">
        <f t="shared" si="91"/>
        <v>694.833437822899</v>
      </c>
      <c r="AZ97" s="2">
        <f t="shared" si="96"/>
        <v>0.00695652652141028</v>
      </c>
      <c r="BA97" s="1">
        <f t="shared" si="92"/>
        <v>6.97916766010506</v>
      </c>
    </row>
    <row r="98" s="1" customFormat="1" spans="1:53">
      <c r="A98" s="13"/>
      <c r="B98" s="13"/>
      <c r="C98" s="16">
        <v>8</v>
      </c>
      <c r="D98" s="19">
        <v>20.1019024232258</v>
      </c>
      <c r="E98" s="20">
        <f t="shared" si="93"/>
        <v>20.8119243964516</v>
      </c>
      <c r="F98" s="16" t="s">
        <v>73</v>
      </c>
      <c r="G98" s="13">
        <v>9</v>
      </c>
      <c r="H98" s="18">
        <f t="shared" si="76"/>
        <v>20.1019024232258</v>
      </c>
      <c r="I98" s="18">
        <f t="shared" si="77"/>
        <v>293.251902423226</v>
      </c>
      <c r="J98" s="18">
        <f t="shared" si="78"/>
        <v>0.200632851184773</v>
      </c>
      <c r="K98" s="18">
        <f t="shared" si="79"/>
        <v>28.47</v>
      </c>
      <c r="L98" s="18">
        <f t="shared" si="80"/>
        <v>0.2847</v>
      </c>
      <c r="M98" s="13" t="s">
        <v>73</v>
      </c>
      <c r="N98" s="13"/>
      <c r="O98" s="18">
        <f t="shared" si="94"/>
        <v>1.06180424680025</v>
      </c>
      <c r="P98" s="18">
        <f t="shared" si="81"/>
        <v>0.213032813435634</v>
      </c>
      <c r="Q98" s="24">
        <f t="shared" si="82"/>
        <v>0.0639098440306903</v>
      </c>
      <c r="R98" s="18">
        <f t="shared" si="83"/>
        <v>0.08541</v>
      </c>
      <c r="S98" s="25">
        <f t="shared" si="84"/>
        <v>0.748271209819579</v>
      </c>
      <c r="T98" s="3">
        <v>0.01</v>
      </c>
      <c r="U98" s="26">
        <f t="shared" si="85"/>
        <v>0.00748271209819579</v>
      </c>
      <c r="V98" s="25"/>
      <c r="W98" s="3"/>
      <c r="X98" s="3"/>
      <c r="Y98" s="28"/>
      <c r="Z98" s="3"/>
      <c r="AA98" s="27"/>
      <c r="AB98" s="3"/>
      <c r="AC98" s="3"/>
      <c r="AD98" s="27"/>
      <c r="AE98" s="25">
        <v>0.005</v>
      </c>
      <c r="AF98" s="3">
        <v>0.49</v>
      </c>
      <c r="AG98" s="26">
        <f t="shared" si="86"/>
        <v>0.00245</v>
      </c>
      <c r="AH98" s="35"/>
      <c r="AI98" s="3"/>
      <c r="AJ98" s="26"/>
      <c r="AK98" s="36"/>
      <c r="AL98" s="27"/>
      <c r="AM98" s="27"/>
      <c r="AN98" s="36"/>
      <c r="AO98" s="27"/>
      <c r="AP98" s="26"/>
      <c r="AQ98" s="3">
        <v>0.015</v>
      </c>
      <c r="AR98" s="3">
        <v>0.5</v>
      </c>
      <c r="AS98" s="3">
        <f t="shared" si="87"/>
        <v>0.0075</v>
      </c>
      <c r="AT98" s="2">
        <f t="shared" si="88"/>
        <v>0.0174327120981958</v>
      </c>
      <c r="AU98" s="29">
        <f t="shared" si="89"/>
        <v>28.47</v>
      </c>
      <c r="AV98" s="1">
        <f t="shared" si="90"/>
        <v>0.3</v>
      </c>
      <c r="AW98" s="2">
        <f t="shared" si="95"/>
        <v>0.692579326587623</v>
      </c>
      <c r="AX98" s="1">
        <f t="shared" si="91"/>
        <v>690.904475857618</v>
      </c>
      <c r="AZ98" s="2">
        <f t="shared" si="96"/>
        <v>0.00695652652141028</v>
      </c>
      <c r="BA98" s="1">
        <f t="shared" si="92"/>
        <v>6.93970369249322</v>
      </c>
    </row>
    <row r="99" s="1" customFormat="1" spans="1:53">
      <c r="A99" s="13"/>
      <c r="B99" s="13"/>
      <c r="C99" s="16">
        <v>9</v>
      </c>
      <c r="D99" s="19">
        <v>13.740631377</v>
      </c>
      <c r="E99" s="20">
        <f t="shared" si="93"/>
        <v>20.1019024232258</v>
      </c>
      <c r="F99" s="16" t="s">
        <v>73</v>
      </c>
      <c r="G99" s="13">
        <v>10</v>
      </c>
      <c r="H99" s="18">
        <f t="shared" si="76"/>
        <v>13.740631377</v>
      </c>
      <c r="I99" s="18">
        <f t="shared" si="77"/>
        <v>286.890631377</v>
      </c>
      <c r="J99" s="18">
        <f t="shared" si="78"/>
        <v>0.0960880883511904</v>
      </c>
      <c r="K99" s="18">
        <f t="shared" si="79"/>
        <v>28.47</v>
      </c>
      <c r="L99" s="18">
        <f t="shared" si="80"/>
        <v>0.2847</v>
      </c>
      <c r="M99" s="13" t="s">
        <v>73</v>
      </c>
      <c r="N99" s="13"/>
      <c r="O99" s="18">
        <f t="shared" si="94"/>
        <v>1.13347143336462</v>
      </c>
      <c r="P99" s="18">
        <f t="shared" si="81"/>
        <v>0.10891310323269</v>
      </c>
      <c r="Q99" s="24">
        <f t="shared" si="82"/>
        <v>0.0326739309698069</v>
      </c>
      <c r="R99" s="18">
        <f t="shared" si="83"/>
        <v>0.08541</v>
      </c>
      <c r="S99" s="25">
        <f t="shared" si="84"/>
        <v>0.382553927757955</v>
      </c>
      <c r="T99" s="3">
        <v>0.01</v>
      </c>
      <c r="U99" s="26">
        <f t="shared" si="85"/>
        <v>0.00382553927757955</v>
      </c>
      <c r="V99" s="25"/>
      <c r="W99" s="3"/>
      <c r="X99" s="3"/>
      <c r="Y99" s="28"/>
      <c r="Z99" s="3"/>
      <c r="AA99" s="27"/>
      <c r="AB99" s="3"/>
      <c r="AC99" s="3"/>
      <c r="AD99" s="27"/>
      <c r="AE99" s="25">
        <v>0.001</v>
      </c>
      <c r="AF99" s="3">
        <v>0.49</v>
      </c>
      <c r="AG99" s="26">
        <f t="shared" si="86"/>
        <v>0.00049</v>
      </c>
      <c r="AH99" s="35"/>
      <c r="AI99" s="3"/>
      <c r="AJ99" s="26"/>
      <c r="AK99" s="36"/>
      <c r="AL99" s="27"/>
      <c r="AM99" s="27"/>
      <c r="AN99" s="36"/>
      <c r="AO99" s="27"/>
      <c r="AP99" s="26"/>
      <c r="AQ99" s="3">
        <v>0.01</v>
      </c>
      <c r="AR99" s="3">
        <v>0.5</v>
      </c>
      <c r="AS99" s="3">
        <f t="shared" si="87"/>
        <v>0.005</v>
      </c>
      <c r="AT99" s="2">
        <f t="shared" si="88"/>
        <v>0.00931553927757955</v>
      </c>
      <c r="AU99" s="29">
        <f t="shared" si="89"/>
        <v>28.47</v>
      </c>
      <c r="AV99" s="1">
        <f t="shared" si="90"/>
        <v>0.3</v>
      </c>
      <c r="AW99" s="2">
        <f t="shared" si="95"/>
        <v>0.692579326587623</v>
      </c>
      <c r="AX99" s="1">
        <f t="shared" si="91"/>
        <v>369.199453627945</v>
      </c>
      <c r="AZ99" s="2">
        <f t="shared" si="96"/>
        <v>0.00695652652141028</v>
      </c>
      <c r="BA99" s="1">
        <f t="shared" si="92"/>
        <v>3.70837778757759</v>
      </c>
    </row>
    <row r="100" s="1" customFormat="1" spans="1:53">
      <c r="A100" s="13"/>
      <c r="B100" s="13"/>
      <c r="C100" s="16">
        <v>10</v>
      </c>
      <c r="D100" s="19">
        <v>5.94843417870968</v>
      </c>
      <c r="E100" s="20">
        <f t="shared" si="93"/>
        <v>13.740631377</v>
      </c>
      <c r="F100" s="16" t="s">
        <v>73</v>
      </c>
      <c r="G100" s="13">
        <v>11</v>
      </c>
      <c r="H100" s="18">
        <f t="shared" si="76"/>
        <v>5.94843417870968</v>
      </c>
      <c r="I100" s="18">
        <f t="shared" si="77"/>
        <v>279.09843417871</v>
      </c>
      <c r="J100" s="18">
        <f t="shared" si="78"/>
        <v>0.037252378696409</v>
      </c>
      <c r="K100" s="18">
        <f t="shared" si="79"/>
        <v>28.47</v>
      </c>
      <c r="L100" s="18">
        <f t="shared" si="80"/>
        <v>0.2847</v>
      </c>
      <c r="M100" s="13" t="s">
        <v>75</v>
      </c>
      <c r="N100" s="18">
        <f>(O99-P99)*$C$22/100</f>
        <v>0.973330413625331</v>
      </c>
      <c r="O100" s="18">
        <f t="shared" si="94"/>
        <v>0.335927916506596</v>
      </c>
      <c r="P100" s="18">
        <f t="shared" si="81"/>
        <v>0.0125141139603994</v>
      </c>
      <c r="Q100" s="24">
        <f t="shared" si="82"/>
        <v>0.00375423418811982</v>
      </c>
      <c r="R100" s="18">
        <f t="shared" si="83"/>
        <v>0.08541</v>
      </c>
      <c r="S100" s="25">
        <f t="shared" si="84"/>
        <v>0.043955440675797</v>
      </c>
      <c r="T100" s="3">
        <v>0.01</v>
      </c>
      <c r="U100" s="26">
        <f t="shared" si="85"/>
        <v>0.00043955440675797</v>
      </c>
      <c r="V100" s="25"/>
      <c r="W100" s="3"/>
      <c r="X100" s="3"/>
      <c r="Y100" s="28"/>
      <c r="Z100" s="3"/>
      <c r="AA100" s="27"/>
      <c r="AB100" s="3"/>
      <c r="AC100" s="3"/>
      <c r="AD100" s="27"/>
      <c r="AE100" s="25">
        <v>0.001</v>
      </c>
      <c r="AF100" s="3">
        <v>0.49</v>
      </c>
      <c r="AG100" s="26">
        <f t="shared" si="86"/>
        <v>0.00049</v>
      </c>
      <c r="AH100" s="35"/>
      <c r="AI100" s="3"/>
      <c r="AJ100" s="26"/>
      <c r="AK100" s="36"/>
      <c r="AL100" s="27"/>
      <c r="AM100" s="27"/>
      <c r="AN100" s="36"/>
      <c r="AO100" s="27"/>
      <c r="AP100" s="26"/>
      <c r="AQ100" s="3">
        <v>0.01</v>
      </c>
      <c r="AR100" s="3">
        <v>0.5</v>
      </c>
      <c r="AS100" s="3">
        <f t="shared" si="87"/>
        <v>0.005</v>
      </c>
      <c r="AT100" s="2">
        <f t="shared" si="88"/>
        <v>0.00592955440675797</v>
      </c>
      <c r="AU100" s="29">
        <f t="shared" si="89"/>
        <v>28.47</v>
      </c>
      <c r="AV100" s="1">
        <f t="shared" si="90"/>
        <v>0.3</v>
      </c>
      <c r="AW100" s="2">
        <f t="shared" si="95"/>
        <v>0.692579326587623</v>
      </c>
      <c r="AX100" s="1">
        <f t="shared" si="91"/>
        <v>235.003920009345</v>
      </c>
      <c r="AZ100" s="2">
        <f t="shared" si="96"/>
        <v>0.00695652652141028</v>
      </c>
      <c r="BA100" s="1">
        <f t="shared" si="92"/>
        <v>2.36046751530282</v>
      </c>
    </row>
    <row r="101" s="1" customFormat="1" spans="1:54">
      <c r="A101" s="13"/>
      <c r="B101" s="13"/>
      <c r="C101" s="16">
        <v>11</v>
      </c>
      <c r="D101" s="19">
        <v>-2.1786050506</v>
      </c>
      <c r="E101" s="20">
        <f t="shared" si="93"/>
        <v>5.94843417870968</v>
      </c>
      <c r="F101" s="16" t="s">
        <v>75</v>
      </c>
      <c r="G101" s="13">
        <v>12</v>
      </c>
      <c r="H101" s="18">
        <f t="shared" si="76"/>
        <v>-2.1786050506</v>
      </c>
      <c r="I101" s="18">
        <f t="shared" si="77"/>
        <v>270.9713949494</v>
      </c>
      <c r="J101" s="18">
        <f t="shared" si="78"/>
        <v>0.0130839878702613</v>
      </c>
      <c r="K101" s="18">
        <f t="shared" si="79"/>
        <v>28.47</v>
      </c>
      <c r="L101" s="18">
        <f t="shared" si="80"/>
        <v>0.2847</v>
      </c>
      <c r="M101" s="13" t="s">
        <v>73</v>
      </c>
      <c r="N101" s="13"/>
      <c r="O101" s="18">
        <f t="shared" si="94"/>
        <v>0.608113802546197</v>
      </c>
      <c r="P101" s="18">
        <f t="shared" si="81"/>
        <v>0.0079565536162529</v>
      </c>
      <c r="Q101" s="24">
        <f t="shared" si="82"/>
        <v>0.00238696608487587</v>
      </c>
      <c r="R101" s="18">
        <f t="shared" si="83"/>
        <v>0.08541</v>
      </c>
      <c r="S101" s="25">
        <f t="shared" si="84"/>
        <v>0.0279471500395255</v>
      </c>
      <c r="T101" s="3">
        <v>0.01</v>
      </c>
      <c r="U101" s="26">
        <f t="shared" si="85"/>
        <v>0.000279471500395255</v>
      </c>
      <c r="V101" s="25"/>
      <c r="W101" s="3"/>
      <c r="X101" s="3"/>
      <c r="Y101" s="28"/>
      <c r="Z101" s="3"/>
      <c r="AA101" s="27"/>
      <c r="AB101" s="3"/>
      <c r="AC101" s="3"/>
      <c r="AD101" s="27"/>
      <c r="AE101" s="25">
        <v>0.001</v>
      </c>
      <c r="AF101" s="3">
        <v>0.49</v>
      </c>
      <c r="AG101" s="26">
        <f t="shared" si="86"/>
        <v>0.00049</v>
      </c>
      <c r="AH101" s="35"/>
      <c r="AI101" s="3"/>
      <c r="AJ101" s="26"/>
      <c r="AK101" s="36"/>
      <c r="AL101" s="27"/>
      <c r="AM101" s="27"/>
      <c r="AN101" s="36"/>
      <c r="AO101" s="27"/>
      <c r="AP101" s="26"/>
      <c r="AQ101" s="3">
        <v>0.01</v>
      </c>
      <c r="AR101" s="3">
        <v>0.5</v>
      </c>
      <c r="AS101" s="3">
        <f t="shared" si="87"/>
        <v>0.005</v>
      </c>
      <c r="AT101" s="2">
        <f t="shared" si="88"/>
        <v>0.00576947150039525</v>
      </c>
      <c r="AU101" s="29">
        <f t="shared" si="89"/>
        <v>28.47</v>
      </c>
      <c r="AV101" s="1">
        <f t="shared" si="90"/>
        <v>0.3</v>
      </c>
      <c r="AW101" s="2">
        <f t="shared" si="95"/>
        <v>0.692579326587623</v>
      </c>
      <c r="AX101" s="1">
        <f t="shared" si="91"/>
        <v>228.659411140542</v>
      </c>
      <c r="AY101" s="1">
        <f>SUM(AX90:AX101)</f>
        <v>4588.11449156522</v>
      </c>
      <c r="AZ101" s="2">
        <f t="shared" si="96"/>
        <v>0.00695652652141028</v>
      </c>
      <c r="BA101" s="1">
        <f t="shared" si="92"/>
        <v>2.29674088859479</v>
      </c>
      <c r="BB101" s="1">
        <f>SUM(BA90:BA101)</f>
        <v>46.0847428136483</v>
      </c>
    </row>
    <row r="102" s="1" customFormat="1" spans="1:46">
      <c r="A102" s="13"/>
      <c r="B102" s="13"/>
      <c r="C102" s="16">
        <v>12</v>
      </c>
      <c r="D102" s="19">
        <v>-10.7670349256129</v>
      </c>
      <c r="E102" s="20">
        <f t="shared" si="93"/>
        <v>-2.1786050506</v>
      </c>
      <c r="F102" s="16" t="s">
        <v>73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AT102" s="2"/>
    </row>
    <row r="103" s="1" customFormat="1" spans="19:46">
      <c r="S103" s="23" t="s">
        <v>45</v>
      </c>
      <c r="T103" s="23"/>
      <c r="U103" s="23"/>
      <c r="V103" s="23" t="s">
        <v>46</v>
      </c>
      <c r="W103" s="23"/>
      <c r="X103" s="23"/>
      <c r="Y103" s="23" t="s">
        <v>47</v>
      </c>
      <c r="Z103" s="23"/>
      <c r="AA103" s="23"/>
      <c r="AB103" s="23" t="s">
        <v>48</v>
      </c>
      <c r="AC103" s="23"/>
      <c r="AD103" s="23"/>
      <c r="AE103" s="23" t="s">
        <v>49</v>
      </c>
      <c r="AF103" s="23"/>
      <c r="AG103" s="23"/>
      <c r="AH103" s="23" t="s">
        <v>50</v>
      </c>
      <c r="AI103" s="23"/>
      <c r="AJ103" s="23"/>
      <c r="AK103" s="31" t="s">
        <v>78</v>
      </c>
      <c r="AL103" s="32"/>
      <c r="AM103" s="33"/>
      <c r="AN103" s="32" t="s">
        <v>79</v>
      </c>
      <c r="AO103" s="32"/>
      <c r="AP103" s="33"/>
      <c r="AQ103" s="23" t="s">
        <v>52</v>
      </c>
      <c r="AR103" s="23"/>
      <c r="AS103" s="23"/>
      <c r="AT103" s="2"/>
    </row>
    <row r="104" s="1" customFormat="1" spans="1:50">
      <c r="A104" s="15" t="s">
        <v>9</v>
      </c>
      <c r="B104" s="15"/>
      <c r="C104" s="16" t="s">
        <v>53</v>
      </c>
      <c r="D104" s="16" t="s">
        <v>54</v>
      </c>
      <c r="E104" s="16" t="s">
        <v>55</v>
      </c>
      <c r="F104" s="16" t="s">
        <v>56</v>
      </c>
      <c r="G104" s="13" t="s">
        <v>53</v>
      </c>
      <c r="H104" s="13" t="s">
        <v>55</v>
      </c>
      <c r="I104" s="13" t="s">
        <v>57</v>
      </c>
      <c r="J104" s="13" t="s">
        <v>58</v>
      </c>
      <c r="K104" s="22" t="s">
        <v>59</v>
      </c>
      <c r="L104" s="22" t="s">
        <v>60</v>
      </c>
      <c r="M104" s="13" t="s">
        <v>61</v>
      </c>
      <c r="N104" s="22" t="s">
        <v>62</v>
      </c>
      <c r="O104" s="13" t="s">
        <v>63</v>
      </c>
      <c r="P104" s="13" t="s">
        <v>64</v>
      </c>
      <c r="Q104" s="22" t="s">
        <v>65</v>
      </c>
      <c r="R104" s="22" t="s">
        <v>66</v>
      </c>
      <c r="S104" s="4" t="s">
        <v>12</v>
      </c>
      <c r="T104" s="3" t="s">
        <v>13</v>
      </c>
      <c r="U104" s="3"/>
      <c r="V104" s="4" t="s">
        <v>12</v>
      </c>
      <c r="W104" s="3" t="s">
        <v>13</v>
      </c>
      <c r="X104" s="3"/>
      <c r="Y104" s="4" t="s">
        <v>12</v>
      </c>
      <c r="Z104" s="3" t="s">
        <v>13</v>
      </c>
      <c r="AA104" s="3"/>
      <c r="AB104" s="4" t="s">
        <v>12</v>
      </c>
      <c r="AC104" s="3" t="s">
        <v>13</v>
      </c>
      <c r="AD104" s="3"/>
      <c r="AE104" s="4" t="s">
        <v>12</v>
      </c>
      <c r="AF104" s="3" t="s">
        <v>13</v>
      </c>
      <c r="AG104" s="3"/>
      <c r="AH104" s="4" t="s">
        <v>12</v>
      </c>
      <c r="AI104" s="3" t="s">
        <v>13</v>
      </c>
      <c r="AJ104" s="3"/>
      <c r="AK104" s="4" t="s">
        <v>12</v>
      </c>
      <c r="AL104" s="3" t="s">
        <v>13</v>
      </c>
      <c r="AM104" s="3"/>
      <c r="AN104" s="4" t="s">
        <v>12</v>
      </c>
      <c r="AO104" s="3" t="s">
        <v>13</v>
      </c>
      <c r="AP104" s="3"/>
      <c r="AQ104" s="34" t="s">
        <v>12</v>
      </c>
      <c r="AR104" s="34" t="s">
        <v>13</v>
      </c>
      <c r="AS104" s="34"/>
      <c r="AT104" s="2" t="s">
        <v>67</v>
      </c>
      <c r="AU104" s="1" t="s">
        <v>68</v>
      </c>
      <c r="AV104" s="1" t="s">
        <v>38</v>
      </c>
      <c r="AW104" s="1" t="s">
        <v>69</v>
      </c>
      <c r="AX104" s="1" t="s">
        <v>70</v>
      </c>
    </row>
    <row r="105" s="1" customFormat="1" spans="1:52">
      <c r="A105" s="13" t="s">
        <v>71</v>
      </c>
      <c r="B105" s="13">
        <f>F11</f>
        <v>910.8575</v>
      </c>
      <c r="C105" s="16" t="s">
        <v>72</v>
      </c>
      <c r="D105" s="17">
        <v>-9</v>
      </c>
      <c r="E105" s="16"/>
      <c r="F105" s="16"/>
      <c r="G105" s="13">
        <v>1</v>
      </c>
      <c r="H105" s="18">
        <f t="shared" ref="H105:H116" si="97">E106</f>
        <v>-9</v>
      </c>
      <c r="I105" s="18">
        <f t="shared" ref="I105:I116" si="98">H105+273.15</f>
        <v>264.15</v>
      </c>
      <c r="J105" s="18">
        <f t="shared" ref="J105:J116" si="99">EXP(($C$16*(I105-$C$14))/($C$17*I105*$C$14))</f>
        <v>0.0051730365778654</v>
      </c>
      <c r="K105" s="18">
        <f t="shared" ref="K105:K116" si="100">$B$105/12</f>
        <v>75.9047916666667</v>
      </c>
      <c r="L105" s="18">
        <f t="shared" ref="L105:L116" si="101">K105*$B$106/100</f>
        <v>0.759047916666667</v>
      </c>
      <c r="M105" s="13" t="s">
        <v>73</v>
      </c>
      <c r="N105" s="13"/>
      <c r="O105" s="18">
        <f>L105</f>
        <v>0.759047916666667</v>
      </c>
      <c r="P105" s="18">
        <f t="shared" ref="P105:P116" si="102">O105*J105</f>
        <v>0.0039265826372692</v>
      </c>
      <c r="Q105" s="24">
        <f t="shared" ref="Q105:Q116" si="103">P105*$B$107</f>
        <v>0.00102091148568999</v>
      </c>
      <c r="R105" s="18">
        <f t="shared" ref="R105:R116" si="104">L105*$B$107</f>
        <v>0.197352458333333</v>
      </c>
      <c r="S105" s="25">
        <f t="shared" ref="S105:S116" si="105">Q105/R105</f>
        <v>0.00517303657786541</v>
      </c>
      <c r="T105" s="3">
        <v>0.01</v>
      </c>
      <c r="U105" s="26">
        <f t="shared" ref="U105:U116" si="106">S105*T105</f>
        <v>5.17303657786541e-5</v>
      </c>
      <c r="V105" s="25"/>
      <c r="W105" s="3"/>
      <c r="X105" s="3"/>
      <c r="Y105" s="28"/>
      <c r="Z105" s="3"/>
      <c r="AA105" s="27"/>
      <c r="AB105" s="3"/>
      <c r="AC105" s="3"/>
      <c r="AD105" s="27"/>
      <c r="AE105" s="25">
        <v>0.001</v>
      </c>
      <c r="AF105" s="3">
        <v>0.49</v>
      </c>
      <c r="AG105" s="26">
        <f t="shared" ref="AG105:AG116" si="107">AF105*AE105</f>
        <v>0.00049</v>
      </c>
      <c r="AH105" s="35"/>
      <c r="AI105" s="3"/>
      <c r="AJ105" s="26"/>
      <c r="AK105" s="36"/>
      <c r="AL105" s="27"/>
      <c r="AM105" s="27"/>
      <c r="AN105" s="36"/>
      <c r="AO105" s="27"/>
      <c r="AP105" s="26"/>
      <c r="AQ105" s="3">
        <v>0.01</v>
      </c>
      <c r="AR105" s="3">
        <v>0.5</v>
      </c>
      <c r="AS105" s="3">
        <f t="shared" ref="AS105:AS116" si="108">AR105*AQ105</f>
        <v>0.005</v>
      </c>
      <c r="AT105" s="2">
        <f t="shared" ref="AT105:AT116" si="109">(AS105+AM105+AD105+AA105+U105+X105+AG105+AJ105+AP105)</f>
        <v>0.00554173036577865</v>
      </c>
      <c r="AU105" s="29">
        <f t="shared" ref="AU105:AU116" si="110">$B$105/12</f>
        <v>75.9047916666667</v>
      </c>
      <c r="AV105" s="1">
        <f t="shared" ref="AV105:AV116" si="111">$B$107</f>
        <v>0.26</v>
      </c>
      <c r="AW105" s="2">
        <f t="shared" ref="AW105:AW116" si="112">$E$11/12</f>
        <v>0.719876560229017</v>
      </c>
      <c r="AX105" s="1">
        <f t="shared" ref="AX105:AX116" si="113">AW105*10000*AV105*0.67*AU105*AT105</f>
        <v>527.497939267159</v>
      </c>
      <c r="AZ105" s="2"/>
    </row>
    <row r="106" s="1" customFormat="1" spans="1:52">
      <c r="A106" s="13" t="s">
        <v>74</v>
      </c>
      <c r="B106" s="13">
        <v>1</v>
      </c>
      <c r="C106" s="16">
        <v>1</v>
      </c>
      <c r="D106" s="19">
        <v>-10.8207592773871</v>
      </c>
      <c r="E106" s="20">
        <f t="shared" ref="E106:E117" si="114">D105</f>
        <v>-9</v>
      </c>
      <c r="F106" s="16" t="s">
        <v>73</v>
      </c>
      <c r="G106" s="13">
        <v>2</v>
      </c>
      <c r="H106" s="18">
        <f t="shared" si="97"/>
        <v>-10.8207592773871</v>
      </c>
      <c r="I106" s="18">
        <f t="shared" si="98"/>
        <v>262.329240722613</v>
      </c>
      <c r="J106" s="18">
        <f t="shared" si="99"/>
        <v>0.00400529954346074</v>
      </c>
      <c r="K106" s="18">
        <f t="shared" si="100"/>
        <v>75.9047916666667</v>
      </c>
      <c r="L106" s="18">
        <f t="shared" si="101"/>
        <v>0.759047916666667</v>
      </c>
      <c r="M106" s="13" t="s">
        <v>73</v>
      </c>
      <c r="N106" s="13"/>
      <c r="O106" s="18">
        <f t="shared" ref="O106:O116" si="115">L106+O105-P105-N106</f>
        <v>1.51416925069606</v>
      </c>
      <c r="P106" s="18">
        <f t="shared" si="102"/>
        <v>0.00606470140853523</v>
      </c>
      <c r="Q106" s="24">
        <f t="shared" si="103"/>
        <v>0.00157682236621916</v>
      </c>
      <c r="R106" s="18">
        <f t="shared" si="104"/>
        <v>0.197352458333333</v>
      </c>
      <c r="S106" s="25">
        <f t="shared" si="105"/>
        <v>0.00798987952587786</v>
      </c>
      <c r="T106" s="3">
        <v>0.01</v>
      </c>
      <c r="U106" s="26">
        <f t="shared" si="106"/>
        <v>7.98987952587786e-5</v>
      </c>
      <c r="V106" s="25"/>
      <c r="W106" s="3"/>
      <c r="X106" s="3"/>
      <c r="Y106" s="28"/>
      <c r="Z106" s="3"/>
      <c r="AA106" s="27"/>
      <c r="AB106" s="3"/>
      <c r="AC106" s="3"/>
      <c r="AD106" s="27"/>
      <c r="AE106" s="25">
        <v>0.001</v>
      </c>
      <c r="AF106" s="3">
        <v>0.49</v>
      </c>
      <c r="AG106" s="26">
        <f t="shared" si="107"/>
        <v>0.00049</v>
      </c>
      <c r="AH106" s="35"/>
      <c r="AI106" s="3"/>
      <c r="AJ106" s="26"/>
      <c r="AK106" s="36"/>
      <c r="AL106" s="27"/>
      <c r="AM106" s="27"/>
      <c r="AN106" s="36"/>
      <c r="AO106" s="27"/>
      <c r="AP106" s="26"/>
      <c r="AQ106" s="3">
        <v>0.01</v>
      </c>
      <c r="AR106" s="3">
        <v>0.5</v>
      </c>
      <c r="AS106" s="3">
        <f t="shared" si="108"/>
        <v>0.005</v>
      </c>
      <c r="AT106" s="2">
        <f t="shared" si="109"/>
        <v>0.00556989879525878</v>
      </c>
      <c r="AU106" s="29">
        <f t="shared" si="110"/>
        <v>75.9047916666667</v>
      </c>
      <c r="AV106" s="1">
        <f t="shared" si="111"/>
        <v>0.26</v>
      </c>
      <c r="AW106" s="2">
        <f t="shared" si="112"/>
        <v>0.719876560229017</v>
      </c>
      <c r="AX106" s="1">
        <f t="shared" si="113"/>
        <v>530.179193590704</v>
      </c>
      <c r="AZ106" s="2"/>
    </row>
    <row r="107" s="1" customFormat="1" spans="1:52">
      <c r="A107" s="13" t="s">
        <v>38</v>
      </c>
      <c r="B107" s="13">
        <v>0.26</v>
      </c>
      <c r="C107" s="16">
        <v>2</v>
      </c>
      <c r="D107" s="19">
        <v>-8.64972643082143</v>
      </c>
      <c r="E107" s="20">
        <f t="shared" si="114"/>
        <v>-10.8207592773871</v>
      </c>
      <c r="F107" s="16" t="s">
        <v>73</v>
      </c>
      <c r="G107" s="13">
        <v>3</v>
      </c>
      <c r="H107" s="18">
        <f t="shared" si="97"/>
        <v>-8.64972643082143</v>
      </c>
      <c r="I107" s="18">
        <f t="shared" si="98"/>
        <v>264.500273569179</v>
      </c>
      <c r="J107" s="18">
        <f t="shared" si="99"/>
        <v>0.00543181909502985</v>
      </c>
      <c r="K107" s="18">
        <f t="shared" si="100"/>
        <v>75.9047916666667</v>
      </c>
      <c r="L107" s="18">
        <f t="shared" si="101"/>
        <v>0.759047916666667</v>
      </c>
      <c r="M107" s="13" t="s">
        <v>73</v>
      </c>
      <c r="N107" s="13"/>
      <c r="O107" s="18">
        <f t="shared" si="115"/>
        <v>2.2671524659542</v>
      </c>
      <c r="P107" s="18">
        <f t="shared" si="102"/>
        <v>0.012314762055914</v>
      </c>
      <c r="Q107" s="24">
        <f t="shared" si="103"/>
        <v>0.00320183813453765</v>
      </c>
      <c r="R107" s="18">
        <f t="shared" si="104"/>
        <v>0.197352458333333</v>
      </c>
      <c r="S107" s="25">
        <f t="shared" si="105"/>
        <v>0.016223958706051</v>
      </c>
      <c r="T107" s="3">
        <v>0.01</v>
      </c>
      <c r="U107" s="26">
        <f t="shared" si="106"/>
        <v>0.00016223958706051</v>
      </c>
      <c r="V107" s="25"/>
      <c r="W107" s="3"/>
      <c r="X107" s="3"/>
      <c r="Y107" s="28"/>
      <c r="Z107" s="3"/>
      <c r="AA107" s="27"/>
      <c r="AB107" s="3"/>
      <c r="AC107" s="3"/>
      <c r="AD107" s="27"/>
      <c r="AE107" s="25">
        <v>0.001</v>
      </c>
      <c r="AF107" s="3">
        <v>0.49</v>
      </c>
      <c r="AG107" s="26">
        <f t="shared" si="107"/>
        <v>0.00049</v>
      </c>
      <c r="AH107" s="35"/>
      <c r="AI107" s="3"/>
      <c r="AJ107" s="26"/>
      <c r="AK107" s="36"/>
      <c r="AL107" s="27"/>
      <c r="AM107" s="27"/>
      <c r="AN107" s="36"/>
      <c r="AO107" s="27"/>
      <c r="AP107" s="26"/>
      <c r="AQ107" s="3">
        <v>0.01</v>
      </c>
      <c r="AR107" s="3">
        <v>0.5</v>
      </c>
      <c r="AS107" s="3">
        <f t="shared" si="108"/>
        <v>0.005</v>
      </c>
      <c r="AT107" s="2">
        <f t="shared" si="109"/>
        <v>0.00565223958706051</v>
      </c>
      <c r="AU107" s="29">
        <f t="shared" si="110"/>
        <v>75.9047916666667</v>
      </c>
      <c r="AV107" s="1">
        <f t="shared" si="111"/>
        <v>0.26</v>
      </c>
      <c r="AW107" s="2">
        <f t="shared" si="112"/>
        <v>0.719876560229017</v>
      </c>
      <c r="AX107" s="1">
        <f t="shared" si="113"/>
        <v>538.016925693524</v>
      </c>
      <c r="AZ107" s="2"/>
    </row>
    <row r="108" s="1" customFormat="1" spans="1:52">
      <c r="A108" s="13"/>
      <c r="B108" s="13"/>
      <c r="C108" s="16">
        <v>3</v>
      </c>
      <c r="D108" s="19">
        <v>-1.01979125635484</v>
      </c>
      <c r="E108" s="20">
        <f t="shared" si="114"/>
        <v>-8.64972643082143</v>
      </c>
      <c r="F108" s="16" t="s">
        <v>73</v>
      </c>
      <c r="G108" s="13">
        <v>4</v>
      </c>
      <c r="H108" s="18">
        <f t="shared" si="97"/>
        <v>-1.01979125635484</v>
      </c>
      <c r="I108" s="18">
        <f t="shared" si="98"/>
        <v>272.130208743645</v>
      </c>
      <c r="J108" s="18">
        <f t="shared" si="99"/>
        <v>0.0152473008781062</v>
      </c>
      <c r="K108" s="18">
        <f t="shared" si="100"/>
        <v>75.9047916666667</v>
      </c>
      <c r="L108" s="18">
        <f t="shared" si="101"/>
        <v>0.759047916666667</v>
      </c>
      <c r="M108" s="13" t="s">
        <v>73</v>
      </c>
      <c r="N108" s="13"/>
      <c r="O108" s="18">
        <f t="shared" si="115"/>
        <v>3.01388562056495</v>
      </c>
      <c r="P108" s="18">
        <f t="shared" si="102"/>
        <v>0.0459536208689517</v>
      </c>
      <c r="Q108" s="24">
        <f t="shared" si="103"/>
        <v>0.0119479414259274</v>
      </c>
      <c r="R108" s="18">
        <f t="shared" si="104"/>
        <v>0.197352458333333</v>
      </c>
      <c r="S108" s="25">
        <f t="shared" si="105"/>
        <v>0.0605411329903329</v>
      </c>
      <c r="T108" s="3">
        <v>0.01</v>
      </c>
      <c r="U108" s="26">
        <f t="shared" si="106"/>
        <v>0.000605411329903329</v>
      </c>
      <c r="V108" s="25"/>
      <c r="W108" s="3"/>
      <c r="X108" s="3"/>
      <c r="Y108" s="28"/>
      <c r="Z108" s="3"/>
      <c r="AA108" s="27"/>
      <c r="AB108" s="3"/>
      <c r="AC108" s="3"/>
      <c r="AD108" s="27"/>
      <c r="AE108" s="25">
        <v>0.001</v>
      </c>
      <c r="AF108" s="3">
        <v>0.49</v>
      </c>
      <c r="AG108" s="26">
        <f t="shared" si="107"/>
        <v>0.00049</v>
      </c>
      <c r="AH108" s="35"/>
      <c r="AI108" s="3"/>
      <c r="AJ108" s="26"/>
      <c r="AK108" s="36"/>
      <c r="AL108" s="27"/>
      <c r="AM108" s="27"/>
      <c r="AN108" s="36"/>
      <c r="AO108" s="27"/>
      <c r="AP108" s="26"/>
      <c r="AQ108" s="3">
        <v>0.01</v>
      </c>
      <c r="AR108" s="3">
        <v>0.5</v>
      </c>
      <c r="AS108" s="3">
        <f t="shared" si="108"/>
        <v>0.005</v>
      </c>
      <c r="AT108" s="2">
        <f t="shared" si="109"/>
        <v>0.00609541132990333</v>
      </c>
      <c r="AU108" s="29">
        <f t="shared" si="110"/>
        <v>75.9047916666667</v>
      </c>
      <c r="AV108" s="1">
        <f t="shared" si="111"/>
        <v>0.26</v>
      </c>
      <c r="AW108" s="2">
        <f t="shared" si="112"/>
        <v>0.719876560229017</v>
      </c>
      <c r="AX108" s="1">
        <f t="shared" si="113"/>
        <v>580.200894537374</v>
      </c>
      <c r="AZ108" s="2"/>
    </row>
    <row r="109" s="1" customFormat="1" spans="1:52">
      <c r="A109" s="13"/>
      <c r="B109" s="13"/>
      <c r="C109" s="16">
        <v>4</v>
      </c>
      <c r="D109" s="19">
        <v>6.75967254876667</v>
      </c>
      <c r="E109" s="20">
        <f t="shared" si="114"/>
        <v>-1.01979125635484</v>
      </c>
      <c r="F109" s="16" t="s">
        <v>73</v>
      </c>
      <c r="G109" s="13">
        <v>5</v>
      </c>
      <c r="H109" s="18">
        <f t="shared" si="97"/>
        <v>6.75967254876667</v>
      </c>
      <c r="I109" s="18">
        <f t="shared" si="98"/>
        <v>279.909672548767</v>
      </c>
      <c r="J109" s="18">
        <f t="shared" si="99"/>
        <v>0.0412159203170874</v>
      </c>
      <c r="K109" s="18">
        <f t="shared" si="100"/>
        <v>75.9047916666667</v>
      </c>
      <c r="L109" s="18">
        <f t="shared" si="101"/>
        <v>0.759047916666667</v>
      </c>
      <c r="M109" s="13" t="s">
        <v>75</v>
      </c>
      <c r="N109" s="18">
        <f>(O108-P108)*$C$22/100</f>
        <v>2.8195353997112</v>
      </c>
      <c r="O109" s="18">
        <f t="shared" si="115"/>
        <v>0.907444516651467</v>
      </c>
      <c r="P109" s="18">
        <f t="shared" si="102"/>
        <v>0.0374011608904847</v>
      </c>
      <c r="Q109" s="24">
        <f t="shared" si="103"/>
        <v>0.00972430183152603</v>
      </c>
      <c r="R109" s="18">
        <f t="shared" si="104"/>
        <v>0.197352458333333</v>
      </c>
      <c r="S109" s="25">
        <f t="shared" si="105"/>
        <v>0.0492737811003167</v>
      </c>
      <c r="T109" s="3">
        <v>0.01</v>
      </c>
      <c r="U109" s="26">
        <f t="shared" si="106"/>
        <v>0.000492737811003167</v>
      </c>
      <c r="V109" s="25"/>
      <c r="W109" s="3"/>
      <c r="X109" s="3"/>
      <c r="Y109" s="28"/>
      <c r="Z109" s="3"/>
      <c r="AA109" s="27"/>
      <c r="AB109" s="3"/>
      <c r="AC109" s="3"/>
      <c r="AD109" s="27"/>
      <c r="AE109" s="25">
        <v>0.005</v>
      </c>
      <c r="AF109" s="3">
        <v>0.49</v>
      </c>
      <c r="AG109" s="26">
        <f t="shared" si="107"/>
        <v>0.00245</v>
      </c>
      <c r="AH109" s="35"/>
      <c r="AI109" s="3"/>
      <c r="AJ109" s="26"/>
      <c r="AK109" s="36"/>
      <c r="AL109" s="27"/>
      <c r="AM109" s="27"/>
      <c r="AN109" s="36"/>
      <c r="AO109" s="27"/>
      <c r="AP109" s="26"/>
      <c r="AQ109" s="3">
        <v>0.015</v>
      </c>
      <c r="AR109" s="3">
        <v>0.5</v>
      </c>
      <c r="AS109" s="3">
        <f t="shared" si="108"/>
        <v>0.0075</v>
      </c>
      <c r="AT109" s="2">
        <f t="shared" si="109"/>
        <v>0.0104427378110032</v>
      </c>
      <c r="AU109" s="29">
        <f t="shared" si="110"/>
        <v>75.9047916666667</v>
      </c>
      <c r="AV109" s="1">
        <f t="shared" si="111"/>
        <v>0.26</v>
      </c>
      <c r="AW109" s="2">
        <f t="shared" si="112"/>
        <v>0.719876560229017</v>
      </c>
      <c r="AX109" s="1">
        <f t="shared" si="113"/>
        <v>994.007703735952</v>
      </c>
      <c r="AZ109" s="2"/>
    </row>
    <row r="110" s="1" customFormat="1" spans="1:52">
      <c r="A110" s="13"/>
      <c r="B110" s="13"/>
      <c r="C110" s="16">
        <v>5</v>
      </c>
      <c r="D110" s="19">
        <v>12.6003977957419</v>
      </c>
      <c r="E110" s="20">
        <f t="shared" si="114"/>
        <v>6.75967254876667</v>
      </c>
      <c r="F110" s="16" t="s">
        <v>75</v>
      </c>
      <c r="G110" s="13">
        <v>6</v>
      </c>
      <c r="H110" s="18">
        <f t="shared" si="97"/>
        <v>12.6003977957419</v>
      </c>
      <c r="I110" s="18">
        <f t="shared" si="98"/>
        <v>285.750397795742</v>
      </c>
      <c r="J110" s="18">
        <f t="shared" si="99"/>
        <v>0.0839178217300834</v>
      </c>
      <c r="K110" s="18">
        <f t="shared" si="100"/>
        <v>75.9047916666667</v>
      </c>
      <c r="L110" s="18">
        <f t="shared" si="101"/>
        <v>0.759047916666667</v>
      </c>
      <c r="M110" s="13" t="s">
        <v>73</v>
      </c>
      <c r="N110" s="13"/>
      <c r="O110" s="18">
        <f t="shared" si="115"/>
        <v>1.62909127242765</v>
      </c>
      <c r="P110" s="18">
        <f t="shared" si="102"/>
        <v>0.136709790981618</v>
      </c>
      <c r="Q110" s="24">
        <f t="shared" si="103"/>
        <v>0.0355445456552207</v>
      </c>
      <c r="R110" s="18">
        <f t="shared" si="104"/>
        <v>0.197352458333333</v>
      </c>
      <c r="S110" s="25">
        <f t="shared" si="105"/>
        <v>0.180106931301485</v>
      </c>
      <c r="T110" s="3">
        <v>0.01</v>
      </c>
      <c r="U110" s="26">
        <f t="shared" si="106"/>
        <v>0.00180106931301485</v>
      </c>
      <c r="V110" s="25"/>
      <c r="W110" s="3"/>
      <c r="X110" s="3"/>
      <c r="Y110" s="28"/>
      <c r="Z110" s="3"/>
      <c r="AA110" s="27"/>
      <c r="AB110" s="3"/>
      <c r="AC110" s="3"/>
      <c r="AD110" s="27"/>
      <c r="AE110" s="25">
        <v>0.005</v>
      </c>
      <c r="AF110" s="3">
        <v>0.49</v>
      </c>
      <c r="AG110" s="26">
        <f t="shared" si="107"/>
        <v>0.00245</v>
      </c>
      <c r="AH110" s="35"/>
      <c r="AI110" s="3"/>
      <c r="AJ110" s="26"/>
      <c r="AK110" s="36"/>
      <c r="AL110" s="27"/>
      <c r="AM110" s="27"/>
      <c r="AN110" s="36"/>
      <c r="AO110" s="27"/>
      <c r="AP110" s="26"/>
      <c r="AQ110" s="3">
        <v>0.015</v>
      </c>
      <c r="AR110" s="3">
        <v>0.5</v>
      </c>
      <c r="AS110" s="3">
        <f t="shared" si="108"/>
        <v>0.0075</v>
      </c>
      <c r="AT110" s="2">
        <f t="shared" si="109"/>
        <v>0.0117510693130148</v>
      </c>
      <c r="AU110" s="29">
        <f t="shared" si="110"/>
        <v>75.9047916666667</v>
      </c>
      <c r="AV110" s="1">
        <f t="shared" si="111"/>
        <v>0.26</v>
      </c>
      <c r="AW110" s="2">
        <f t="shared" si="112"/>
        <v>0.719876560229017</v>
      </c>
      <c r="AX110" s="1">
        <f t="shared" si="113"/>
        <v>1118.54320540005</v>
      </c>
      <c r="AZ110" s="2"/>
    </row>
    <row r="111" s="1" customFormat="1" spans="1:52">
      <c r="A111" s="13"/>
      <c r="B111" s="13"/>
      <c r="C111" s="16">
        <v>6</v>
      </c>
      <c r="D111" s="19">
        <v>18.1862683153333</v>
      </c>
      <c r="E111" s="20">
        <f t="shared" si="114"/>
        <v>12.6003977957419</v>
      </c>
      <c r="F111" s="16" t="s">
        <v>73</v>
      </c>
      <c r="G111" s="13">
        <v>7</v>
      </c>
      <c r="H111" s="18">
        <f t="shared" si="97"/>
        <v>18.1862683153333</v>
      </c>
      <c r="I111" s="18">
        <f t="shared" si="98"/>
        <v>291.336268315333</v>
      </c>
      <c r="J111" s="18">
        <f t="shared" si="99"/>
        <v>0.161282409161105</v>
      </c>
      <c r="K111" s="18">
        <f t="shared" si="100"/>
        <v>75.9047916666667</v>
      </c>
      <c r="L111" s="18">
        <f t="shared" si="101"/>
        <v>0.759047916666667</v>
      </c>
      <c r="M111" s="13" t="s">
        <v>73</v>
      </c>
      <c r="N111" s="13"/>
      <c r="O111" s="18">
        <f t="shared" si="115"/>
        <v>2.2514293981127</v>
      </c>
      <c r="P111" s="18">
        <f t="shared" si="102"/>
        <v>0.363115957383753</v>
      </c>
      <c r="Q111" s="24">
        <f t="shared" si="103"/>
        <v>0.0944101489197759</v>
      </c>
      <c r="R111" s="18">
        <f t="shared" si="104"/>
        <v>0.197352458333333</v>
      </c>
      <c r="S111" s="25">
        <f t="shared" si="105"/>
        <v>0.478383445116832</v>
      </c>
      <c r="T111" s="3">
        <v>0.01</v>
      </c>
      <c r="U111" s="26">
        <f t="shared" si="106"/>
        <v>0.00478383445116832</v>
      </c>
      <c r="V111" s="25"/>
      <c r="W111" s="3"/>
      <c r="X111" s="3"/>
      <c r="Y111" s="28"/>
      <c r="Z111" s="3"/>
      <c r="AA111" s="27"/>
      <c r="AB111" s="3"/>
      <c r="AC111" s="3"/>
      <c r="AD111" s="27"/>
      <c r="AE111" s="25">
        <v>0.005</v>
      </c>
      <c r="AF111" s="3">
        <v>0.49</v>
      </c>
      <c r="AG111" s="26">
        <f t="shared" si="107"/>
        <v>0.00245</v>
      </c>
      <c r="AH111" s="35"/>
      <c r="AI111" s="3"/>
      <c r="AJ111" s="26"/>
      <c r="AK111" s="36"/>
      <c r="AL111" s="27"/>
      <c r="AM111" s="27"/>
      <c r="AN111" s="36"/>
      <c r="AO111" s="27"/>
      <c r="AP111" s="26"/>
      <c r="AQ111" s="3">
        <v>0.015</v>
      </c>
      <c r="AR111" s="3">
        <v>0.5</v>
      </c>
      <c r="AS111" s="3">
        <f t="shared" si="108"/>
        <v>0.0075</v>
      </c>
      <c r="AT111" s="2">
        <f t="shared" si="109"/>
        <v>0.0147338344511683</v>
      </c>
      <c r="AU111" s="29">
        <f t="shared" si="110"/>
        <v>75.9047916666667</v>
      </c>
      <c r="AV111" s="1">
        <f t="shared" si="111"/>
        <v>0.26</v>
      </c>
      <c r="AW111" s="2">
        <f t="shared" si="112"/>
        <v>0.719876560229017</v>
      </c>
      <c r="AX111" s="1">
        <f t="shared" si="113"/>
        <v>1402.46219095915</v>
      </c>
      <c r="AZ111" s="2"/>
    </row>
    <row r="112" s="1" customFormat="1" spans="1:52">
      <c r="A112" s="13"/>
      <c r="B112" s="13"/>
      <c r="C112" s="16">
        <v>7</v>
      </c>
      <c r="D112" s="19">
        <v>20.8119243964516</v>
      </c>
      <c r="E112" s="20">
        <f t="shared" si="114"/>
        <v>18.1862683153333</v>
      </c>
      <c r="F112" s="16" t="s">
        <v>73</v>
      </c>
      <c r="G112" s="13">
        <v>8</v>
      </c>
      <c r="H112" s="18">
        <f t="shared" si="97"/>
        <v>20.8119243964516</v>
      </c>
      <c r="I112" s="18">
        <f t="shared" si="98"/>
        <v>293.961924396452</v>
      </c>
      <c r="J112" s="18">
        <f t="shared" si="99"/>
        <v>0.217385693913878</v>
      </c>
      <c r="K112" s="18">
        <f t="shared" si="100"/>
        <v>75.9047916666667</v>
      </c>
      <c r="L112" s="18">
        <f t="shared" si="101"/>
        <v>0.759047916666667</v>
      </c>
      <c r="M112" s="13" t="s">
        <v>73</v>
      </c>
      <c r="N112" s="13"/>
      <c r="O112" s="18">
        <f t="shared" si="115"/>
        <v>2.64736135739561</v>
      </c>
      <c r="P112" s="18">
        <f t="shared" si="102"/>
        <v>0.575498485718231</v>
      </c>
      <c r="Q112" s="24">
        <f t="shared" si="103"/>
        <v>0.14962960628674</v>
      </c>
      <c r="R112" s="18">
        <f t="shared" si="104"/>
        <v>0.197352458333333</v>
      </c>
      <c r="S112" s="25">
        <f t="shared" si="105"/>
        <v>0.758184658809834</v>
      </c>
      <c r="T112" s="3">
        <v>0.01</v>
      </c>
      <c r="U112" s="26">
        <f t="shared" si="106"/>
        <v>0.00758184658809834</v>
      </c>
      <c r="V112" s="25"/>
      <c r="W112" s="3"/>
      <c r="X112" s="3"/>
      <c r="Y112" s="28"/>
      <c r="Z112" s="3"/>
      <c r="AA112" s="27"/>
      <c r="AB112" s="3"/>
      <c r="AC112" s="3"/>
      <c r="AD112" s="27"/>
      <c r="AE112" s="25">
        <v>0.005</v>
      </c>
      <c r="AF112" s="3">
        <v>0.49</v>
      </c>
      <c r="AG112" s="26">
        <f t="shared" si="107"/>
        <v>0.00245</v>
      </c>
      <c r="AH112" s="35"/>
      <c r="AI112" s="3"/>
      <c r="AJ112" s="26"/>
      <c r="AK112" s="36"/>
      <c r="AL112" s="27"/>
      <c r="AM112" s="27"/>
      <c r="AN112" s="36"/>
      <c r="AO112" s="27"/>
      <c r="AP112" s="26"/>
      <c r="AQ112" s="3">
        <v>0.015</v>
      </c>
      <c r="AR112" s="3">
        <v>0.5</v>
      </c>
      <c r="AS112" s="3">
        <f t="shared" si="108"/>
        <v>0.0075</v>
      </c>
      <c r="AT112" s="2">
        <f t="shared" si="109"/>
        <v>0.0175318465880983</v>
      </c>
      <c r="AU112" s="29">
        <f t="shared" si="110"/>
        <v>75.9047916666667</v>
      </c>
      <c r="AV112" s="1">
        <f t="shared" si="111"/>
        <v>0.26</v>
      </c>
      <c r="AW112" s="2">
        <f t="shared" si="112"/>
        <v>0.719876560229017</v>
      </c>
      <c r="AX112" s="1">
        <f t="shared" si="113"/>
        <v>1668.79518424033</v>
      </c>
      <c r="AZ112" s="2"/>
    </row>
    <row r="113" s="1" customFormat="1" spans="1:52">
      <c r="A113" s="13"/>
      <c r="B113" s="13"/>
      <c r="C113" s="16">
        <v>8</v>
      </c>
      <c r="D113" s="19">
        <v>20.1019024232258</v>
      </c>
      <c r="E113" s="20">
        <f t="shared" si="114"/>
        <v>20.8119243964516</v>
      </c>
      <c r="F113" s="16" t="s">
        <v>73</v>
      </c>
      <c r="G113" s="13">
        <v>9</v>
      </c>
      <c r="H113" s="18">
        <f t="shared" si="97"/>
        <v>20.1019024232258</v>
      </c>
      <c r="I113" s="18">
        <f t="shared" si="98"/>
        <v>293.251902423226</v>
      </c>
      <c r="J113" s="18">
        <f t="shared" si="99"/>
        <v>0.200632851184773</v>
      </c>
      <c r="K113" s="18">
        <f t="shared" si="100"/>
        <v>75.9047916666667</v>
      </c>
      <c r="L113" s="18">
        <f t="shared" si="101"/>
        <v>0.759047916666667</v>
      </c>
      <c r="M113" s="13" t="s">
        <v>73</v>
      </c>
      <c r="N113" s="13"/>
      <c r="O113" s="18">
        <f t="shared" si="115"/>
        <v>2.83091078834405</v>
      </c>
      <c r="P113" s="18">
        <f t="shared" si="102"/>
        <v>0.567973702915198</v>
      </c>
      <c r="Q113" s="24">
        <f t="shared" si="103"/>
        <v>0.147673162757952</v>
      </c>
      <c r="R113" s="18">
        <f t="shared" si="104"/>
        <v>0.197352458333333</v>
      </c>
      <c r="S113" s="25">
        <f t="shared" si="105"/>
        <v>0.748271209819581</v>
      </c>
      <c r="T113" s="3">
        <v>0.01</v>
      </c>
      <c r="U113" s="26">
        <f t="shared" si="106"/>
        <v>0.00748271209819581</v>
      </c>
      <c r="V113" s="25"/>
      <c r="W113" s="3"/>
      <c r="X113" s="3"/>
      <c r="Y113" s="28"/>
      <c r="Z113" s="3"/>
      <c r="AA113" s="27"/>
      <c r="AB113" s="3"/>
      <c r="AC113" s="3"/>
      <c r="AD113" s="27"/>
      <c r="AE113" s="25">
        <v>0.005</v>
      </c>
      <c r="AF113" s="3">
        <v>0.49</v>
      </c>
      <c r="AG113" s="26">
        <f t="shared" si="107"/>
        <v>0.00245</v>
      </c>
      <c r="AH113" s="35"/>
      <c r="AI113" s="3"/>
      <c r="AJ113" s="26"/>
      <c r="AK113" s="36"/>
      <c r="AL113" s="27"/>
      <c r="AM113" s="27"/>
      <c r="AN113" s="36"/>
      <c r="AO113" s="27"/>
      <c r="AP113" s="26"/>
      <c r="AQ113" s="3">
        <v>0.015</v>
      </c>
      <c r="AR113" s="3">
        <v>0.5</v>
      </c>
      <c r="AS113" s="3">
        <f t="shared" si="108"/>
        <v>0.0075</v>
      </c>
      <c r="AT113" s="2">
        <f t="shared" si="109"/>
        <v>0.0174327120981958</v>
      </c>
      <c r="AU113" s="29">
        <f t="shared" si="110"/>
        <v>75.9047916666667</v>
      </c>
      <c r="AV113" s="1">
        <f t="shared" si="111"/>
        <v>0.26</v>
      </c>
      <c r="AW113" s="2">
        <f t="shared" si="112"/>
        <v>0.719876560229017</v>
      </c>
      <c r="AX113" s="1">
        <f t="shared" si="113"/>
        <v>1659.35891872717</v>
      </c>
      <c r="AZ113" s="2"/>
    </row>
    <row r="114" s="1" customFormat="1" spans="1:52">
      <c r="A114" s="13"/>
      <c r="B114" s="13"/>
      <c r="C114" s="16">
        <v>9</v>
      </c>
      <c r="D114" s="19">
        <v>13.740631377</v>
      </c>
      <c r="E114" s="20">
        <f t="shared" si="114"/>
        <v>20.1019024232258</v>
      </c>
      <c r="F114" s="16" t="s">
        <v>73</v>
      </c>
      <c r="G114" s="13">
        <v>10</v>
      </c>
      <c r="H114" s="18">
        <f t="shared" si="97"/>
        <v>13.740631377</v>
      </c>
      <c r="I114" s="18">
        <f t="shared" si="98"/>
        <v>286.890631377</v>
      </c>
      <c r="J114" s="18">
        <f t="shared" si="99"/>
        <v>0.0960880883511904</v>
      </c>
      <c r="K114" s="18">
        <f t="shared" si="100"/>
        <v>75.9047916666667</v>
      </c>
      <c r="L114" s="18">
        <f t="shared" si="101"/>
        <v>0.759047916666667</v>
      </c>
      <c r="M114" s="13" t="s">
        <v>73</v>
      </c>
      <c r="N114" s="13"/>
      <c r="O114" s="18">
        <f t="shared" si="115"/>
        <v>3.02198500209552</v>
      </c>
      <c r="P114" s="18">
        <f t="shared" si="102"/>
        <v>0.290376761877326</v>
      </c>
      <c r="Q114" s="24">
        <f t="shared" si="103"/>
        <v>0.0754979580881049</v>
      </c>
      <c r="R114" s="18">
        <f t="shared" si="104"/>
        <v>0.197352458333333</v>
      </c>
      <c r="S114" s="25">
        <f t="shared" si="105"/>
        <v>0.382553927757956</v>
      </c>
      <c r="T114" s="3">
        <v>0.01</v>
      </c>
      <c r="U114" s="26">
        <f t="shared" si="106"/>
        <v>0.00382553927757956</v>
      </c>
      <c r="V114" s="25"/>
      <c r="W114" s="3"/>
      <c r="X114" s="3"/>
      <c r="Y114" s="28"/>
      <c r="Z114" s="3"/>
      <c r="AA114" s="27"/>
      <c r="AB114" s="3"/>
      <c r="AC114" s="3"/>
      <c r="AD114" s="27"/>
      <c r="AE114" s="25">
        <v>0.001</v>
      </c>
      <c r="AF114" s="3">
        <v>0.49</v>
      </c>
      <c r="AG114" s="26">
        <f t="shared" si="107"/>
        <v>0.00049</v>
      </c>
      <c r="AH114" s="35"/>
      <c r="AI114" s="3"/>
      <c r="AJ114" s="26"/>
      <c r="AK114" s="36"/>
      <c r="AL114" s="27"/>
      <c r="AM114" s="27"/>
      <c r="AN114" s="36"/>
      <c r="AO114" s="27"/>
      <c r="AP114" s="26"/>
      <c r="AQ114" s="3">
        <v>0.01</v>
      </c>
      <c r="AR114" s="3">
        <v>0.5</v>
      </c>
      <c r="AS114" s="3">
        <f t="shared" si="108"/>
        <v>0.005</v>
      </c>
      <c r="AT114" s="2">
        <f t="shared" si="109"/>
        <v>0.00931553927757956</v>
      </c>
      <c r="AU114" s="29">
        <f t="shared" si="110"/>
        <v>75.9047916666667</v>
      </c>
      <c r="AV114" s="1">
        <f t="shared" si="111"/>
        <v>0.26</v>
      </c>
      <c r="AW114" s="2">
        <f t="shared" si="112"/>
        <v>0.719876560229017</v>
      </c>
      <c r="AX114" s="1">
        <f t="shared" si="113"/>
        <v>886.71361609905</v>
      </c>
      <c r="AZ114" s="2"/>
    </row>
    <row r="115" s="1" customFormat="1" spans="1:52">
      <c r="A115" s="13"/>
      <c r="B115" s="13"/>
      <c r="C115" s="16">
        <v>10</v>
      </c>
      <c r="D115" s="19">
        <v>5.94843417870968</v>
      </c>
      <c r="E115" s="20">
        <f t="shared" si="114"/>
        <v>13.740631377</v>
      </c>
      <c r="F115" s="16" t="s">
        <v>73</v>
      </c>
      <c r="G115" s="13">
        <v>11</v>
      </c>
      <c r="H115" s="18">
        <f t="shared" si="97"/>
        <v>5.94843417870968</v>
      </c>
      <c r="I115" s="18">
        <f t="shared" si="98"/>
        <v>279.09843417871</v>
      </c>
      <c r="J115" s="18">
        <f t="shared" si="99"/>
        <v>0.037252378696409</v>
      </c>
      <c r="K115" s="18">
        <f t="shared" si="100"/>
        <v>75.9047916666667</v>
      </c>
      <c r="L115" s="18">
        <f t="shared" si="101"/>
        <v>0.759047916666667</v>
      </c>
      <c r="M115" s="13" t="s">
        <v>75</v>
      </c>
      <c r="N115" s="18">
        <f>(O114-P114)*$C$22/100</f>
        <v>2.59502782820728</v>
      </c>
      <c r="O115" s="18">
        <f t="shared" si="115"/>
        <v>0.895628328677576</v>
      </c>
      <c r="P115" s="18">
        <f t="shared" si="102"/>
        <v>0.033364285671129</v>
      </c>
      <c r="Q115" s="24">
        <f t="shared" si="103"/>
        <v>0.00867471427449353</v>
      </c>
      <c r="R115" s="18">
        <f t="shared" si="104"/>
        <v>0.197352458333333</v>
      </c>
      <c r="S115" s="25">
        <f t="shared" si="105"/>
        <v>0.0439554406757971</v>
      </c>
      <c r="T115" s="3">
        <v>0.01</v>
      </c>
      <c r="U115" s="26">
        <f t="shared" si="106"/>
        <v>0.000439554406757971</v>
      </c>
      <c r="V115" s="25"/>
      <c r="W115" s="3"/>
      <c r="X115" s="3"/>
      <c r="Y115" s="28"/>
      <c r="Z115" s="3"/>
      <c r="AA115" s="27"/>
      <c r="AB115" s="3"/>
      <c r="AC115" s="3"/>
      <c r="AD115" s="27"/>
      <c r="AE115" s="25">
        <v>0.001</v>
      </c>
      <c r="AF115" s="3">
        <v>0.49</v>
      </c>
      <c r="AG115" s="26">
        <f t="shared" si="107"/>
        <v>0.00049</v>
      </c>
      <c r="AH115" s="35"/>
      <c r="AI115" s="3"/>
      <c r="AJ115" s="26"/>
      <c r="AK115" s="36"/>
      <c r="AL115" s="27"/>
      <c r="AM115" s="27"/>
      <c r="AN115" s="36"/>
      <c r="AO115" s="27"/>
      <c r="AP115" s="26"/>
      <c r="AQ115" s="3">
        <v>0.01</v>
      </c>
      <c r="AR115" s="3">
        <v>0.5</v>
      </c>
      <c r="AS115" s="3">
        <f t="shared" si="108"/>
        <v>0.005</v>
      </c>
      <c r="AT115" s="2">
        <f t="shared" si="109"/>
        <v>0.00592955440675797</v>
      </c>
      <c r="AU115" s="29">
        <f t="shared" si="110"/>
        <v>75.9047916666667</v>
      </c>
      <c r="AV115" s="1">
        <f t="shared" si="111"/>
        <v>0.26</v>
      </c>
      <c r="AW115" s="2">
        <f t="shared" si="112"/>
        <v>0.719876560229017</v>
      </c>
      <c r="AX115" s="1">
        <f t="shared" si="113"/>
        <v>564.413553869803</v>
      </c>
      <c r="AZ115" s="2"/>
    </row>
    <row r="116" s="1" customFormat="1" spans="1:52">
      <c r="A116" s="13"/>
      <c r="B116" s="13"/>
      <c r="C116" s="16">
        <v>11</v>
      </c>
      <c r="D116" s="19">
        <v>-2.1786050506</v>
      </c>
      <c r="E116" s="20">
        <f t="shared" si="114"/>
        <v>5.94843417870968</v>
      </c>
      <c r="F116" s="16" t="s">
        <v>75</v>
      </c>
      <c r="G116" s="13">
        <v>12</v>
      </c>
      <c r="H116" s="18">
        <f t="shared" si="97"/>
        <v>-2.1786050506</v>
      </c>
      <c r="I116" s="18">
        <f t="shared" si="98"/>
        <v>270.9713949494</v>
      </c>
      <c r="J116" s="18">
        <f t="shared" si="99"/>
        <v>0.0130839878702613</v>
      </c>
      <c r="K116" s="18">
        <f t="shared" si="100"/>
        <v>75.9047916666667</v>
      </c>
      <c r="L116" s="18">
        <f t="shared" si="101"/>
        <v>0.759047916666667</v>
      </c>
      <c r="M116" s="13" t="s">
        <v>73</v>
      </c>
      <c r="N116" s="13"/>
      <c r="O116" s="18">
        <f t="shared" si="115"/>
        <v>1.62131195967311</v>
      </c>
      <c r="P116" s="18">
        <f t="shared" si="102"/>
        <v>0.0212132260142726</v>
      </c>
      <c r="Q116" s="24">
        <f t="shared" si="103"/>
        <v>0.00551543876371087</v>
      </c>
      <c r="R116" s="18">
        <f t="shared" si="104"/>
        <v>0.197352458333333</v>
      </c>
      <c r="S116" s="25">
        <f t="shared" si="105"/>
        <v>0.0279471500395255</v>
      </c>
      <c r="T116" s="3">
        <v>0.01</v>
      </c>
      <c r="U116" s="26">
        <f t="shared" si="106"/>
        <v>0.000279471500395255</v>
      </c>
      <c r="V116" s="25"/>
      <c r="W116" s="3"/>
      <c r="X116" s="3"/>
      <c r="Y116" s="28"/>
      <c r="Z116" s="3"/>
      <c r="AA116" s="27"/>
      <c r="AB116" s="3"/>
      <c r="AC116" s="3"/>
      <c r="AD116" s="27"/>
      <c r="AE116" s="25">
        <v>0.001</v>
      </c>
      <c r="AF116" s="3">
        <v>0.49</v>
      </c>
      <c r="AG116" s="26">
        <f t="shared" si="107"/>
        <v>0.00049</v>
      </c>
      <c r="AH116" s="35"/>
      <c r="AI116" s="3"/>
      <c r="AJ116" s="26"/>
      <c r="AK116" s="36"/>
      <c r="AL116" s="27"/>
      <c r="AM116" s="27"/>
      <c r="AN116" s="36"/>
      <c r="AO116" s="27"/>
      <c r="AP116" s="26"/>
      <c r="AQ116" s="3">
        <v>0.01</v>
      </c>
      <c r="AR116" s="3">
        <v>0.5</v>
      </c>
      <c r="AS116" s="3">
        <f t="shared" si="108"/>
        <v>0.005</v>
      </c>
      <c r="AT116" s="2">
        <f t="shared" si="109"/>
        <v>0.00576947150039526</v>
      </c>
      <c r="AU116" s="29">
        <f t="shared" si="110"/>
        <v>75.9047916666667</v>
      </c>
      <c r="AV116" s="1">
        <f t="shared" si="111"/>
        <v>0.26</v>
      </c>
      <c r="AW116" s="2">
        <f t="shared" si="112"/>
        <v>0.719876560229017</v>
      </c>
      <c r="AX116" s="1">
        <f t="shared" si="113"/>
        <v>549.175821673433</v>
      </c>
      <c r="AY116" s="1">
        <f>SUM(AX105:AX116)</f>
        <v>11019.3651477937</v>
      </c>
      <c r="AZ116" s="2"/>
    </row>
    <row r="117" s="1" customFormat="1" spans="1:46">
      <c r="A117" s="13"/>
      <c r="B117" s="13"/>
      <c r="C117" s="16">
        <v>12</v>
      </c>
      <c r="D117" s="19">
        <v>-10.7670349256129</v>
      </c>
      <c r="E117" s="20">
        <f t="shared" si="114"/>
        <v>-2.1786050506</v>
      </c>
      <c r="F117" s="16" t="s">
        <v>73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AT117" s="2"/>
    </row>
  </sheetData>
  <mergeCells count="64">
    <mergeCell ref="A7:B7"/>
    <mergeCell ref="A8:B8"/>
    <mergeCell ref="A9:B9"/>
    <mergeCell ref="A10:B10"/>
    <mergeCell ref="A11:B11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26:B26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41:B41"/>
    <mergeCell ref="S56:U56"/>
    <mergeCell ref="A57:B57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73:B73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89:B89"/>
    <mergeCell ref="S103:U103"/>
    <mergeCell ref="V103:X103"/>
    <mergeCell ref="Y103:AA103"/>
    <mergeCell ref="AB103:AD103"/>
    <mergeCell ref="AE103:AG103"/>
    <mergeCell ref="AH103:AJ103"/>
    <mergeCell ref="AK103:AM103"/>
    <mergeCell ref="AN103:AP103"/>
    <mergeCell ref="AQ103:AS103"/>
    <mergeCell ref="A104:B104"/>
    <mergeCell ref="A2:A4"/>
    <mergeCell ref="A5:A6"/>
    <mergeCell ref="E2:E4"/>
    <mergeCell ref="E5:E6"/>
    <mergeCell ref="G2:G4"/>
    <mergeCell ref="G5:G6"/>
    <mergeCell ref="G14:G15"/>
    <mergeCell ref="I2:I4"/>
    <mergeCell ref="I5:I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北京</vt:lpstr>
      <vt:lpstr>天津</vt:lpstr>
      <vt:lpstr>河北</vt:lpstr>
      <vt:lpstr>山西</vt:lpstr>
      <vt:lpstr>内蒙</vt:lpstr>
      <vt:lpstr>辽宁</vt:lpstr>
      <vt:lpstr>吉林</vt:lpstr>
      <vt:lpstr>黑龙江</vt:lpstr>
      <vt:lpstr>上海</vt:lpstr>
      <vt:lpstr>江苏</vt:lpstr>
      <vt:lpstr>浙江</vt:lpstr>
      <vt:lpstr>安徽</vt:lpstr>
      <vt:lpstr>福建</vt:lpstr>
      <vt:lpstr>江西</vt:lpstr>
      <vt:lpstr>山东</vt:lpstr>
      <vt:lpstr>河南</vt:lpstr>
      <vt:lpstr>湖北</vt:lpstr>
      <vt:lpstr>湖南</vt:lpstr>
      <vt:lpstr>广东</vt:lpstr>
      <vt:lpstr>广西</vt:lpstr>
      <vt:lpstr>海南</vt:lpstr>
      <vt:lpstr>重庆</vt:lpstr>
      <vt:lpstr>四川</vt:lpstr>
      <vt:lpstr>贵州</vt:lpstr>
      <vt:lpstr>云南</vt:lpstr>
      <vt:lpstr>西藏</vt:lpstr>
      <vt:lpstr>陕西</vt:lpstr>
      <vt:lpstr>甘肃</vt:lpstr>
      <vt:lpstr>青海</vt:lpstr>
      <vt:lpstr>宁夏</vt:lpstr>
      <vt:lpstr>新疆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对方正在学习中</cp:lastModifiedBy>
  <dcterms:created xsi:type="dcterms:W3CDTF">2022-08-28T10:18:00Z</dcterms:created>
  <dcterms:modified xsi:type="dcterms:W3CDTF">2023-01-03T09:49:02Z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E5CB9F350BCB4979B8E88C5644A5A3A7</vt:lpwstr>
  </property>
  <property fmtid="{D5CDD505-2E9C-101B-9397-08002B2CF9AE}" pid="3" name="KSOProductBuildVer">
    <vt:lpwstr>2052-11.1.0.12980</vt:lpwstr>
  </property>
</Properties>
</file>