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北京" sheetId="1" r:id="rId1"/>
    <sheet name="天津" sheetId="2" r:id="rId2"/>
    <sheet name="河北" sheetId="3" r:id="rId3"/>
    <sheet name="山西" sheetId="4" r:id="rId4"/>
    <sheet name="内蒙" sheetId="5" r:id="rId5"/>
    <sheet name="辽宁" sheetId="6" r:id="rId6"/>
    <sheet name="吉林" sheetId="7" r:id="rId7"/>
    <sheet name="黑龙江" sheetId="8" r:id="rId8"/>
    <sheet name="上海" sheetId="9" r:id="rId9"/>
    <sheet name="江苏" sheetId="10" r:id="rId10"/>
    <sheet name="浙江" sheetId="11" r:id="rId11"/>
    <sheet name="安徽" sheetId="12" r:id="rId12"/>
    <sheet name="福建" sheetId="13" r:id="rId13"/>
    <sheet name="江西" sheetId="14" r:id="rId14"/>
    <sheet name="山东" sheetId="15" r:id="rId15"/>
    <sheet name="河南" sheetId="16" r:id="rId16"/>
    <sheet name="湖北" sheetId="17" r:id="rId17"/>
    <sheet name="湖南" sheetId="18" r:id="rId18"/>
    <sheet name="广东" sheetId="19" r:id="rId19"/>
    <sheet name="广西" sheetId="31" r:id="rId20"/>
    <sheet name="海南" sheetId="20" r:id="rId21"/>
    <sheet name="重庆" sheetId="21" r:id="rId22"/>
    <sheet name="四川" sheetId="22" r:id="rId23"/>
    <sheet name="贵州" sheetId="23" r:id="rId24"/>
    <sheet name="云南" sheetId="24" r:id="rId25"/>
    <sheet name="西藏" sheetId="25" r:id="rId26"/>
    <sheet name="陕西" sheetId="26" r:id="rId27"/>
    <sheet name="甘肃" sheetId="27" r:id="rId28"/>
    <sheet name="青海" sheetId="28" r:id="rId29"/>
    <sheet name="宁夏" sheetId="29" r:id="rId30"/>
    <sheet name="新疆" sheetId="30" r:id="rId31"/>
  </sheets>
  <calcPr calcId="144525"/>
</workbook>
</file>

<file path=xl/sharedStrings.xml><?xml version="1.0" encoding="utf-8"?>
<sst xmlns="http://schemas.openxmlformats.org/spreadsheetml/2006/main" count="13228" uniqueCount="85">
  <si>
    <t>出栏量</t>
  </si>
  <si>
    <t>存栏量</t>
  </si>
  <si>
    <t>总头数</t>
  </si>
  <si>
    <t>VS(kg/头/年)</t>
  </si>
  <si>
    <t>羊</t>
  </si>
  <si>
    <t>猪</t>
  </si>
  <si>
    <t>马</t>
  </si>
  <si>
    <t>驴</t>
  </si>
  <si>
    <t>骡</t>
  </si>
  <si>
    <t>骆驼</t>
  </si>
  <si>
    <t>肉牛</t>
  </si>
  <si>
    <t>MCF</t>
  </si>
  <si>
    <t>AWMS</t>
  </si>
  <si>
    <t>奶牛</t>
  </si>
  <si>
    <t>役用牛</t>
  </si>
  <si>
    <t>山羊</t>
  </si>
  <si>
    <t>绵羊</t>
  </si>
  <si>
    <t>T1</t>
  </si>
  <si>
    <t>K</t>
  </si>
  <si>
    <t>Total CH4</t>
  </si>
  <si>
    <t>这次按温度计算的</t>
  </si>
  <si>
    <t>kg</t>
  </si>
  <si>
    <t>万吨</t>
  </si>
  <si>
    <t>T2</t>
  </si>
  <si>
    <t>上一次计算的</t>
  </si>
  <si>
    <t>Ea</t>
  </si>
  <si>
    <t>cal/mol</t>
  </si>
  <si>
    <t>R</t>
  </si>
  <si>
    <t>cal/K mol</t>
  </si>
  <si>
    <t>一年总甲烷量</t>
  </si>
  <si>
    <t>一个月的奶牛的甲烷量</t>
  </si>
  <si>
    <t>Minimum T2</t>
  </si>
  <si>
    <t>℃</t>
  </si>
  <si>
    <t>清单中数据</t>
  </si>
  <si>
    <t>Damping T2</t>
  </si>
  <si>
    <t>差距</t>
  </si>
  <si>
    <t>%</t>
  </si>
  <si>
    <t>B0</t>
  </si>
  <si>
    <t>m3/kg VS</t>
  </si>
  <si>
    <t>MDP</t>
  </si>
  <si>
    <t>unitless</t>
  </si>
  <si>
    <t>Emptying efficiency</t>
  </si>
  <si>
    <t>CH4 Density</t>
  </si>
  <si>
    <t>kg/m3</t>
  </si>
  <si>
    <t>liquid</t>
  </si>
  <si>
    <t>logoon</t>
  </si>
  <si>
    <t>solid</t>
  </si>
  <si>
    <t>dry</t>
  </si>
  <si>
    <t>daily</t>
  </si>
  <si>
    <t>digestion</t>
  </si>
  <si>
    <t>fuel</t>
  </si>
  <si>
    <t>PRP</t>
  </si>
  <si>
    <t>牛</t>
  </si>
  <si>
    <t>月份</t>
  </si>
  <si>
    <t>空气温度 ℃</t>
  </si>
  <si>
    <t>粪便温度 ℃</t>
  </si>
  <si>
    <t>一年清理</t>
  </si>
  <si>
    <t>粪便温度 K</t>
  </si>
  <si>
    <t>f</t>
  </si>
  <si>
    <t>VS排出</t>
  </si>
  <si>
    <t>VS loaded</t>
  </si>
  <si>
    <t>粪便清理</t>
  </si>
  <si>
    <t>VS清空</t>
  </si>
  <si>
    <t>VS可用</t>
  </si>
  <si>
    <t>VS消耗</t>
  </si>
  <si>
    <t>甲烷生产</t>
  </si>
  <si>
    <t>potential CH4</t>
  </si>
  <si>
    <t>mcf*awms总和</t>
  </si>
  <si>
    <t>VS</t>
  </si>
  <si>
    <t>N (万)</t>
  </si>
  <si>
    <t>CH4 (kg)</t>
  </si>
  <si>
    <t>VS excretion</t>
  </si>
  <si>
    <t>上一年12</t>
  </si>
  <si>
    <t>N</t>
  </si>
  <si>
    <t>VS% liquid storage</t>
  </si>
  <si>
    <t>Y</t>
  </si>
  <si>
    <t>MEF</t>
  </si>
  <si>
    <t>MEF总和</t>
  </si>
  <si>
    <t>pit&lt;1</t>
  </si>
  <si>
    <t>pit&gt;1</t>
  </si>
  <si>
    <t>驴/骡</t>
  </si>
  <si>
    <t>N (万) 驴</t>
  </si>
  <si>
    <t>CH4 (kg) 驴</t>
  </si>
  <si>
    <t>N 骡</t>
  </si>
  <si>
    <t>CH4 (kg) 骡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</si>
</sst>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  <numFmt numFmtId="178" formatCode="0.0000_ "/>
    <numFmt numFmtId="179" formatCode="0.000000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12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7" borderId="15" applyNumberFormat="0" applyAlignment="0" applyProtection="0">
      <alignment vertical="center"/>
    </xf>
    <xf numFmtId="0" fontId="19" fillId="17" borderId="11" applyNumberFormat="0" applyAlignment="0" applyProtection="0">
      <alignment vertical="center"/>
    </xf>
    <xf numFmtId="0" fontId="20" fillId="18" borderId="1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/>
    <xf numFmtId="176" fontId="1" fillId="0" borderId="0" xfId="0" applyNumberFormat="1" applyFont="1" applyFill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4" borderId="1" xfId="0" applyFont="1" applyFill="1" applyBorder="1" applyAlignment="1"/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/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2"/>
  <sheetViews>
    <sheetView tabSelected="1" workbookViewId="0">
      <pane xSplit="4" topLeftCell="E1" activePane="topRight" state="frozen"/>
      <selection/>
      <selection pane="topRight" activeCell="AT27" sqref="AT27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7" width="14.1111111111111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2" width="8.44444444444444" style="1" customWidth="1"/>
    <col min="23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pans="3:41">
      <c r="C1" s="3" t="s">
        <v>0</v>
      </c>
      <c r="D1" s="3" t="s">
        <v>1</v>
      </c>
      <c r="E1" s="3" t="s">
        <v>2</v>
      </c>
      <c r="F1" s="3" t="s">
        <v>3</v>
      </c>
      <c r="G1"/>
      <c r="H1"/>
      <c r="I1"/>
      <c r="J1"/>
      <c r="K1"/>
      <c r="L1"/>
      <c r="M1"/>
      <c r="N1"/>
      <c r="O1"/>
      <c r="P1"/>
      <c r="Q1"/>
      <c r="R1" s="5" t="s">
        <v>4</v>
      </c>
      <c r="S1" s="45"/>
      <c r="T1" s="45"/>
      <c r="U1" s="45"/>
      <c r="V1" s="45"/>
      <c r="W1" s="46"/>
      <c r="X1" s="47" t="s">
        <v>5</v>
      </c>
      <c r="Y1" s="50"/>
      <c r="Z1" s="51"/>
      <c r="AA1" s="47" t="s">
        <v>6</v>
      </c>
      <c r="AB1" s="50"/>
      <c r="AC1" s="51"/>
      <c r="AD1" s="47" t="s">
        <v>7</v>
      </c>
      <c r="AE1" s="50"/>
      <c r="AF1" s="51"/>
      <c r="AG1" s="47" t="s">
        <v>8</v>
      </c>
      <c r="AH1" s="50"/>
      <c r="AI1" s="51"/>
      <c r="AJ1" s="4" t="s">
        <v>9</v>
      </c>
      <c r="AK1" s="4"/>
      <c r="AL1" s="4"/>
      <c r="AM1" s="4"/>
      <c r="AN1" s="4"/>
      <c r="AO1" s="4"/>
    </row>
    <row r="2" spans="1:41">
      <c r="A2" s="4"/>
      <c r="B2" s="5" t="s">
        <v>10</v>
      </c>
      <c r="C2" s="3"/>
      <c r="D2" s="3"/>
      <c r="E2" s="6">
        <v>31.59</v>
      </c>
      <c r="F2" s="3">
        <v>1166.832</v>
      </c>
      <c r="G2" s="42">
        <f>(F2+F3+F4)/3</f>
        <v>1338.18733333333</v>
      </c>
      <c r="H2"/>
      <c r="I2"/>
      <c r="J2"/>
      <c r="K2"/>
      <c r="L2"/>
      <c r="M2"/>
      <c r="N2"/>
      <c r="O2"/>
      <c r="P2"/>
      <c r="Q2"/>
      <c r="R2" s="48" t="s">
        <v>11</v>
      </c>
      <c r="S2" s="48" t="s">
        <v>12</v>
      </c>
      <c r="T2" s="48"/>
      <c r="U2" s="48" t="s">
        <v>11</v>
      </c>
      <c r="V2" s="48" t="s">
        <v>12</v>
      </c>
      <c r="W2" s="48"/>
      <c r="X2" s="48" t="s">
        <v>11</v>
      </c>
      <c r="Y2" s="48" t="s">
        <v>12</v>
      </c>
      <c r="Z2" s="48"/>
      <c r="AA2" s="48" t="s">
        <v>11</v>
      </c>
      <c r="AB2" s="48" t="s">
        <v>12</v>
      </c>
      <c r="AC2" s="48"/>
      <c r="AD2" s="48" t="s">
        <v>11</v>
      </c>
      <c r="AE2" s="48" t="s">
        <v>12</v>
      </c>
      <c r="AF2" s="48"/>
      <c r="AG2" s="48" t="s">
        <v>11</v>
      </c>
      <c r="AH2" s="48" t="s">
        <v>12</v>
      </c>
      <c r="AI2" s="48"/>
      <c r="AJ2" s="48" t="s">
        <v>11</v>
      </c>
      <c r="AK2" s="48"/>
      <c r="AL2" s="48"/>
      <c r="AM2" s="48"/>
      <c r="AN2" s="48" t="s">
        <v>12</v>
      </c>
      <c r="AO2" s="48"/>
    </row>
    <row r="3" spans="1:41">
      <c r="A3" s="4"/>
      <c r="B3" s="5" t="s">
        <v>13</v>
      </c>
      <c r="C3" s="3"/>
      <c r="D3" s="3"/>
      <c r="E3" s="8"/>
      <c r="F3" s="3">
        <v>1192.09</v>
      </c>
      <c r="G3" s="42"/>
      <c r="H3"/>
      <c r="I3"/>
      <c r="J3"/>
      <c r="K3"/>
      <c r="L3"/>
      <c r="M3"/>
      <c r="N3"/>
      <c r="O3"/>
      <c r="P3"/>
      <c r="Q3"/>
      <c r="R3" s="4"/>
      <c r="S3" s="4">
        <v>0</v>
      </c>
      <c r="T3" s="4"/>
      <c r="U3" s="4"/>
      <c r="V3" s="4">
        <v>0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>
      <c r="A4" s="4"/>
      <c r="B4" s="5" t="s">
        <v>14</v>
      </c>
      <c r="C4" s="3"/>
      <c r="D4" s="3"/>
      <c r="E4" s="10"/>
      <c r="F4" s="3">
        <v>1655.64</v>
      </c>
      <c r="G4" s="42"/>
      <c r="H4"/>
      <c r="I4"/>
      <c r="J4"/>
      <c r="K4"/>
      <c r="L4"/>
      <c r="M4"/>
      <c r="N4"/>
      <c r="O4"/>
      <c r="P4"/>
      <c r="Q4"/>
      <c r="R4" s="49"/>
      <c r="S4" s="49">
        <v>0</v>
      </c>
      <c r="T4" s="49"/>
      <c r="U4" s="49"/>
      <c r="V4" s="49">
        <v>0</v>
      </c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</row>
    <row r="5" spans="1:41">
      <c r="A5" s="4"/>
      <c r="B5" s="5" t="s">
        <v>15</v>
      </c>
      <c r="C5" s="3"/>
      <c r="D5" s="3"/>
      <c r="E5" s="6">
        <v>161.120547945205</v>
      </c>
      <c r="F5" s="3">
        <v>93.9145</v>
      </c>
      <c r="G5" s="42">
        <f>(F5+F6)/2</f>
        <v>92.50925</v>
      </c>
      <c r="H5"/>
      <c r="I5"/>
      <c r="J5"/>
      <c r="K5"/>
      <c r="L5"/>
      <c r="M5"/>
      <c r="N5"/>
      <c r="O5"/>
      <c r="P5"/>
      <c r="Q5"/>
      <c r="R5" s="4"/>
      <c r="S5" s="4">
        <v>3</v>
      </c>
      <c r="T5" s="4"/>
      <c r="U5" s="4"/>
      <c r="V5" s="4">
        <v>0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>
      <c r="A6" s="4"/>
      <c r="B6" s="5" t="s">
        <v>16</v>
      </c>
      <c r="C6" s="3"/>
      <c r="D6" s="3"/>
      <c r="E6" s="10"/>
      <c r="F6" s="3">
        <v>91.104</v>
      </c>
      <c r="G6" s="42"/>
      <c r="H6"/>
      <c r="I6"/>
      <c r="J6"/>
      <c r="K6"/>
      <c r="L6"/>
      <c r="M6"/>
      <c r="N6"/>
      <c r="O6"/>
      <c r="P6"/>
      <c r="Q6"/>
      <c r="R6" s="4"/>
      <c r="S6" s="4">
        <v>80</v>
      </c>
      <c r="T6" s="4"/>
      <c r="U6" s="4"/>
      <c r="V6" s="4">
        <v>50</v>
      </c>
      <c r="W6" s="4"/>
      <c r="X6" s="4"/>
      <c r="Y6" s="4"/>
      <c r="Z6" s="4"/>
      <c r="AA6" s="4"/>
      <c r="AB6" s="4">
        <v>50</v>
      </c>
      <c r="AC6" s="4"/>
      <c r="AD6" s="4"/>
      <c r="AE6" s="4">
        <v>50</v>
      </c>
      <c r="AF6" s="4"/>
      <c r="AG6" s="4"/>
      <c r="AH6" s="4">
        <v>50</v>
      </c>
      <c r="AI6" s="4"/>
      <c r="AJ6" s="4"/>
      <c r="AK6" s="4"/>
      <c r="AL6" s="4"/>
      <c r="AM6" s="4"/>
      <c r="AN6" s="4">
        <v>50</v>
      </c>
      <c r="AO6" s="4"/>
    </row>
    <row r="7" spans="1:41">
      <c r="A7" s="4" t="s">
        <v>5</v>
      </c>
      <c r="B7" s="5"/>
      <c r="C7" s="3"/>
      <c r="D7" s="3"/>
      <c r="E7" s="12">
        <v>496.012602739726</v>
      </c>
      <c r="F7" s="3">
        <v>134.758</v>
      </c>
      <c r="G7"/>
      <c r="H7"/>
      <c r="I7"/>
      <c r="J7"/>
      <c r="K7"/>
      <c r="L7"/>
      <c r="M7"/>
      <c r="N7"/>
      <c r="O7"/>
      <c r="P7"/>
      <c r="Q7"/>
      <c r="R7" s="4"/>
      <c r="S7" s="4">
        <v>0</v>
      </c>
      <c r="T7" s="4"/>
      <c r="U7" s="4"/>
      <c r="V7" s="4">
        <v>0</v>
      </c>
      <c r="W7" s="4"/>
      <c r="X7" s="4"/>
      <c r="Y7" s="4"/>
      <c r="Z7" s="4"/>
      <c r="AA7" s="4"/>
      <c r="AB7" s="4">
        <v>50</v>
      </c>
      <c r="AC7" s="4"/>
      <c r="AD7" s="4"/>
      <c r="AE7" s="4">
        <v>50</v>
      </c>
      <c r="AF7" s="4"/>
      <c r="AG7" s="4"/>
      <c r="AH7" s="4">
        <v>50</v>
      </c>
      <c r="AI7" s="4"/>
      <c r="AJ7" s="4"/>
      <c r="AK7" s="4"/>
      <c r="AL7" s="4"/>
      <c r="AM7" s="4"/>
      <c r="AN7" s="4">
        <v>50</v>
      </c>
      <c r="AO7" s="4"/>
    </row>
    <row r="8" spans="1:41">
      <c r="A8" s="4" t="s">
        <v>6</v>
      </c>
      <c r="B8" s="5"/>
      <c r="C8" s="3"/>
      <c r="D8" s="3"/>
      <c r="E8" s="12">
        <v>0.2</v>
      </c>
      <c r="F8" s="3">
        <v>625.464</v>
      </c>
      <c r="G8"/>
      <c r="H8"/>
      <c r="I8"/>
      <c r="J8"/>
      <c r="K8"/>
      <c r="L8"/>
      <c r="M8"/>
      <c r="N8"/>
      <c r="O8"/>
      <c r="P8"/>
      <c r="Q8"/>
      <c r="R8" s="4"/>
      <c r="S8" s="4">
        <v>0</v>
      </c>
      <c r="T8" s="4"/>
      <c r="U8" s="4"/>
      <c r="V8" s="4">
        <v>0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>
      <c r="A9" s="4" t="s">
        <v>7</v>
      </c>
      <c r="B9" s="5"/>
      <c r="C9" s="3"/>
      <c r="D9" s="3"/>
      <c r="E9" s="12">
        <v>0.44</v>
      </c>
      <c r="F9" s="3">
        <v>341.64</v>
      </c>
      <c r="G9"/>
      <c r="H9"/>
      <c r="I9"/>
      <c r="J9"/>
      <c r="K9"/>
      <c r="L9"/>
      <c r="M9"/>
      <c r="N9"/>
      <c r="O9"/>
      <c r="P9"/>
      <c r="Q9"/>
      <c r="R9" s="4"/>
      <c r="S9" s="4">
        <v>0</v>
      </c>
      <c r="T9" s="4"/>
      <c r="U9" s="4"/>
      <c r="V9" s="4">
        <v>0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>
      <c r="A10" s="4" t="s">
        <v>8</v>
      </c>
      <c r="B10" s="5"/>
      <c r="C10" s="3"/>
      <c r="D10" s="3"/>
      <c r="E10" s="12">
        <v>0.09</v>
      </c>
      <c r="F10" s="3">
        <v>341.64</v>
      </c>
      <c r="G10"/>
      <c r="H10"/>
      <c r="I10"/>
      <c r="J10"/>
      <c r="K10"/>
      <c r="L10"/>
      <c r="M10"/>
      <c r="N10"/>
      <c r="O10"/>
      <c r="P10"/>
      <c r="Q10"/>
      <c r="R10" s="5"/>
      <c r="S10" s="46"/>
      <c r="T10" s="4"/>
      <c r="U10" s="5"/>
      <c r="V10" s="46"/>
      <c r="W10" s="4"/>
      <c r="X10" s="5"/>
      <c r="Y10" s="46"/>
      <c r="Z10" s="4"/>
      <c r="AA10" s="5"/>
      <c r="AB10" s="46"/>
      <c r="AC10" s="4"/>
      <c r="AD10" s="5"/>
      <c r="AE10" s="46"/>
      <c r="AF10" s="4"/>
      <c r="AG10" s="5"/>
      <c r="AH10" s="46"/>
      <c r="AI10" s="4"/>
      <c r="AJ10" s="5"/>
      <c r="AK10" s="45"/>
      <c r="AL10" s="45"/>
      <c r="AM10" s="45"/>
      <c r="AN10" s="46"/>
      <c r="AO10" s="4"/>
    </row>
    <row r="11" spans="1:17">
      <c r="A11" s="4" t="s">
        <v>9</v>
      </c>
      <c r="B11" s="5"/>
      <c r="C11" s="3"/>
      <c r="D11" s="3"/>
      <c r="E11" s="12">
        <v>0</v>
      </c>
      <c r="F11" s="3">
        <v>910.8575</v>
      </c>
      <c r="G11"/>
      <c r="H11"/>
      <c r="I11"/>
      <c r="J11"/>
      <c r="K11"/>
      <c r="L11"/>
      <c r="M11"/>
      <c r="N11"/>
      <c r="O11"/>
      <c r="P11"/>
      <c r="Q11"/>
    </row>
    <row r="14" spans="1:19">
      <c r="A14" s="13" t="s">
        <v>17</v>
      </c>
      <c r="B14" s="13" t="s">
        <v>18</v>
      </c>
      <c r="C14" s="13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AV38+AV53+AG69+AY85+AY101+BB101</f>
        <v>14786647.8924195</v>
      </c>
      <c r="J14" s="14" t="s">
        <v>21</v>
      </c>
      <c r="K14" s="14">
        <f>I14/(10000*1000)</f>
        <v>1.47866478924195</v>
      </c>
      <c r="L14" s="14" t="s">
        <v>22</v>
      </c>
      <c r="M14" s="13"/>
      <c r="N14" s="13"/>
      <c r="O14" s="13"/>
      <c r="P14" s="13"/>
      <c r="Q14" s="13"/>
      <c r="R14" s="13"/>
      <c r="S14" s="13"/>
    </row>
    <row r="15" spans="1:19">
      <c r="A15" s="13" t="s">
        <v>23</v>
      </c>
      <c r="B15" s="13" t="s">
        <v>18</v>
      </c>
      <c r="C15" s="13"/>
      <c r="D15" s="13"/>
      <c r="E15" s="13"/>
      <c r="F15" s="13"/>
      <c r="G15" s="14"/>
      <c r="H15" s="14" t="s">
        <v>24</v>
      </c>
      <c r="I15" s="14">
        <v>7849906.09784736</v>
      </c>
      <c r="J15" s="14" t="s">
        <v>21</v>
      </c>
      <c r="K15" s="14">
        <f>I15/(10000*1000)</f>
        <v>0.784990609784736</v>
      </c>
      <c r="L15" s="14" t="s">
        <v>22</v>
      </c>
      <c r="M15" s="13"/>
      <c r="N15" s="13"/>
      <c r="O15" s="13"/>
      <c r="P15" s="13"/>
      <c r="Q15" s="13"/>
      <c r="R15" s="13"/>
      <c r="S15" s="13"/>
    </row>
    <row r="16" spans="1:19">
      <c r="A16" s="13" t="s">
        <v>25</v>
      </c>
      <c r="B16" s="13" t="s">
        <v>26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ht="16.2" spans="1:32">
      <c r="A17" s="13" t="s">
        <v>27</v>
      </c>
      <c r="B17" s="13" t="s">
        <v>28</v>
      </c>
      <c r="C17" s="13">
        <v>1.987</v>
      </c>
      <c r="D17" s="13"/>
      <c r="E17" s="13"/>
      <c r="F17" s="13"/>
      <c r="G17" s="43" t="s">
        <v>29</v>
      </c>
      <c r="H17" s="43">
        <f>K14+天津!K14+河北!K14+山西!K14+内蒙!K14+辽宁!K14+吉林!K14+黑龙江!K14+上海!K14+江苏!K14+浙江!K14+安徽!K14+福建!K14+江西!K14+山东!K14+河南!K14+湖北!K14+湖南!K14+广东!K14+广西!K14+海南!K14+重庆!K14+四川!K14+贵州!K14+云南!K14+西藏!K14+陕西!K14+甘肃!K14+青海!K14+宁夏!K14+新疆!K14</f>
        <v>280.589614816872</v>
      </c>
      <c r="I17" s="43" t="s">
        <v>22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</row>
    <row r="18" ht="16.2" spans="1:19">
      <c r="A18" s="13" t="s">
        <v>31</v>
      </c>
      <c r="B18" s="13" t="s">
        <v>32</v>
      </c>
      <c r="C18" s="13">
        <v>1</v>
      </c>
      <c r="D18" s="13"/>
      <c r="E18" s="13"/>
      <c r="F18" s="13"/>
      <c r="G18" s="43" t="s">
        <v>33</v>
      </c>
      <c r="H18" s="43"/>
      <c r="I18" s="43" t="s">
        <v>22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19">
      <c r="A19" s="13" t="s">
        <v>34</v>
      </c>
      <c r="B19" s="13" t="s">
        <v>32</v>
      </c>
      <c r="C19" s="13">
        <v>3</v>
      </c>
      <c r="D19" s="13"/>
      <c r="E19" s="13"/>
      <c r="F19" s="13"/>
      <c r="G19" s="4" t="s">
        <v>35</v>
      </c>
      <c r="H19" s="4"/>
      <c r="I19" s="4" t="s">
        <v>36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1:19">
      <c r="A20" s="13" t="s">
        <v>37</v>
      </c>
      <c r="B20" s="13" t="s">
        <v>38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1:19">
      <c r="A21" s="13" t="s">
        <v>39</v>
      </c>
      <c r="B21" s="13" t="s">
        <v>40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1:19">
      <c r="A22" s="13" t="s">
        <v>41</v>
      </c>
      <c r="B22" s="13" t="s">
        <v>36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>
      <c r="A23" s="13" t="s">
        <v>42</v>
      </c>
      <c r="B23" s="13" t="s">
        <v>43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4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</row>
    <row r="26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pans="1:47">
      <c r="A27" s="13" t="s">
        <v>71</v>
      </c>
      <c r="B27" s="13">
        <f>G2</f>
        <v>1338.18733333333</v>
      </c>
      <c r="C27" s="16" t="s">
        <v>72</v>
      </c>
      <c r="D27" s="44">
        <v>-8.80861124574194</v>
      </c>
      <c r="E27" s="16"/>
      <c r="F27" s="16"/>
      <c r="G27" s="13">
        <v>1</v>
      </c>
      <c r="H27" s="18">
        <f t="shared" ref="H27:H38" si="0">E28</f>
        <v>-8.80861124574194</v>
      </c>
      <c r="I27" s="18">
        <f t="shared" ref="I27:I38" si="1">H27+273.15</f>
        <v>264.341388754258</v>
      </c>
      <c r="J27" s="18">
        <f>EXP(($C$16*(I27-$C$14))/($C$17*I27*$C$14))</f>
        <v>0.00531295344300646</v>
      </c>
      <c r="K27" s="18">
        <f>$B$27/12</f>
        <v>111.515611111111</v>
      </c>
      <c r="L27" s="18">
        <f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2">O27*J27</f>
        <v>0.00592477250001747</v>
      </c>
      <c r="Q27" s="23">
        <f>P27*$B$29</f>
        <v>0.000770220425002271</v>
      </c>
      <c r="R27" s="18">
        <f>L27*$B$29</f>
        <v>0.144970294444444</v>
      </c>
      <c r="S27" s="24">
        <f t="shared" ref="S27:S38" si="3">Q27/R27</f>
        <v>0.00531295344300646</v>
      </c>
      <c r="T27" s="3">
        <v>0.01</v>
      </c>
      <c r="U27" s="25">
        <f>S27*T27</f>
        <v>5.31295344300646e-5</v>
      </c>
      <c r="V27" s="24"/>
      <c r="W27" s="3"/>
      <c r="X27" s="25"/>
      <c r="Y27" s="27">
        <v>0.02</v>
      </c>
      <c r="Z27" s="3">
        <v>0.21</v>
      </c>
      <c r="AA27" s="26">
        <f>Y27*Z27</f>
        <v>0.0042</v>
      </c>
      <c r="AB27" s="3">
        <v>0.01</v>
      </c>
      <c r="AC27" s="3">
        <v>0.29</v>
      </c>
      <c r="AD27" s="26">
        <f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>AK27*AL27</f>
        <v>0.011</v>
      </c>
      <c r="AN27" s="3">
        <v>0.01</v>
      </c>
      <c r="AO27" s="3">
        <v>0.38</v>
      </c>
      <c r="AP27" s="3">
        <f>AO27*AN27</f>
        <v>0.0038</v>
      </c>
      <c r="AQ27" s="1">
        <f>(AP27+AM27+AD27+AA27+U27+X27+AG27+AJ27)</f>
        <v>0.0219531295344301</v>
      </c>
      <c r="AR27" s="28">
        <f>$B$27/12</f>
        <v>111.515611111111</v>
      </c>
      <c r="AS27" s="1">
        <f>$B$29</f>
        <v>0.13</v>
      </c>
      <c r="AT27" s="2">
        <f>$E$2/12</f>
        <v>2.6325</v>
      </c>
      <c r="AU27" s="1">
        <f>AT27*10000*AS27*0.67*AR27*AQ27</f>
        <v>5613.30504103521</v>
      </c>
    </row>
    <row r="28" spans="1:47">
      <c r="A28" s="13" t="s">
        <v>74</v>
      </c>
      <c r="B28" s="13">
        <v>1</v>
      </c>
      <c r="C28" s="16">
        <v>1</v>
      </c>
      <c r="D28" s="17">
        <v>-7.78554247870968</v>
      </c>
      <c r="E28" s="19">
        <f t="shared" ref="E28:E39" si="4">D27</f>
        <v>-8.80861124574194</v>
      </c>
      <c r="F28" s="16" t="s">
        <v>73</v>
      </c>
      <c r="G28" s="13">
        <v>2</v>
      </c>
      <c r="H28" s="18">
        <f t="shared" si="0"/>
        <v>-7.78554247870968</v>
      </c>
      <c r="I28" s="18">
        <f t="shared" si="1"/>
        <v>265.36445752129</v>
      </c>
      <c r="J28" s="18">
        <f t="shared" ref="J28:J38" si="5">EXP(($C$16*(I28-$C$14))/($C$17*I28*$C$14))</f>
        <v>0.0061236347796223</v>
      </c>
      <c r="K28" s="18">
        <f t="shared" ref="K28:K38" si="6">$B$27/12</f>
        <v>111.515611111111</v>
      </c>
      <c r="L28" s="18">
        <f t="shared" ref="L28:L38" si="7">K28*$B$28/100</f>
        <v>1.11515611111111</v>
      </c>
      <c r="M28" s="13" t="s">
        <v>73</v>
      </c>
      <c r="N28" s="13"/>
      <c r="O28" s="18">
        <f t="shared" ref="O28:O38" si="8">L28+O27-P27-N28</f>
        <v>2.2243874497222</v>
      </c>
      <c r="P28" s="18">
        <f t="shared" si="2"/>
        <v>0.0136213363504742</v>
      </c>
      <c r="Q28" s="23">
        <f t="shared" ref="Q28:Q38" si="9">P28*$B$29</f>
        <v>0.00177077372556165</v>
      </c>
      <c r="R28" s="18">
        <f t="shared" ref="R28:R38" si="10">L28*$B$29</f>
        <v>0.144970294444444</v>
      </c>
      <c r="S28" s="24">
        <f t="shared" si="3"/>
        <v>0.0122147349727585</v>
      </c>
      <c r="T28" s="3">
        <v>0.01</v>
      </c>
      <c r="U28" s="25">
        <f t="shared" ref="U28:U38" si="11">S28*T28</f>
        <v>0.000122147349727585</v>
      </c>
      <c r="V28" s="24"/>
      <c r="W28" s="3"/>
      <c r="X28" s="25"/>
      <c r="Y28" s="27">
        <v>0.02</v>
      </c>
      <c r="Z28" s="3">
        <v>0.21</v>
      </c>
      <c r="AA28" s="26">
        <f t="shared" ref="AA28:AA38" si="12">Y28*Z28</f>
        <v>0.0042</v>
      </c>
      <c r="AB28" s="3">
        <v>0.01</v>
      </c>
      <c r="AC28" s="3">
        <v>0.29</v>
      </c>
      <c r="AD28" s="26">
        <f t="shared" ref="AD28:AD38" si="13">AB28*AC28</f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ref="AM28:AM38" si="14">AK28*AL28</f>
        <v>0.011</v>
      </c>
      <c r="AN28" s="3">
        <v>0.01</v>
      </c>
      <c r="AO28" s="3">
        <v>0.38</v>
      </c>
      <c r="AP28" s="3">
        <f t="shared" ref="AP28:AP38" si="15">AO28*AN28</f>
        <v>0.0038</v>
      </c>
      <c r="AQ28" s="1">
        <f t="shared" ref="AQ28:AQ38" si="16">(AP28+AM28+AD28+AA28+U28+X28+AG28+AJ28)</f>
        <v>0.0220221473497276</v>
      </c>
      <c r="AR28" s="28">
        <f t="shared" ref="AR28:AR38" si="17">$B$27/12</f>
        <v>111.515611111111</v>
      </c>
      <c r="AS28" s="1">
        <f t="shared" ref="AS28:AS38" si="18">$B$29</f>
        <v>0.13</v>
      </c>
      <c r="AT28" s="2">
        <f t="shared" ref="AT28:AT38" si="19">$E$2/12</f>
        <v>2.6325</v>
      </c>
      <c r="AU28" s="1">
        <f t="shared" ref="AU28:AU38" si="20">AT28*10000*AS28*0.67*AR28*AQ28</f>
        <v>5630.95255001215</v>
      </c>
    </row>
    <row r="29" spans="1:47">
      <c r="A29" s="13" t="s">
        <v>37</v>
      </c>
      <c r="B29" s="13">
        <v>0.13</v>
      </c>
      <c r="C29" s="16">
        <v>2</v>
      </c>
      <c r="D29" s="17">
        <v>-4.34049352410714</v>
      </c>
      <c r="E29" s="19">
        <f t="shared" si="4"/>
        <v>-7.78554247870968</v>
      </c>
      <c r="F29" s="16" t="s">
        <v>73</v>
      </c>
      <c r="G29" s="13">
        <v>3</v>
      </c>
      <c r="H29" s="18">
        <f t="shared" si="0"/>
        <v>-4.34049352410714</v>
      </c>
      <c r="I29" s="18">
        <f t="shared" si="1"/>
        <v>268.809506475893</v>
      </c>
      <c r="J29" s="18">
        <f t="shared" si="5"/>
        <v>0.00980017657805867</v>
      </c>
      <c r="K29" s="18">
        <f t="shared" si="6"/>
        <v>111.515611111111</v>
      </c>
      <c r="L29" s="18">
        <f t="shared" si="7"/>
        <v>1.11515611111111</v>
      </c>
      <c r="M29" s="13" t="s">
        <v>73</v>
      </c>
      <c r="N29" s="13"/>
      <c r="O29" s="18">
        <f t="shared" si="8"/>
        <v>3.32592222448284</v>
      </c>
      <c r="P29" s="18">
        <f t="shared" si="2"/>
        <v>0.0325946250848215</v>
      </c>
      <c r="Q29" s="23">
        <f t="shared" si="9"/>
        <v>0.0042373012610268</v>
      </c>
      <c r="R29" s="18">
        <f t="shared" si="10"/>
        <v>0.144970294444444</v>
      </c>
      <c r="S29" s="24">
        <f t="shared" si="3"/>
        <v>0.0292287552926963</v>
      </c>
      <c r="T29" s="3">
        <v>0.01</v>
      </c>
      <c r="U29" s="25">
        <f t="shared" si="11"/>
        <v>0.000292287552926963</v>
      </c>
      <c r="V29" s="24"/>
      <c r="W29" s="3"/>
      <c r="X29" s="25"/>
      <c r="Y29" s="27">
        <v>0.02</v>
      </c>
      <c r="Z29" s="3">
        <v>0.21</v>
      </c>
      <c r="AA29" s="26">
        <f t="shared" si="12"/>
        <v>0.0042</v>
      </c>
      <c r="AB29" s="3">
        <v>0.01</v>
      </c>
      <c r="AC29" s="3">
        <v>0.29</v>
      </c>
      <c r="AD29" s="26">
        <f t="shared" si="13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4"/>
        <v>0.011</v>
      </c>
      <c r="AN29" s="3">
        <v>0.01</v>
      </c>
      <c r="AO29" s="3">
        <v>0.38</v>
      </c>
      <c r="AP29" s="3">
        <f t="shared" si="15"/>
        <v>0.0038</v>
      </c>
      <c r="AQ29" s="1">
        <f t="shared" si="16"/>
        <v>0.022192287552927</v>
      </c>
      <c r="AR29" s="28">
        <f t="shared" si="17"/>
        <v>111.515611111111</v>
      </c>
      <c r="AS29" s="1">
        <f t="shared" si="18"/>
        <v>0.13</v>
      </c>
      <c r="AT29" s="2">
        <f t="shared" si="19"/>
        <v>2.6325</v>
      </c>
      <c r="AU29" s="1">
        <f t="shared" si="20"/>
        <v>5674.4565460508</v>
      </c>
    </row>
    <row r="30" spans="1:47">
      <c r="A30" s="13"/>
      <c r="B30" s="13"/>
      <c r="C30" s="16">
        <v>3</v>
      </c>
      <c r="D30" s="17">
        <v>3.23100290374194</v>
      </c>
      <c r="E30" s="19">
        <f t="shared" si="4"/>
        <v>-4.34049352410714</v>
      </c>
      <c r="F30" s="16" t="s">
        <v>73</v>
      </c>
      <c r="G30" s="13">
        <v>4</v>
      </c>
      <c r="H30" s="18">
        <f t="shared" si="0"/>
        <v>3.23100290374194</v>
      </c>
      <c r="I30" s="18">
        <f t="shared" si="1"/>
        <v>276.381002903742</v>
      </c>
      <c r="J30" s="18">
        <f t="shared" si="5"/>
        <v>0.0264354060315071</v>
      </c>
      <c r="K30" s="18">
        <f t="shared" si="6"/>
        <v>111.515611111111</v>
      </c>
      <c r="L30" s="18">
        <f t="shared" si="7"/>
        <v>1.11515611111111</v>
      </c>
      <c r="M30" s="13" t="s">
        <v>73</v>
      </c>
      <c r="N30" s="13"/>
      <c r="O30" s="18">
        <f t="shared" si="8"/>
        <v>4.40848371050913</v>
      </c>
      <c r="P30" s="18">
        <f t="shared" si="2"/>
        <v>0.116540056870594</v>
      </c>
      <c r="Q30" s="23">
        <f t="shared" si="9"/>
        <v>0.0151502073931772</v>
      </c>
      <c r="R30" s="18">
        <f t="shared" si="10"/>
        <v>0.144970294444444</v>
      </c>
      <c r="S30" s="24">
        <f t="shared" si="3"/>
        <v>0.104505598552006</v>
      </c>
      <c r="T30" s="3">
        <v>0.01</v>
      </c>
      <c r="U30" s="25">
        <f t="shared" si="11"/>
        <v>0.00104505598552006</v>
      </c>
      <c r="V30" s="24"/>
      <c r="W30" s="3"/>
      <c r="X30" s="25"/>
      <c r="Y30" s="27">
        <v>0.02</v>
      </c>
      <c r="Z30" s="3">
        <v>0.21</v>
      </c>
      <c r="AA30" s="26">
        <f t="shared" si="12"/>
        <v>0.0042</v>
      </c>
      <c r="AB30" s="3">
        <v>0.01</v>
      </c>
      <c r="AC30" s="3">
        <v>0.29</v>
      </c>
      <c r="AD30" s="26">
        <f t="shared" si="13"/>
        <v>0.0029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4"/>
        <v>0.011</v>
      </c>
      <c r="AN30" s="3">
        <v>0.01</v>
      </c>
      <c r="AO30" s="3">
        <v>0.38</v>
      </c>
      <c r="AP30" s="3">
        <f t="shared" si="15"/>
        <v>0.0038</v>
      </c>
      <c r="AQ30" s="1">
        <f t="shared" si="16"/>
        <v>0.0229450559855201</v>
      </c>
      <c r="AR30" s="28">
        <f t="shared" si="17"/>
        <v>111.515611111111</v>
      </c>
      <c r="AS30" s="1">
        <f t="shared" si="18"/>
        <v>0.13</v>
      </c>
      <c r="AT30" s="2">
        <f t="shared" si="19"/>
        <v>2.6325</v>
      </c>
      <c r="AU30" s="1">
        <f t="shared" si="20"/>
        <v>5866.93565618314</v>
      </c>
    </row>
    <row r="31" spans="1:47">
      <c r="A31" s="13"/>
      <c r="B31" s="13"/>
      <c r="C31" s="16">
        <v>4</v>
      </c>
      <c r="D31" s="17">
        <v>8.89876464216667</v>
      </c>
      <c r="E31" s="19">
        <f t="shared" si="4"/>
        <v>3.23100290374194</v>
      </c>
      <c r="F31" s="16" t="s">
        <v>73</v>
      </c>
      <c r="G31" s="13">
        <v>5</v>
      </c>
      <c r="H31" s="18">
        <f t="shared" si="0"/>
        <v>8.89876464216667</v>
      </c>
      <c r="I31" s="18">
        <f t="shared" si="1"/>
        <v>282.048764642167</v>
      </c>
      <c r="J31" s="18">
        <f t="shared" si="5"/>
        <v>0.0536586033438084</v>
      </c>
      <c r="K31" s="18">
        <f t="shared" si="6"/>
        <v>111.515611111111</v>
      </c>
      <c r="L31" s="18">
        <f t="shared" si="7"/>
        <v>1.11515611111111</v>
      </c>
      <c r="M31" s="13" t="s">
        <v>75</v>
      </c>
      <c r="N31" s="18">
        <f>(O30-P30)*C22/100</f>
        <v>4.07734647095661</v>
      </c>
      <c r="O31" s="18">
        <f t="shared" si="8"/>
        <v>1.32975329379304</v>
      </c>
      <c r="P31" s="18">
        <f t="shared" si="2"/>
        <v>0.0713527045367633</v>
      </c>
      <c r="Q31" s="23">
        <f t="shared" si="9"/>
        <v>0.00927585158977924</v>
      </c>
      <c r="R31" s="18">
        <f t="shared" si="10"/>
        <v>0.144970294444444</v>
      </c>
      <c r="S31" s="24">
        <f t="shared" si="3"/>
        <v>0.0639844985162386</v>
      </c>
      <c r="T31" s="3">
        <v>0.01</v>
      </c>
      <c r="U31" s="25">
        <f t="shared" si="11"/>
        <v>0.000639844985162387</v>
      </c>
      <c r="V31" s="24"/>
      <c r="W31" s="3"/>
      <c r="X31" s="25"/>
      <c r="Y31" s="27">
        <v>0.04</v>
      </c>
      <c r="Z31" s="3">
        <v>0.21</v>
      </c>
      <c r="AA31" s="26">
        <f t="shared" si="12"/>
        <v>0.0084</v>
      </c>
      <c r="AB31" s="3">
        <v>0.015</v>
      </c>
      <c r="AC31" s="3">
        <v>0.29</v>
      </c>
      <c r="AD31" s="26">
        <f t="shared" si="13"/>
        <v>0.00435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4"/>
        <v>0.011</v>
      </c>
      <c r="AN31" s="3">
        <v>0.015</v>
      </c>
      <c r="AO31" s="3">
        <v>0.38</v>
      </c>
      <c r="AP31" s="3">
        <f t="shared" si="15"/>
        <v>0.0057</v>
      </c>
      <c r="AQ31" s="1">
        <f t="shared" si="16"/>
        <v>0.0300898449851624</v>
      </c>
      <c r="AR31" s="28">
        <f t="shared" si="17"/>
        <v>111.515611111111</v>
      </c>
      <c r="AS31" s="1">
        <f t="shared" si="18"/>
        <v>0.13</v>
      </c>
      <c r="AT31" s="2">
        <f t="shared" si="19"/>
        <v>2.6325</v>
      </c>
      <c r="AU31" s="1">
        <f t="shared" si="20"/>
        <v>7693.82234429407</v>
      </c>
    </row>
    <row r="32" spans="1:47">
      <c r="A32" s="13"/>
      <c r="B32" s="13"/>
      <c r="C32" s="16">
        <v>5</v>
      </c>
      <c r="D32" s="17">
        <v>19.4194547480645</v>
      </c>
      <c r="E32" s="19">
        <f t="shared" si="4"/>
        <v>8.89876464216667</v>
      </c>
      <c r="F32" s="16" t="s">
        <v>75</v>
      </c>
      <c r="G32" s="13">
        <v>6</v>
      </c>
      <c r="H32" s="18">
        <f t="shared" si="0"/>
        <v>19.4194547480645</v>
      </c>
      <c r="I32" s="18">
        <f t="shared" si="1"/>
        <v>292.569454748065</v>
      </c>
      <c r="J32" s="18">
        <f t="shared" si="5"/>
        <v>0.185680548887695</v>
      </c>
      <c r="K32" s="18">
        <f t="shared" si="6"/>
        <v>111.515611111111</v>
      </c>
      <c r="L32" s="18">
        <f t="shared" si="7"/>
        <v>1.11515611111111</v>
      </c>
      <c r="M32" s="13" t="s">
        <v>73</v>
      </c>
      <c r="N32" s="13"/>
      <c r="O32" s="18">
        <f t="shared" si="8"/>
        <v>2.37355670036739</v>
      </c>
      <c r="P32" s="18">
        <f t="shared" si="2"/>
        <v>0.440723310940282</v>
      </c>
      <c r="Q32" s="23">
        <f t="shared" si="9"/>
        <v>0.0572940304222367</v>
      </c>
      <c r="R32" s="18">
        <f t="shared" si="10"/>
        <v>0.144970294444444</v>
      </c>
      <c r="S32" s="24">
        <f t="shared" si="3"/>
        <v>0.39521220979649</v>
      </c>
      <c r="T32" s="3">
        <v>0.01</v>
      </c>
      <c r="U32" s="25">
        <f t="shared" si="11"/>
        <v>0.0039521220979649</v>
      </c>
      <c r="V32" s="24"/>
      <c r="W32" s="3"/>
      <c r="X32" s="25"/>
      <c r="Y32" s="27">
        <v>0.04</v>
      </c>
      <c r="Z32" s="3">
        <v>0.21</v>
      </c>
      <c r="AA32" s="26">
        <f t="shared" si="12"/>
        <v>0.0084</v>
      </c>
      <c r="AB32" s="3">
        <v>0.015</v>
      </c>
      <c r="AC32" s="3">
        <v>0.29</v>
      </c>
      <c r="AD32" s="26">
        <f t="shared" si="13"/>
        <v>0.00435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4"/>
        <v>0.011</v>
      </c>
      <c r="AN32" s="3">
        <v>0.015</v>
      </c>
      <c r="AO32" s="3">
        <v>0.38</v>
      </c>
      <c r="AP32" s="3">
        <f t="shared" si="15"/>
        <v>0.0057</v>
      </c>
      <c r="AQ32" s="1">
        <f t="shared" si="16"/>
        <v>0.0334021220979649</v>
      </c>
      <c r="AR32" s="28">
        <f t="shared" si="17"/>
        <v>111.515611111111</v>
      </c>
      <c r="AS32" s="1">
        <f t="shared" si="18"/>
        <v>0.13</v>
      </c>
      <c r="AT32" s="2">
        <f t="shared" si="19"/>
        <v>2.6325</v>
      </c>
      <c r="AU32" s="1">
        <f t="shared" si="20"/>
        <v>8540.75497799624</v>
      </c>
    </row>
    <row r="33" spans="1:47">
      <c r="A33" s="13"/>
      <c r="B33" s="13"/>
      <c r="C33" s="16">
        <v>6</v>
      </c>
      <c r="D33" s="17">
        <v>21.8420490963333</v>
      </c>
      <c r="E33" s="19">
        <f t="shared" si="4"/>
        <v>19.4194547480645</v>
      </c>
      <c r="F33" s="16" t="s">
        <v>73</v>
      </c>
      <c r="G33" s="13">
        <v>7</v>
      </c>
      <c r="H33" s="18">
        <f t="shared" si="0"/>
        <v>21.8420490963333</v>
      </c>
      <c r="I33" s="18">
        <f t="shared" si="1"/>
        <v>294.992049096333</v>
      </c>
      <c r="J33" s="18">
        <f t="shared" si="5"/>
        <v>0.244041613015851</v>
      </c>
      <c r="K33" s="18">
        <f t="shared" si="6"/>
        <v>111.515611111111</v>
      </c>
      <c r="L33" s="18">
        <f t="shared" si="7"/>
        <v>1.11515611111111</v>
      </c>
      <c r="M33" s="13" t="s">
        <v>73</v>
      </c>
      <c r="N33" s="13"/>
      <c r="O33" s="18">
        <f t="shared" si="8"/>
        <v>3.04798950053821</v>
      </c>
      <c r="P33" s="18">
        <f t="shared" si="2"/>
        <v>0.743836274166724</v>
      </c>
      <c r="Q33" s="23">
        <f t="shared" si="9"/>
        <v>0.0966987156416741</v>
      </c>
      <c r="R33" s="18">
        <f t="shared" si="10"/>
        <v>0.144970294444444</v>
      </c>
      <c r="S33" s="24">
        <f t="shared" si="3"/>
        <v>0.66702434462345</v>
      </c>
      <c r="T33" s="3">
        <v>0.01</v>
      </c>
      <c r="U33" s="25">
        <f t="shared" si="11"/>
        <v>0.0066702434462345</v>
      </c>
      <c r="V33" s="24"/>
      <c r="W33" s="3"/>
      <c r="X33" s="25"/>
      <c r="Y33" s="27">
        <v>0.04</v>
      </c>
      <c r="Z33" s="3">
        <v>0.21</v>
      </c>
      <c r="AA33" s="26">
        <f t="shared" si="12"/>
        <v>0.0084</v>
      </c>
      <c r="AB33" s="3">
        <v>0.015</v>
      </c>
      <c r="AC33" s="3">
        <v>0.29</v>
      </c>
      <c r="AD33" s="26">
        <f t="shared" si="13"/>
        <v>0.00435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4"/>
        <v>0.011</v>
      </c>
      <c r="AN33" s="3">
        <v>0.015</v>
      </c>
      <c r="AO33" s="3">
        <v>0.38</v>
      </c>
      <c r="AP33" s="3">
        <f t="shared" si="15"/>
        <v>0.0057</v>
      </c>
      <c r="AQ33" s="1">
        <f t="shared" si="16"/>
        <v>0.0361202434462345</v>
      </c>
      <c r="AR33" s="28">
        <f t="shared" si="17"/>
        <v>111.515611111111</v>
      </c>
      <c r="AS33" s="1">
        <f t="shared" si="18"/>
        <v>0.13</v>
      </c>
      <c r="AT33" s="2">
        <f t="shared" si="19"/>
        <v>2.6325</v>
      </c>
      <c r="AU33" s="1">
        <f t="shared" si="20"/>
        <v>9235.76496472537</v>
      </c>
    </row>
    <row r="34" spans="1:47">
      <c r="A34" s="13"/>
      <c r="B34" s="13"/>
      <c r="C34" s="16">
        <v>7</v>
      </c>
      <c r="D34" s="17">
        <v>24.5494601464516</v>
      </c>
      <c r="E34" s="19">
        <f t="shared" si="4"/>
        <v>21.8420490963333</v>
      </c>
      <c r="F34" s="16" t="s">
        <v>73</v>
      </c>
      <c r="G34" s="13">
        <v>8</v>
      </c>
      <c r="H34" s="18">
        <f t="shared" si="0"/>
        <v>24.5494601464516</v>
      </c>
      <c r="I34" s="18">
        <f t="shared" si="1"/>
        <v>297.699460146452</v>
      </c>
      <c r="J34" s="18">
        <f t="shared" si="5"/>
        <v>0.329480987988925</v>
      </c>
      <c r="K34" s="18">
        <f t="shared" si="6"/>
        <v>111.515611111111</v>
      </c>
      <c r="L34" s="18">
        <f t="shared" si="7"/>
        <v>1.11515611111111</v>
      </c>
      <c r="M34" s="13" t="s">
        <v>73</v>
      </c>
      <c r="N34" s="13"/>
      <c r="O34" s="18">
        <f t="shared" si="8"/>
        <v>3.4193093374826</v>
      </c>
      <c r="P34" s="18">
        <f t="shared" si="2"/>
        <v>1.12659741875352</v>
      </c>
      <c r="Q34" s="23">
        <f t="shared" si="9"/>
        <v>0.146457664437958</v>
      </c>
      <c r="R34" s="18">
        <f t="shared" si="10"/>
        <v>0.144970294444444</v>
      </c>
      <c r="S34" s="24">
        <f t="shared" si="3"/>
        <v>1.01025982598169</v>
      </c>
      <c r="T34" s="3">
        <v>0.01</v>
      </c>
      <c r="U34" s="25">
        <f t="shared" si="11"/>
        <v>0.0101025982598169</v>
      </c>
      <c r="V34" s="24"/>
      <c r="W34" s="3"/>
      <c r="X34" s="25"/>
      <c r="Y34" s="27">
        <v>0.04</v>
      </c>
      <c r="Z34" s="3">
        <v>0.21</v>
      </c>
      <c r="AA34" s="26">
        <f t="shared" si="12"/>
        <v>0.0084</v>
      </c>
      <c r="AB34" s="3">
        <v>0.015</v>
      </c>
      <c r="AC34" s="3">
        <v>0.29</v>
      </c>
      <c r="AD34" s="26">
        <f t="shared" si="13"/>
        <v>0.00435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4"/>
        <v>0.011</v>
      </c>
      <c r="AN34" s="3">
        <v>0.015</v>
      </c>
      <c r="AO34" s="3">
        <v>0.38</v>
      </c>
      <c r="AP34" s="3">
        <f t="shared" si="15"/>
        <v>0.0057</v>
      </c>
      <c r="AQ34" s="1">
        <f t="shared" si="16"/>
        <v>0.0395525982598169</v>
      </c>
      <c r="AR34" s="28">
        <f t="shared" si="17"/>
        <v>111.515611111111</v>
      </c>
      <c r="AS34" s="1">
        <f t="shared" si="18"/>
        <v>0.13</v>
      </c>
      <c r="AT34" s="2">
        <f t="shared" si="19"/>
        <v>2.6325</v>
      </c>
      <c r="AU34" s="1">
        <f t="shared" si="20"/>
        <v>10113.400863857</v>
      </c>
    </row>
    <row r="35" spans="1:47">
      <c r="A35" s="13"/>
      <c r="B35" s="13"/>
      <c r="C35" s="16">
        <v>8</v>
      </c>
      <c r="D35" s="17">
        <v>24.0344892732258</v>
      </c>
      <c r="E35" s="19">
        <f t="shared" si="4"/>
        <v>24.5494601464516</v>
      </c>
      <c r="F35" s="16" t="s">
        <v>73</v>
      </c>
      <c r="G35" s="13">
        <v>9</v>
      </c>
      <c r="H35" s="18">
        <f t="shared" si="0"/>
        <v>24.0344892732258</v>
      </c>
      <c r="I35" s="18">
        <f t="shared" si="1"/>
        <v>297.184489273226</v>
      </c>
      <c r="J35" s="18">
        <f t="shared" si="5"/>
        <v>0.311326841704896</v>
      </c>
      <c r="K35" s="18">
        <f t="shared" si="6"/>
        <v>111.515611111111</v>
      </c>
      <c r="L35" s="18">
        <f t="shared" si="7"/>
        <v>1.11515611111111</v>
      </c>
      <c r="M35" s="13" t="s">
        <v>73</v>
      </c>
      <c r="N35" s="13"/>
      <c r="O35" s="18">
        <f t="shared" si="8"/>
        <v>3.40786802984019</v>
      </c>
      <c r="P35" s="18">
        <f t="shared" si="2"/>
        <v>1.06096079067723</v>
      </c>
      <c r="Q35" s="23">
        <f t="shared" si="9"/>
        <v>0.13792490278804</v>
      </c>
      <c r="R35" s="18">
        <f t="shared" si="10"/>
        <v>0.144970294444444</v>
      </c>
      <c r="S35" s="24">
        <f t="shared" si="3"/>
        <v>0.951401135774721</v>
      </c>
      <c r="T35" s="3">
        <v>0.01</v>
      </c>
      <c r="U35" s="25">
        <f t="shared" si="11"/>
        <v>0.00951401135774721</v>
      </c>
      <c r="V35" s="24"/>
      <c r="W35" s="3"/>
      <c r="X35" s="25"/>
      <c r="Y35" s="27">
        <v>0.04</v>
      </c>
      <c r="Z35" s="3">
        <v>0.21</v>
      </c>
      <c r="AA35" s="26">
        <f t="shared" si="12"/>
        <v>0.0084</v>
      </c>
      <c r="AB35" s="3">
        <v>0.015</v>
      </c>
      <c r="AC35" s="3">
        <v>0.29</v>
      </c>
      <c r="AD35" s="26">
        <f t="shared" si="13"/>
        <v>0.00435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4"/>
        <v>0.011</v>
      </c>
      <c r="AN35" s="3">
        <v>0.015</v>
      </c>
      <c r="AO35" s="3">
        <v>0.38</v>
      </c>
      <c r="AP35" s="3">
        <f t="shared" si="15"/>
        <v>0.0057</v>
      </c>
      <c r="AQ35" s="1">
        <f t="shared" si="16"/>
        <v>0.0389640113577472</v>
      </c>
      <c r="AR35" s="28">
        <f t="shared" si="17"/>
        <v>111.515611111111</v>
      </c>
      <c r="AS35" s="1">
        <f t="shared" si="18"/>
        <v>0.13</v>
      </c>
      <c r="AT35" s="2">
        <f t="shared" si="19"/>
        <v>2.6325</v>
      </c>
      <c r="AU35" s="1">
        <f t="shared" si="20"/>
        <v>9962.90214706619</v>
      </c>
    </row>
    <row r="36" spans="1:47">
      <c r="A36" s="13"/>
      <c r="B36" s="13"/>
      <c r="C36" s="16">
        <v>9</v>
      </c>
      <c r="D36" s="17">
        <v>17.4955893476667</v>
      </c>
      <c r="E36" s="19">
        <f t="shared" si="4"/>
        <v>24.0344892732258</v>
      </c>
      <c r="F36" s="16" t="s">
        <v>73</v>
      </c>
      <c r="G36" s="13">
        <v>10</v>
      </c>
      <c r="H36" s="18">
        <f t="shared" si="0"/>
        <v>17.4955893476667</v>
      </c>
      <c r="I36" s="18">
        <f t="shared" si="1"/>
        <v>290.645589347667</v>
      </c>
      <c r="J36" s="18">
        <f t="shared" si="5"/>
        <v>0.148968700985213</v>
      </c>
      <c r="K36" s="18">
        <f t="shared" si="6"/>
        <v>111.515611111111</v>
      </c>
      <c r="L36" s="18">
        <f t="shared" si="7"/>
        <v>1.11515611111111</v>
      </c>
      <c r="M36" s="13" t="s">
        <v>73</v>
      </c>
      <c r="N36" s="13"/>
      <c r="O36" s="18">
        <f t="shared" si="8"/>
        <v>3.46206335027407</v>
      </c>
      <c r="P36" s="18">
        <f t="shared" si="2"/>
        <v>0.515739080018842</v>
      </c>
      <c r="Q36" s="23">
        <f t="shared" si="9"/>
        <v>0.0670460804024495</v>
      </c>
      <c r="R36" s="18">
        <f t="shared" si="10"/>
        <v>0.144970294444444</v>
      </c>
      <c r="S36" s="24">
        <f t="shared" si="3"/>
        <v>0.462481508086768</v>
      </c>
      <c r="T36" s="3">
        <v>0.01</v>
      </c>
      <c r="U36" s="25">
        <f t="shared" si="11"/>
        <v>0.00462481508086768</v>
      </c>
      <c r="V36" s="24"/>
      <c r="W36" s="3"/>
      <c r="X36" s="25"/>
      <c r="Y36" s="27">
        <v>0.02</v>
      </c>
      <c r="Z36" s="3">
        <v>0.21</v>
      </c>
      <c r="AA36" s="26">
        <f t="shared" si="12"/>
        <v>0.0042</v>
      </c>
      <c r="AB36" s="3">
        <v>0.01</v>
      </c>
      <c r="AC36" s="3">
        <v>0.29</v>
      </c>
      <c r="AD36" s="26">
        <f t="shared" si="13"/>
        <v>0.0029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4"/>
        <v>0.011</v>
      </c>
      <c r="AN36" s="3">
        <v>0.01</v>
      </c>
      <c r="AO36" s="3">
        <v>0.38</v>
      </c>
      <c r="AP36" s="3">
        <f t="shared" si="15"/>
        <v>0.0038</v>
      </c>
      <c r="AQ36" s="1">
        <f t="shared" si="16"/>
        <v>0.0265248150808677</v>
      </c>
      <c r="AR36" s="28">
        <f t="shared" si="17"/>
        <v>111.515611111111</v>
      </c>
      <c r="AS36" s="1">
        <f t="shared" si="18"/>
        <v>0.13</v>
      </c>
      <c r="AT36" s="2">
        <f t="shared" si="19"/>
        <v>2.6325</v>
      </c>
      <c r="AU36" s="1">
        <f t="shared" si="20"/>
        <v>6782.26209035243</v>
      </c>
    </row>
    <row r="37" spans="1:47">
      <c r="A37" s="13"/>
      <c r="B37" s="13"/>
      <c r="C37" s="16">
        <v>10</v>
      </c>
      <c r="D37" s="17">
        <v>10.2351772921613</v>
      </c>
      <c r="E37" s="19">
        <f t="shared" si="4"/>
        <v>17.4955893476667</v>
      </c>
      <c r="F37" s="16" t="s">
        <v>73</v>
      </c>
      <c r="G37" s="13">
        <v>11</v>
      </c>
      <c r="H37" s="18">
        <f t="shared" si="0"/>
        <v>10.2351772921613</v>
      </c>
      <c r="I37" s="18">
        <f t="shared" si="1"/>
        <v>283.385177292161</v>
      </c>
      <c r="J37" s="18">
        <f t="shared" si="5"/>
        <v>0.0631455289173393</v>
      </c>
      <c r="K37" s="18">
        <f t="shared" si="6"/>
        <v>111.515611111111</v>
      </c>
      <c r="L37" s="18">
        <f t="shared" si="7"/>
        <v>1.11515611111111</v>
      </c>
      <c r="M37" s="13" t="s">
        <v>75</v>
      </c>
      <c r="N37" s="18">
        <f>(O36-P36)*C22/100</f>
        <v>2.79900805674246</v>
      </c>
      <c r="O37" s="18">
        <f t="shared" si="8"/>
        <v>1.26247232462387</v>
      </c>
      <c r="P37" s="18">
        <f t="shared" si="2"/>
        <v>0.0797194826818773</v>
      </c>
      <c r="Q37" s="23">
        <f t="shared" si="9"/>
        <v>0.010363532748644</v>
      </c>
      <c r="R37" s="18">
        <f t="shared" si="10"/>
        <v>0.144970294444444</v>
      </c>
      <c r="S37" s="24">
        <f t="shared" si="3"/>
        <v>0.0714872849528188</v>
      </c>
      <c r="T37" s="3">
        <v>0.01</v>
      </c>
      <c r="U37" s="25">
        <f t="shared" si="11"/>
        <v>0.000714872849528188</v>
      </c>
      <c r="V37" s="24"/>
      <c r="W37" s="3"/>
      <c r="X37" s="25"/>
      <c r="Y37" s="27">
        <v>0.02</v>
      </c>
      <c r="Z37" s="3">
        <v>0.21</v>
      </c>
      <c r="AA37" s="26">
        <f t="shared" si="12"/>
        <v>0.0042</v>
      </c>
      <c r="AB37" s="3">
        <v>0.01</v>
      </c>
      <c r="AC37" s="3">
        <v>0.29</v>
      </c>
      <c r="AD37" s="26">
        <f t="shared" si="13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4"/>
        <v>0.011</v>
      </c>
      <c r="AN37" s="3">
        <v>0.01</v>
      </c>
      <c r="AO37" s="3">
        <v>0.38</v>
      </c>
      <c r="AP37" s="3">
        <f t="shared" si="15"/>
        <v>0.0038</v>
      </c>
      <c r="AQ37" s="1">
        <f t="shared" si="16"/>
        <v>0.0226148728495282</v>
      </c>
      <c r="AR37" s="28">
        <f t="shared" si="17"/>
        <v>111.515611111111</v>
      </c>
      <c r="AS37" s="1">
        <f t="shared" si="18"/>
        <v>0.13</v>
      </c>
      <c r="AT37" s="2">
        <f t="shared" si="19"/>
        <v>2.6325</v>
      </c>
      <c r="AU37" s="1">
        <f t="shared" si="20"/>
        <v>5782.50948547152</v>
      </c>
    </row>
    <row r="38" spans="1:48">
      <c r="A38" s="13"/>
      <c r="B38" s="13"/>
      <c r="C38" s="16">
        <v>11</v>
      </c>
      <c r="D38" s="17">
        <v>2.677751653</v>
      </c>
      <c r="E38" s="19">
        <f t="shared" si="4"/>
        <v>10.2351772921613</v>
      </c>
      <c r="F38" s="16" t="s">
        <v>75</v>
      </c>
      <c r="G38" s="13">
        <v>12</v>
      </c>
      <c r="H38" s="18">
        <f t="shared" si="0"/>
        <v>2.677751653</v>
      </c>
      <c r="I38" s="18">
        <f t="shared" si="1"/>
        <v>275.827751653</v>
      </c>
      <c r="J38" s="18">
        <f t="shared" si="5"/>
        <v>0.0246318730655541</v>
      </c>
      <c r="K38" s="18">
        <f t="shared" si="6"/>
        <v>111.515611111111</v>
      </c>
      <c r="L38" s="18">
        <f t="shared" si="7"/>
        <v>1.11515611111111</v>
      </c>
      <c r="M38" s="13" t="s">
        <v>73</v>
      </c>
      <c r="N38" s="13"/>
      <c r="O38" s="18">
        <f t="shared" si="8"/>
        <v>2.29790895305311</v>
      </c>
      <c r="P38" s="18">
        <f t="shared" si="2"/>
        <v>0.0566018016478044</v>
      </c>
      <c r="Q38" s="23">
        <f t="shared" si="9"/>
        <v>0.00735823421421458</v>
      </c>
      <c r="R38" s="18">
        <f t="shared" si="10"/>
        <v>0.144970294444444</v>
      </c>
      <c r="S38" s="24">
        <f t="shared" si="3"/>
        <v>0.0507568412026258</v>
      </c>
      <c r="T38" s="3">
        <v>0.01</v>
      </c>
      <c r="U38" s="25">
        <f t="shared" si="11"/>
        <v>0.000507568412026258</v>
      </c>
      <c r="V38" s="24"/>
      <c r="W38" s="3"/>
      <c r="X38" s="25"/>
      <c r="Y38" s="27">
        <v>0.02</v>
      </c>
      <c r="Z38" s="3">
        <v>0.21</v>
      </c>
      <c r="AA38" s="26">
        <f t="shared" si="12"/>
        <v>0.0042</v>
      </c>
      <c r="AB38" s="3">
        <v>0.01</v>
      </c>
      <c r="AC38" s="3">
        <v>0.29</v>
      </c>
      <c r="AD38" s="26">
        <f t="shared" si="13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4"/>
        <v>0.011</v>
      </c>
      <c r="AN38" s="3">
        <v>0.01</v>
      </c>
      <c r="AO38" s="3">
        <v>0.38</v>
      </c>
      <c r="AP38" s="3">
        <f t="shared" si="15"/>
        <v>0.0038</v>
      </c>
      <c r="AQ38" s="1">
        <f t="shared" si="16"/>
        <v>0.0224075684120263</v>
      </c>
      <c r="AR38" s="28">
        <f t="shared" si="17"/>
        <v>111.515611111111</v>
      </c>
      <c r="AS38" s="1">
        <f t="shared" si="18"/>
        <v>0.13</v>
      </c>
      <c r="AT38" s="2">
        <f t="shared" si="19"/>
        <v>2.6325</v>
      </c>
      <c r="AU38" s="1">
        <f t="shared" si="20"/>
        <v>5729.50278124589</v>
      </c>
      <c r="AV38" s="1">
        <f>SUM(AU27:AU38)</f>
        <v>86626.5694482901</v>
      </c>
    </row>
    <row r="39" spans="1:19">
      <c r="A39" s="13"/>
      <c r="B39" s="13"/>
      <c r="C39" s="16">
        <v>12</v>
      </c>
      <c r="D39" s="17">
        <v>-3.6381796783871</v>
      </c>
      <c r="E39" s="19">
        <f t="shared" si="4"/>
        <v>2.677751653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r="40" spans="19:42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</row>
    <row r="4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pans="1:47">
      <c r="A42" s="13" t="s">
        <v>71</v>
      </c>
      <c r="B42" s="13">
        <f>G5</f>
        <v>92.50925</v>
      </c>
      <c r="C42" s="16" t="s">
        <v>72</v>
      </c>
      <c r="D42" s="44">
        <v>-8.80861124574194</v>
      </c>
      <c r="E42" s="16"/>
      <c r="F42" s="16"/>
      <c r="G42" s="13">
        <v>1</v>
      </c>
      <c r="H42" s="18">
        <f t="shared" ref="H42:H53" si="21">E43</f>
        <v>-8.80861124574194</v>
      </c>
      <c r="I42" s="18">
        <f t="shared" ref="I42:I53" si="22">H42+273.15</f>
        <v>264.341388754258</v>
      </c>
      <c r="J42" s="18">
        <f t="shared" ref="J42:J53" si="23">EXP(($C$16*(I42-$C$14))/($C$17*I42*$C$14))</f>
        <v>0.00531295344300646</v>
      </c>
      <c r="K42" s="18">
        <f>$B$42/12</f>
        <v>7.70910416666667</v>
      </c>
      <c r="L42" s="18">
        <f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4">O42*J42</f>
        <v>0.000409581115247871</v>
      </c>
      <c r="Q42" s="23">
        <f>P42*$B$44</f>
        <v>5.32455449822233e-5</v>
      </c>
      <c r="R42" s="18">
        <f>L42*$B$44</f>
        <v>0.0100218354166667</v>
      </c>
      <c r="S42" s="24">
        <f t="shared" ref="S42:S53" si="25">Q42/R42</f>
        <v>0.00531295344300646</v>
      </c>
      <c r="T42" s="3">
        <v>0.01</v>
      </c>
      <c r="U42" s="25">
        <f t="shared" ref="U42:U53" si="26">S42*T42</f>
        <v>5.31295344300646e-5</v>
      </c>
      <c r="V42" s="24"/>
      <c r="W42" s="3"/>
      <c r="X42" s="25"/>
      <c r="Y42" s="27">
        <v>0.02</v>
      </c>
      <c r="Z42" s="3">
        <v>0.49</v>
      </c>
      <c r="AA42" s="26">
        <f t="shared" ref="AA42:AA53" si="27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28">AO42*AN42</f>
        <v>0.005</v>
      </c>
      <c r="AQ42" s="1">
        <f>(AP42+AM42+AD42+AA42+U42+X42+AG42+AJ42)</f>
        <v>0.0148531295344301</v>
      </c>
      <c r="AR42" s="28">
        <f>$B$42/12</f>
        <v>7.70910416666667</v>
      </c>
      <c r="AS42" s="1">
        <f>$B$44</f>
        <v>0.13</v>
      </c>
      <c r="AT42" s="2">
        <f t="shared" ref="AT42:AT53" si="29">$E$5/12</f>
        <v>13.4267123287671</v>
      </c>
      <c r="AU42" s="1">
        <f t="shared" ref="AU42:AU53" si="30">AT42*10000*AS42*0.67*AR42*AQ42</f>
        <v>1339.08986068435</v>
      </c>
    </row>
    <row r="43" spans="1:47">
      <c r="A43" s="13" t="s">
        <v>74</v>
      </c>
      <c r="B43" s="13">
        <v>1</v>
      </c>
      <c r="C43" s="16">
        <v>1</v>
      </c>
      <c r="D43" s="17">
        <v>-7.78554247870968</v>
      </c>
      <c r="E43" s="19">
        <f t="shared" ref="E43:E54" si="31">D42</f>
        <v>-8.80861124574194</v>
      </c>
      <c r="F43" s="16" t="s">
        <v>73</v>
      </c>
      <c r="G43" s="13">
        <v>2</v>
      </c>
      <c r="H43" s="18">
        <f t="shared" si="21"/>
        <v>-7.78554247870968</v>
      </c>
      <c r="I43" s="18">
        <f t="shared" si="22"/>
        <v>265.36445752129</v>
      </c>
      <c r="J43" s="18">
        <f t="shared" si="23"/>
        <v>0.0061236347796223</v>
      </c>
      <c r="K43" s="18">
        <f t="shared" ref="K43:K53" si="32">$B$42/12</f>
        <v>7.70910416666667</v>
      </c>
      <c r="L43" s="18">
        <f t="shared" ref="L43:L53" si="33">K43*$B$43/100</f>
        <v>0.0770910416666667</v>
      </c>
      <c r="M43" s="13" t="s">
        <v>73</v>
      </c>
      <c r="N43" s="13"/>
      <c r="O43" s="18">
        <f t="shared" ref="O43:O53" si="34">L43+O42-P42-N43</f>
        <v>0.153772502218085</v>
      </c>
      <c r="P43" s="18">
        <f t="shared" si="24"/>
        <v>0.000941646642732216</v>
      </c>
      <c r="Q43" s="23">
        <f t="shared" ref="Q43:Q53" si="35">P43*$B$44</f>
        <v>0.000122414063555188</v>
      </c>
      <c r="R43" s="18">
        <f t="shared" ref="R43:R53" si="36">L43*$B$44</f>
        <v>0.0100218354166667</v>
      </c>
      <c r="S43" s="24">
        <f t="shared" si="25"/>
        <v>0.0122147349727585</v>
      </c>
      <c r="T43" s="3">
        <v>0.01</v>
      </c>
      <c r="U43" s="25">
        <f t="shared" si="26"/>
        <v>0.000122147349727585</v>
      </c>
      <c r="V43" s="24"/>
      <c r="W43" s="3"/>
      <c r="X43" s="25"/>
      <c r="Y43" s="27">
        <v>0.02</v>
      </c>
      <c r="Z43" s="3">
        <v>0.49</v>
      </c>
      <c r="AA43" s="26">
        <f t="shared" si="27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28"/>
        <v>0.005</v>
      </c>
      <c r="AQ43" s="1">
        <f t="shared" ref="AQ43:AQ53" si="37">(AP43+AM43+AD43+AA43+U43+X43+AG43+AJ43)</f>
        <v>0.0149221473497276</v>
      </c>
      <c r="AR43" s="28">
        <f t="shared" ref="AR43:AR53" si="38">$B$42/12</f>
        <v>7.70910416666667</v>
      </c>
      <c r="AS43" s="1">
        <f t="shared" ref="AS43:AS53" si="39">$B$44</f>
        <v>0.13</v>
      </c>
      <c r="AT43" s="2">
        <f t="shared" si="29"/>
        <v>13.4267123287671</v>
      </c>
      <c r="AU43" s="1">
        <f t="shared" si="30"/>
        <v>1345.31218955163</v>
      </c>
    </row>
    <row r="44" spans="1:47">
      <c r="A44" s="13" t="s">
        <v>37</v>
      </c>
      <c r="B44" s="13">
        <v>0.13</v>
      </c>
      <c r="C44" s="16">
        <v>2</v>
      </c>
      <c r="D44" s="17">
        <v>-4.34049352410714</v>
      </c>
      <c r="E44" s="19">
        <f t="shared" si="31"/>
        <v>-7.78554247870968</v>
      </c>
      <c r="F44" s="16" t="s">
        <v>73</v>
      </c>
      <c r="G44" s="13">
        <v>3</v>
      </c>
      <c r="H44" s="18">
        <f t="shared" si="21"/>
        <v>-4.34049352410714</v>
      </c>
      <c r="I44" s="18">
        <f t="shared" si="22"/>
        <v>268.809506475893</v>
      </c>
      <c r="J44" s="18">
        <f t="shared" si="23"/>
        <v>0.00980017657805867</v>
      </c>
      <c r="K44" s="18">
        <f t="shared" si="32"/>
        <v>7.70910416666667</v>
      </c>
      <c r="L44" s="18">
        <f t="shared" si="33"/>
        <v>0.0770910416666667</v>
      </c>
      <c r="M44" s="13" t="s">
        <v>73</v>
      </c>
      <c r="N44" s="13"/>
      <c r="O44" s="18">
        <f t="shared" si="34"/>
        <v>0.22992189724202</v>
      </c>
      <c r="P44" s="18">
        <f t="shared" si="24"/>
        <v>0.00225327519213406</v>
      </c>
      <c r="Q44" s="23">
        <f t="shared" si="35"/>
        <v>0.000292925774977427</v>
      </c>
      <c r="R44" s="18">
        <f t="shared" si="36"/>
        <v>0.0100218354166667</v>
      </c>
      <c r="S44" s="24">
        <f t="shared" si="25"/>
        <v>0.0292287552926963</v>
      </c>
      <c r="T44" s="3">
        <v>0.01</v>
      </c>
      <c r="U44" s="25">
        <f t="shared" si="26"/>
        <v>0.000292287552926963</v>
      </c>
      <c r="V44" s="24"/>
      <c r="W44" s="3"/>
      <c r="X44" s="25"/>
      <c r="Y44" s="27">
        <v>0.02</v>
      </c>
      <c r="Z44" s="3">
        <v>0.49</v>
      </c>
      <c r="AA44" s="26">
        <f t="shared" si="27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28"/>
        <v>0.005</v>
      </c>
      <c r="AQ44" s="1">
        <f t="shared" si="37"/>
        <v>0.015092287552927</v>
      </c>
      <c r="AR44" s="28">
        <f t="shared" si="38"/>
        <v>7.70910416666667</v>
      </c>
      <c r="AS44" s="1">
        <f t="shared" si="39"/>
        <v>0.13</v>
      </c>
      <c r="AT44" s="2">
        <f t="shared" si="29"/>
        <v>13.4267123287671</v>
      </c>
      <c r="AU44" s="1">
        <f t="shared" si="30"/>
        <v>1360.65124792791</v>
      </c>
    </row>
    <row r="45" spans="1:47">
      <c r="A45" s="13"/>
      <c r="B45" s="13"/>
      <c r="C45" s="16">
        <v>3</v>
      </c>
      <c r="D45" s="17">
        <v>3.23100290374194</v>
      </c>
      <c r="E45" s="19">
        <f t="shared" si="31"/>
        <v>-4.34049352410714</v>
      </c>
      <c r="F45" s="16" t="s">
        <v>73</v>
      </c>
      <c r="G45" s="13">
        <v>4</v>
      </c>
      <c r="H45" s="18">
        <f t="shared" si="21"/>
        <v>3.23100290374194</v>
      </c>
      <c r="I45" s="18">
        <f t="shared" si="22"/>
        <v>276.381002903742</v>
      </c>
      <c r="J45" s="18">
        <f t="shared" si="23"/>
        <v>0.0264354060315071</v>
      </c>
      <c r="K45" s="18">
        <f t="shared" si="32"/>
        <v>7.70910416666667</v>
      </c>
      <c r="L45" s="18">
        <f t="shared" si="33"/>
        <v>0.0770910416666667</v>
      </c>
      <c r="M45" s="13" t="s">
        <v>73</v>
      </c>
      <c r="N45" s="13"/>
      <c r="O45" s="18">
        <f t="shared" si="34"/>
        <v>0.304759663716553</v>
      </c>
      <c r="P45" s="18">
        <f t="shared" si="24"/>
        <v>0.00805644545237263</v>
      </c>
      <c r="Q45" s="23">
        <f t="shared" si="35"/>
        <v>0.00104733790880844</v>
      </c>
      <c r="R45" s="18">
        <f t="shared" si="36"/>
        <v>0.0100218354166667</v>
      </c>
      <c r="S45" s="24">
        <f t="shared" si="25"/>
        <v>0.104505598552006</v>
      </c>
      <c r="T45" s="3">
        <v>0.01</v>
      </c>
      <c r="U45" s="25">
        <f t="shared" si="26"/>
        <v>0.00104505598552006</v>
      </c>
      <c r="V45" s="24"/>
      <c r="W45" s="3"/>
      <c r="X45" s="25"/>
      <c r="Y45" s="27">
        <v>0.02</v>
      </c>
      <c r="Z45" s="3">
        <v>0.49</v>
      </c>
      <c r="AA45" s="26">
        <f t="shared" si="27"/>
        <v>0.0098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</v>
      </c>
      <c r="AO45" s="3">
        <v>0.5</v>
      </c>
      <c r="AP45" s="3">
        <f t="shared" si="28"/>
        <v>0.005</v>
      </c>
      <c r="AQ45" s="1">
        <f t="shared" si="37"/>
        <v>0.0158450559855201</v>
      </c>
      <c r="AR45" s="28">
        <f t="shared" si="38"/>
        <v>7.70910416666667</v>
      </c>
      <c r="AS45" s="1">
        <f t="shared" si="39"/>
        <v>0.13</v>
      </c>
      <c r="AT45" s="2">
        <f t="shared" si="29"/>
        <v>13.4267123287671</v>
      </c>
      <c r="AU45" s="1">
        <f t="shared" si="30"/>
        <v>1428.51738840639</v>
      </c>
    </row>
    <row r="46" spans="1:47">
      <c r="A46" s="13"/>
      <c r="B46" s="13"/>
      <c r="C46" s="16">
        <v>4</v>
      </c>
      <c r="D46" s="17">
        <v>8.89876464216667</v>
      </c>
      <c r="E46" s="19">
        <f t="shared" si="31"/>
        <v>3.23100290374194</v>
      </c>
      <c r="F46" s="16" t="s">
        <v>73</v>
      </c>
      <c r="G46" s="13">
        <v>5</v>
      </c>
      <c r="H46" s="18">
        <f t="shared" si="21"/>
        <v>8.89876464216667</v>
      </c>
      <c r="I46" s="18">
        <f t="shared" si="22"/>
        <v>282.048764642167</v>
      </c>
      <c r="J46" s="18">
        <f t="shared" si="23"/>
        <v>0.0536586033438084</v>
      </c>
      <c r="K46" s="18">
        <f t="shared" si="32"/>
        <v>7.70910416666667</v>
      </c>
      <c r="L46" s="18">
        <f t="shared" si="33"/>
        <v>0.0770910416666667</v>
      </c>
      <c r="M46" s="13" t="s">
        <v>75</v>
      </c>
      <c r="N46" s="18">
        <f>(O45-P45)*$C$22/100</f>
        <v>0.281868057350971</v>
      </c>
      <c r="O46" s="18">
        <f t="shared" si="34"/>
        <v>0.0919262025798756</v>
      </c>
      <c r="P46" s="18">
        <f t="shared" si="24"/>
        <v>0.00493263164113612</v>
      </c>
      <c r="Q46" s="23">
        <f t="shared" si="35"/>
        <v>0.000641242113347696</v>
      </c>
      <c r="R46" s="18">
        <f t="shared" si="36"/>
        <v>0.0100218354166667</v>
      </c>
      <c r="S46" s="24">
        <f t="shared" si="25"/>
        <v>0.0639844985162386</v>
      </c>
      <c r="T46" s="3">
        <v>0.01</v>
      </c>
      <c r="U46" s="25">
        <f t="shared" si="26"/>
        <v>0.000639844985162386</v>
      </c>
      <c r="V46" s="24"/>
      <c r="W46" s="3"/>
      <c r="X46" s="25"/>
      <c r="Y46" s="27">
        <v>0.04</v>
      </c>
      <c r="Z46" s="3">
        <v>0.49</v>
      </c>
      <c r="AA46" s="26">
        <f t="shared" si="27"/>
        <v>0.0196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0.015</v>
      </c>
      <c r="AO46" s="3">
        <v>0.5</v>
      </c>
      <c r="AP46" s="3">
        <f t="shared" si="28"/>
        <v>0.0075</v>
      </c>
      <c r="AQ46" s="1">
        <f t="shared" si="37"/>
        <v>0.0277398449851624</v>
      </c>
      <c r="AR46" s="28">
        <f t="shared" si="38"/>
        <v>7.70910416666667</v>
      </c>
      <c r="AS46" s="1">
        <f t="shared" si="39"/>
        <v>0.13</v>
      </c>
      <c r="AT46" s="2">
        <f t="shared" si="29"/>
        <v>13.4267123287671</v>
      </c>
      <c r="AU46" s="1">
        <f t="shared" si="30"/>
        <v>2500.89686961126</v>
      </c>
    </row>
    <row r="47" spans="1:47">
      <c r="A47" s="13"/>
      <c r="B47" s="13"/>
      <c r="C47" s="16">
        <v>5</v>
      </c>
      <c r="D47" s="17">
        <v>19.4194547480645</v>
      </c>
      <c r="E47" s="19">
        <f t="shared" si="31"/>
        <v>8.89876464216667</v>
      </c>
      <c r="F47" s="16" t="s">
        <v>75</v>
      </c>
      <c r="G47" s="13">
        <v>6</v>
      </c>
      <c r="H47" s="18">
        <f t="shared" si="21"/>
        <v>19.4194547480645</v>
      </c>
      <c r="I47" s="18">
        <f t="shared" si="22"/>
        <v>292.569454748065</v>
      </c>
      <c r="J47" s="18">
        <f t="shared" si="23"/>
        <v>0.185680548887695</v>
      </c>
      <c r="K47" s="18">
        <f t="shared" si="32"/>
        <v>7.70910416666667</v>
      </c>
      <c r="L47" s="18">
        <f t="shared" si="33"/>
        <v>0.0770910416666667</v>
      </c>
      <c r="M47" s="13" t="s">
        <v>73</v>
      </c>
      <c r="N47" s="13"/>
      <c r="O47" s="18">
        <f t="shared" si="34"/>
        <v>0.164084612605406</v>
      </c>
      <c r="P47" s="18">
        <f t="shared" si="24"/>
        <v>0.0304673209325966</v>
      </c>
      <c r="Q47" s="23">
        <f t="shared" si="35"/>
        <v>0.00396075172123756</v>
      </c>
      <c r="R47" s="18">
        <f t="shared" si="36"/>
        <v>0.0100218354166667</v>
      </c>
      <c r="S47" s="24">
        <f t="shared" si="25"/>
        <v>0.39521220979649</v>
      </c>
      <c r="T47" s="3">
        <v>0.01</v>
      </c>
      <c r="U47" s="25">
        <f t="shared" si="26"/>
        <v>0.0039521220979649</v>
      </c>
      <c r="V47" s="24"/>
      <c r="W47" s="3"/>
      <c r="X47" s="25"/>
      <c r="Y47" s="27">
        <v>0.04</v>
      </c>
      <c r="Z47" s="3">
        <v>0.49</v>
      </c>
      <c r="AA47" s="26">
        <f t="shared" si="27"/>
        <v>0.0196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0.015</v>
      </c>
      <c r="AO47" s="3">
        <v>0.5</v>
      </c>
      <c r="AP47" s="3">
        <f t="shared" si="28"/>
        <v>0.0075</v>
      </c>
      <c r="AQ47" s="1">
        <f t="shared" si="37"/>
        <v>0.0310521220979649</v>
      </c>
      <c r="AR47" s="28">
        <f t="shared" si="38"/>
        <v>7.70910416666667</v>
      </c>
      <c r="AS47" s="1">
        <f t="shared" si="39"/>
        <v>0.13</v>
      </c>
      <c r="AT47" s="2">
        <f t="shared" si="29"/>
        <v>13.4267123287671</v>
      </c>
      <c r="AU47" s="1">
        <f t="shared" si="30"/>
        <v>2799.51654348195</v>
      </c>
    </row>
    <row r="48" spans="1:47">
      <c r="A48" s="13"/>
      <c r="B48" s="13"/>
      <c r="C48" s="16">
        <v>6</v>
      </c>
      <c r="D48" s="17">
        <v>21.8420490963333</v>
      </c>
      <c r="E48" s="19">
        <f t="shared" si="31"/>
        <v>19.4194547480645</v>
      </c>
      <c r="F48" s="16" t="s">
        <v>73</v>
      </c>
      <c r="G48" s="13">
        <v>7</v>
      </c>
      <c r="H48" s="18">
        <f t="shared" si="21"/>
        <v>21.8420490963333</v>
      </c>
      <c r="I48" s="18">
        <f t="shared" si="22"/>
        <v>294.992049096333</v>
      </c>
      <c r="J48" s="18">
        <f t="shared" si="23"/>
        <v>0.244041613015851</v>
      </c>
      <c r="K48" s="18">
        <f t="shared" si="32"/>
        <v>7.70910416666667</v>
      </c>
      <c r="L48" s="18">
        <f t="shared" si="33"/>
        <v>0.0770910416666667</v>
      </c>
      <c r="M48" s="13" t="s">
        <v>73</v>
      </c>
      <c r="N48" s="13"/>
      <c r="O48" s="18">
        <f t="shared" si="34"/>
        <v>0.210708333339476</v>
      </c>
      <c r="P48" s="18">
        <f t="shared" si="24"/>
        <v>0.0514216015440474</v>
      </c>
      <c r="Q48" s="23">
        <f t="shared" si="35"/>
        <v>0.00668480820072616</v>
      </c>
      <c r="R48" s="18">
        <f t="shared" si="36"/>
        <v>0.0100218354166667</v>
      </c>
      <c r="S48" s="24">
        <f t="shared" si="25"/>
        <v>0.66702434462345</v>
      </c>
      <c r="T48" s="3">
        <v>0.01</v>
      </c>
      <c r="U48" s="25">
        <f t="shared" si="26"/>
        <v>0.0066702434462345</v>
      </c>
      <c r="V48" s="24"/>
      <c r="W48" s="3"/>
      <c r="X48" s="25"/>
      <c r="Y48" s="27">
        <v>0.04</v>
      </c>
      <c r="Z48" s="3">
        <v>0.49</v>
      </c>
      <c r="AA48" s="26">
        <f t="shared" si="27"/>
        <v>0.0196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0.015</v>
      </c>
      <c r="AO48" s="3">
        <v>0.5</v>
      </c>
      <c r="AP48" s="3">
        <f t="shared" si="28"/>
        <v>0.0075</v>
      </c>
      <c r="AQ48" s="1">
        <f t="shared" si="37"/>
        <v>0.0337702434462345</v>
      </c>
      <c r="AR48" s="28">
        <f t="shared" si="38"/>
        <v>7.70910416666667</v>
      </c>
      <c r="AS48" s="1">
        <f t="shared" si="39"/>
        <v>0.13</v>
      </c>
      <c r="AT48" s="2">
        <f t="shared" si="29"/>
        <v>13.4267123287671</v>
      </c>
      <c r="AU48" s="1">
        <f t="shared" si="30"/>
        <v>3044.56986568858</v>
      </c>
    </row>
    <row r="49" spans="1:47">
      <c r="A49" s="13"/>
      <c r="B49" s="13"/>
      <c r="C49" s="16">
        <v>7</v>
      </c>
      <c r="D49" s="17">
        <v>24.5494601464516</v>
      </c>
      <c r="E49" s="19">
        <f t="shared" si="31"/>
        <v>21.8420490963333</v>
      </c>
      <c r="F49" s="16" t="s">
        <v>73</v>
      </c>
      <c r="G49" s="13">
        <v>8</v>
      </c>
      <c r="H49" s="18">
        <f t="shared" si="21"/>
        <v>24.5494601464516</v>
      </c>
      <c r="I49" s="18">
        <f t="shared" si="22"/>
        <v>297.699460146452</v>
      </c>
      <c r="J49" s="18">
        <f t="shared" si="23"/>
        <v>0.329480987988925</v>
      </c>
      <c r="K49" s="18">
        <f t="shared" si="32"/>
        <v>7.70910416666667</v>
      </c>
      <c r="L49" s="18">
        <f t="shared" si="33"/>
        <v>0.0770910416666667</v>
      </c>
      <c r="M49" s="13" t="s">
        <v>73</v>
      </c>
      <c r="N49" s="13"/>
      <c r="O49" s="18">
        <f t="shared" si="34"/>
        <v>0.236377773462095</v>
      </c>
      <c r="P49" s="18">
        <f t="shared" si="24"/>
        <v>0.0778819823389135</v>
      </c>
      <c r="Q49" s="23">
        <f t="shared" si="35"/>
        <v>0.0101246577040588</v>
      </c>
      <c r="R49" s="18">
        <f t="shared" si="36"/>
        <v>0.0100218354166667</v>
      </c>
      <c r="S49" s="24">
        <f t="shared" si="25"/>
        <v>1.01025982598169</v>
      </c>
      <c r="T49" s="3">
        <v>0.01</v>
      </c>
      <c r="U49" s="25">
        <f t="shared" si="26"/>
        <v>0.0101025982598169</v>
      </c>
      <c r="V49" s="24"/>
      <c r="W49" s="3"/>
      <c r="X49" s="25"/>
      <c r="Y49" s="27">
        <v>0.04</v>
      </c>
      <c r="Z49" s="3">
        <v>0.49</v>
      </c>
      <c r="AA49" s="26">
        <f t="shared" si="27"/>
        <v>0.0196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0.015</v>
      </c>
      <c r="AO49" s="3">
        <v>0.5</v>
      </c>
      <c r="AP49" s="3">
        <f t="shared" si="28"/>
        <v>0.0075</v>
      </c>
      <c r="AQ49" s="1">
        <f t="shared" si="37"/>
        <v>0.0372025982598169</v>
      </c>
      <c r="AR49" s="28">
        <f t="shared" si="38"/>
        <v>7.70910416666667</v>
      </c>
      <c r="AS49" s="1">
        <f t="shared" si="39"/>
        <v>0.13</v>
      </c>
      <c r="AT49" s="2">
        <f t="shared" si="29"/>
        <v>13.4267123287671</v>
      </c>
      <c r="AU49" s="1">
        <f t="shared" si="30"/>
        <v>3354.01519291643</v>
      </c>
    </row>
    <row r="50" spans="1:47">
      <c r="A50" s="13"/>
      <c r="B50" s="13"/>
      <c r="C50" s="16">
        <v>8</v>
      </c>
      <c r="D50" s="17">
        <v>24.0344892732258</v>
      </c>
      <c r="E50" s="19">
        <f t="shared" si="31"/>
        <v>24.5494601464516</v>
      </c>
      <c r="F50" s="16" t="s">
        <v>73</v>
      </c>
      <c r="G50" s="13">
        <v>9</v>
      </c>
      <c r="H50" s="18">
        <f t="shared" si="21"/>
        <v>24.0344892732258</v>
      </c>
      <c r="I50" s="18">
        <f t="shared" si="22"/>
        <v>297.184489273226</v>
      </c>
      <c r="J50" s="18">
        <f t="shared" si="23"/>
        <v>0.311326841704896</v>
      </c>
      <c r="K50" s="18">
        <f t="shared" si="32"/>
        <v>7.70910416666667</v>
      </c>
      <c r="L50" s="18">
        <f t="shared" si="33"/>
        <v>0.0770910416666667</v>
      </c>
      <c r="M50" s="13" t="s">
        <v>73</v>
      </c>
      <c r="N50" s="13"/>
      <c r="O50" s="18">
        <f t="shared" si="34"/>
        <v>0.235586832789849</v>
      </c>
      <c r="P50" s="18">
        <f t="shared" si="24"/>
        <v>0.073344504599723</v>
      </c>
      <c r="Q50" s="23">
        <f t="shared" si="35"/>
        <v>0.00953478559796399</v>
      </c>
      <c r="R50" s="18">
        <f t="shared" si="36"/>
        <v>0.0100218354166667</v>
      </c>
      <c r="S50" s="24">
        <f t="shared" si="25"/>
        <v>0.951401135774721</v>
      </c>
      <c r="T50" s="3">
        <v>0.01</v>
      </c>
      <c r="U50" s="25">
        <f t="shared" si="26"/>
        <v>0.00951401135774721</v>
      </c>
      <c r="V50" s="24"/>
      <c r="W50" s="3"/>
      <c r="X50" s="25"/>
      <c r="Y50" s="27">
        <v>0.04</v>
      </c>
      <c r="Z50" s="3">
        <v>0.49</v>
      </c>
      <c r="AA50" s="26">
        <f t="shared" si="27"/>
        <v>0.0196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0.015</v>
      </c>
      <c r="AO50" s="3">
        <v>0.5</v>
      </c>
      <c r="AP50" s="3">
        <f t="shared" si="28"/>
        <v>0.0075</v>
      </c>
      <c r="AQ50" s="1">
        <f t="shared" si="37"/>
        <v>0.0366140113577472</v>
      </c>
      <c r="AR50" s="28">
        <f t="shared" si="38"/>
        <v>7.70910416666667</v>
      </c>
      <c r="AS50" s="1">
        <f t="shared" si="39"/>
        <v>0.13</v>
      </c>
      <c r="AT50" s="2">
        <f t="shared" si="29"/>
        <v>13.4267123287671</v>
      </c>
      <c r="AU50" s="1">
        <f t="shared" si="30"/>
        <v>3300.95090428513</v>
      </c>
    </row>
    <row r="51" spans="1:47">
      <c r="A51" s="13"/>
      <c r="B51" s="13"/>
      <c r="C51" s="16">
        <v>9</v>
      </c>
      <c r="D51" s="17">
        <v>17.4955893476667</v>
      </c>
      <c r="E51" s="19">
        <f t="shared" si="31"/>
        <v>24.0344892732258</v>
      </c>
      <c r="F51" s="16" t="s">
        <v>73</v>
      </c>
      <c r="G51" s="13">
        <v>10</v>
      </c>
      <c r="H51" s="18">
        <f t="shared" si="21"/>
        <v>17.4955893476667</v>
      </c>
      <c r="I51" s="18">
        <f t="shared" si="22"/>
        <v>290.645589347667</v>
      </c>
      <c r="J51" s="18">
        <f t="shared" si="23"/>
        <v>0.148968700985213</v>
      </c>
      <c r="K51" s="18">
        <f t="shared" si="32"/>
        <v>7.70910416666667</v>
      </c>
      <c r="L51" s="18">
        <f t="shared" si="33"/>
        <v>0.0770910416666667</v>
      </c>
      <c r="M51" s="13" t="s">
        <v>73</v>
      </c>
      <c r="N51" s="13"/>
      <c r="O51" s="18">
        <f t="shared" si="34"/>
        <v>0.239333369856792</v>
      </c>
      <c r="P51" s="18">
        <f t="shared" si="24"/>
        <v>0.0356531812099799</v>
      </c>
      <c r="Q51" s="23">
        <f t="shared" si="35"/>
        <v>0.00463491355729738</v>
      </c>
      <c r="R51" s="18">
        <f t="shared" si="36"/>
        <v>0.0100218354166667</v>
      </c>
      <c r="S51" s="24">
        <f t="shared" si="25"/>
        <v>0.462481508086768</v>
      </c>
      <c r="T51" s="3">
        <v>0.01</v>
      </c>
      <c r="U51" s="25">
        <f t="shared" si="26"/>
        <v>0.00462481508086768</v>
      </c>
      <c r="V51" s="24"/>
      <c r="W51" s="3"/>
      <c r="X51" s="25"/>
      <c r="Y51" s="27">
        <v>0.02</v>
      </c>
      <c r="Z51" s="3">
        <v>0.49</v>
      </c>
      <c r="AA51" s="26">
        <f t="shared" si="27"/>
        <v>0.0098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</v>
      </c>
      <c r="AO51" s="3">
        <v>0.5</v>
      </c>
      <c r="AP51" s="3">
        <f t="shared" si="28"/>
        <v>0.005</v>
      </c>
      <c r="AQ51" s="1">
        <f t="shared" si="37"/>
        <v>0.0194248150808677</v>
      </c>
      <c r="AR51" s="28">
        <f t="shared" si="38"/>
        <v>7.70910416666667</v>
      </c>
      <c r="AS51" s="1">
        <f t="shared" si="39"/>
        <v>0.13</v>
      </c>
      <c r="AT51" s="2">
        <f t="shared" si="29"/>
        <v>13.4267123287671</v>
      </c>
      <c r="AU51" s="1">
        <f t="shared" si="30"/>
        <v>1751.25200787906</v>
      </c>
    </row>
    <row r="52" spans="1:47">
      <c r="A52" s="13"/>
      <c r="B52" s="13"/>
      <c r="C52" s="16">
        <v>10</v>
      </c>
      <c r="D52" s="17">
        <v>10.2351772921613</v>
      </c>
      <c r="E52" s="19">
        <f t="shared" si="31"/>
        <v>17.4955893476667</v>
      </c>
      <c r="F52" s="16" t="s">
        <v>73</v>
      </c>
      <c r="G52" s="13">
        <v>11</v>
      </c>
      <c r="H52" s="18">
        <f t="shared" si="21"/>
        <v>10.2351772921613</v>
      </c>
      <c r="I52" s="18">
        <f t="shared" si="22"/>
        <v>283.385177292161</v>
      </c>
      <c r="J52" s="18">
        <f t="shared" si="23"/>
        <v>0.0631455289173393</v>
      </c>
      <c r="K52" s="18">
        <f t="shared" si="32"/>
        <v>7.70910416666667</v>
      </c>
      <c r="L52" s="18">
        <f t="shared" si="33"/>
        <v>0.0770910416666667</v>
      </c>
      <c r="M52" s="13" t="s">
        <v>75</v>
      </c>
      <c r="N52" s="18">
        <f>(O51-P51)*$C$22/100</f>
        <v>0.193496179214472</v>
      </c>
      <c r="O52" s="18">
        <f t="shared" si="34"/>
        <v>0.0872750510990073</v>
      </c>
      <c r="P52" s="18">
        <f t="shared" si="24"/>
        <v>0.00551102926293463</v>
      </c>
      <c r="Q52" s="23">
        <f t="shared" si="35"/>
        <v>0.000716433804181502</v>
      </c>
      <c r="R52" s="18">
        <f t="shared" si="36"/>
        <v>0.0100218354166667</v>
      </c>
      <c r="S52" s="24">
        <f t="shared" si="25"/>
        <v>0.0714872849528188</v>
      </c>
      <c r="T52" s="3">
        <v>0.01</v>
      </c>
      <c r="U52" s="25">
        <f t="shared" si="26"/>
        <v>0.000714872849528188</v>
      </c>
      <c r="V52" s="24"/>
      <c r="W52" s="3"/>
      <c r="X52" s="25"/>
      <c r="Y52" s="27">
        <v>0.02</v>
      </c>
      <c r="Z52" s="3">
        <v>0.49</v>
      </c>
      <c r="AA52" s="26">
        <f t="shared" si="27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28"/>
        <v>0.005</v>
      </c>
      <c r="AQ52" s="1">
        <f t="shared" si="37"/>
        <v>0.0155148728495282</v>
      </c>
      <c r="AR52" s="28">
        <f t="shared" si="38"/>
        <v>7.70910416666667</v>
      </c>
      <c r="AS52" s="1">
        <f t="shared" si="39"/>
        <v>0.13</v>
      </c>
      <c r="AT52" s="2">
        <f t="shared" si="29"/>
        <v>13.4267123287671</v>
      </c>
      <c r="AU52" s="1">
        <f t="shared" si="30"/>
        <v>1398.74959512412</v>
      </c>
    </row>
    <row r="53" spans="1:48">
      <c r="A53" s="13"/>
      <c r="B53" s="13"/>
      <c r="C53" s="16">
        <v>11</v>
      </c>
      <c r="D53" s="17">
        <v>2.677751653</v>
      </c>
      <c r="E53" s="19">
        <f t="shared" si="31"/>
        <v>10.2351772921613</v>
      </c>
      <c r="F53" s="16" t="s">
        <v>75</v>
      </c>
      <c r="G53" s="13">
        <v>12</v>
      </c>
      <c r="H53" s="18">
        <f t="shared" si="21"/>
        <v>2.677751653</v>
      </c>
      <c r="I53" s="18">
        <f t="shared" si="22"/>
        <v>275.827751653</v>
      </c>
      <c r="J53" s="18">
        <f t="shared" si="23"/>
        <v>0.0246318730655541</v>
      </c>
      <c r="K53" s="18">
        <f t="shared" si="32"/>
        <v>7.70910416666667</v>
      </c>
      <c r="L53" s="18">
        <f t="shared" si="33"/>
        <v>0.0770910416666667</v>
      </c>
      <c r="M53" s="13" t="s">
        <v>73</v>
      </c>
      <c r="N53" s="13"/>
      <c r="O53" s="18">
        <f t="shared" si="34"/>
        <v>0.158855063502739</v>
      </c>
      <c r="P53" s="18">
        <f t="shared" si="24"/>
        <v>0.00391289776002001</v>
      </c>
      <c r="Q53" s="23">
        <f t="shared" si="35"/>
        <v>0.000508676708802601</v>
      </c>
      <c r="R53" s="18">
        <f t="shared" si="36"/>
        <v>0.0100218354166667</v>
      </c>
      <c r="S53" s="24">
        <f t="shared" si="25"/>
        <v>0.0507568412026258</v>
      </c>
      <c r="T53" s="3">
        <v>0.01</v>
      </c>
      <c r="U53" s="25">
        <f t="shared" si="26"/>
        <v>0.000507568412026258</v>
      </c>
      <c r="V53" s="24"/>
      <c r="W53" s="3"/>
      <c r="X53" s="25"/>
      <c r="Y53" s="27">
        <v>0.02</v>
      </c>
      <c r="Z53" s="3">
        <v>0.49</v>
      </c>
      <c r="AA53" s="26">
        <f t="shared" si="27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28"/>
        <v>0.005</v>
      </c>
      <c r="AQ53" s="1">
        <f t="shared" si="37"/>
        <v>0.0153075684120263</v>
      </c>
      <c r="AR53" s="28">
        <f t="shared" si="38"/>
        <v>7.70910416666667</v>
      </c>
      <c r="AS53" s="1">
        <f t="shared" si="39"/>
        <v>0.13</v>
      </c>
      <c r="AT53" s="2">
        <f t="shared" si="29"/>
        <v>13.4267123287671</v>
      </c>
      <c r="AU53" s="1">
        <f t="shared" si="30"/>
        <v>1380.0599802729</v>
      </c>
      <c r="AV53" s="1">
        <f>SUM(AU42:AU53)</f>
        <v>25003.5816458297</v>
      </c>
    </row>
    <row r="54" spans="1:19">
      <c r="A54" s="13"/>
      <c r="B54" s="13"/>
      <c r="C54" s="16">
        <v>12</v>
      </c>
      <c r="D54" s="17">
        <v>-3.6381796783871</v>
      </c>
      <c r="E54" s="19">
        <f t="shared" si="31"/>
        <v>2.677751653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6" spans="19:46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T56" s="1"/>
    </row>
    <row r="57" spans="1:46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T57" s="1"/>
    </row>
    <row r="58" spans="1:46">
      <c r="A58" s="13" t="s">
        <v>71</v>
      </c>
      <c r="B58" s="13">
        <v>134.758</v>
      </c>
      <c r="C58" s="16" t="s">
        <v>72</v>
      </c>
      <c r="D58" s="44">
        <v>-8.80861124574194</v>
      </c>
      <c r="E58" s="16"/>
      <c r="F58" s="16"/>
      <c r="G58" s="13">
        <v>1</v>
      </c>
      <c r="H58" s="18">
        <f t="shared" ref="H58:H69" si="40">E59</f>
        <v>-8.80861124574194</v>
      </c>
      <c r="I58" s="18">
        <f t="shared" ref="I58:I69" si="41">H58+273.15</f>
        <v>264.341388754258</v>
      </c>
      <c r="J58" s="18">
        <f t="shared" ref="J58:J69" si="42">EXP(($C$16*(I58-$C$14))/($C$17*I58*$C$14))</f>
        <v>0.00531295344300646</v>
      </c>
      <c r="K58" s="18">
        <f>$B$58/12</f>
        <v>11.2298333333333</v>
      </c>
      <c r="L58" s="18">
        <f>K58*$B$59/100</f>
        <v>3.032055</v>
      </c>
      <c r="M58" s="13" t="s">
        <v>73</v>
      </c>
      <c r="N58" s="13"/>
      <c r="O58" s="18">
        <f>L58</f>
        <v>3.032055</v>
      </c>
      <c r="P58" s="18">
        <f t="shared" ref="P58:P69" si="43">O58*J58</f>
        <v>0.016109167051635</v>
      </c>
      <c r="Q58" s="23">
        <f>P58*$B$60</f>
        <v>0.00467165844497414</v>
      </c>
      <c r="R58" s="18">
        <f>L58*$B$60</f>
        <v>0.87929595</v>
      </c>
      <c r="S58" s="24">
        <f t="shared" ref="S58:S69" si="44">Q58/R58</f>
        <v>0.00531295344300646</v>
      </c>
      <c r="T58" s="3">
        <v>0.27</v>
      </c>
      <c r="U58" s="25">
        <f t="shared" ref="U58:U69" si="45">S58*T58</f>
        <v>0.00143449742961175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46">U58*0.67*AD58+(V58+W58+X58+Y58+Z58+AA58)/1000</f>
        <v>0.226678722850574</v>
      </c>
      <c r="AC58" s="28">
        <f t="shared" ref="AC58:AC69" si="47">$B$58/12</f>
        <v>11.2298333333333</v>
      </c>
      <c r="AD58" s="1">
        <f t="shared" ref="AD58:AD69" si="48">$B$60</f>
        <v>0.29</v>
      </c>
      <c r="AE58" s="29">
        <f t="shared" ref="AE58:AE69" si="49">$E$7/12</f>
        <v>41.3343835616438</v>
      </c>
      <c r="AF58" s="1">
        <f t="shared" ref="AF58:AF69" si="50">AE58*10000*AC58*AB58</f>
        <v>1052193.30240429</v>
      </c>
      <c r="AT58" s="1"/>
    </row>
    <row r="59" spans="1:46">
      <c r="A59" s="13" t="s">
        <v>74</v>
      </c>
      <c r="B59" s="13">
        <v>27</v>
      </c>
      <c r="C59" s="16">
        <v>1</v>
      </c>
      <c r="D59" s="17">
        <v>-7.78554247870968</v>
      </c>
      <c r="E59" s="19">
        <f t="shared" ref="E59:E70" si="51">D58</f>
        <v>-8.80861124574194</v>
      </c>
      <c r="F59" s="16" t="s">
        <v>73</v>
      </c>
      <c r="G59" s="13">
        <v>2</v>
      </c>
      <c r="H59" s="18">
        <f t="shared" si="40"/>
        <v>-7.78554247870968</v>
      </c>
      <c r="I59" s="18">
        <f t="shared" si="41"/>
        <v>265.36445752129</v>
      </c>
      <c r="J59" s="18">
        <f t="shared" si="42"/>
        <v>0.0061236347796223</v>
      </c>
      <c r="K59" s="18">
        <f t="shared" ref="K59:K69" si="52">$B$58/12</f>
        <v>11.2298333333333</v>
      </c>
      <c r="L59" s="18">
        <f t="shared" ref="L59:L69" si="53">K59*$B$59/100</f>
        <v>3.032055</v>
      </c>
      <c r="M59" s="13" t="s">
        <v>73</v>
      </c>
      <c r="N59" s="13"/>
      <c r="O59" s="18">
        <f t="shared" ref="O59:O69" si="54">L59+O58-P58-N59</f>
        <v>6.04800083294837</v>
      </c>
      <c r="P59" s="18">
        <f t="shared" si="43"/>
        <v>0.0370357482478272</v>
      </c>
      <c r="Q59" s="23">
        <f t="shared" ref="Q59:Q69" si="55">P59*$B$60</f>
        <v>0.0107403669918699</v>
      </c>
      <c r="R59" s="18">
        <f t="shared" ref="R59:R69" si="56">L59*$B$60</f>
        <v>0.87929595</v>
      </c>
      <c r="S59" s="24">
        <f t="shared" si="44"/>
        <v>0.0122147349727585</v>
      </c>
      <c r="T59" s="3">
        <v>0.27</v>
      </c>
      <c r="U59" s="25">
        <f t="shared" si="45"/>
        <v>0.00329797844264479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46"/>
        <v>0.227040797211406</v>
      </c>
      <c r="AC59" s="28">
        <f t="shared" si="47"/>
        <v>11.2298333333333</v>
      </c>
      <c r="AD59" s="1">
        <f t="shared" si="48"/>
        <v>0.29</v>
      </c>
      <c r="AE59" s="29">
        <f t="shared" si="49"/>
        <v>41.3343835616438</v>
      </c>
      <c r="AF59" s="1">
        <f t="shared" si="50"/>
        <v>1053873.97279386</v>
      </c>
      <c r="AT59" s="1"/>
    </row>
    <row r="60" spans="1:46">
      <c r="A60" s="13" t="s">
        <v>37</v>
      </c>
      <c r="B60" s="13">
        <v>0.29</v>
      </c>
      <c r="C60" s="16">
        <v>2</v>
      </c>
      <c r="D60" s="17">
        <v>-4.34049352410714</v>
      </c>
      <c r="E60" s="19">
        <f t="shared" si="51"/>
        <v>-7.78554247870968</v>
      </c>
      <c r="F60" s="16" t="s">
        <v>73</v>
      </c>
      <c r="G60" s="13">
        <v>3</v>
      </c>
      <c r="H60" s="18">
        <f t="shared" si="40"/>
        <v>-4.34049352410714</v>
      </c>
      <c r="I60" s="18">
        <f t="shared" si="41"/>
        <v>268.809506475893</v>
      </c>
      <c r="J60" s="18">
        <f t="shared" si="42"/>
        <v>0.00980017657805867</v>
      </c>
      <c r="K60" s="18">
        <f t="shared" si="52"/>
        <v>11.2298333333333</v>
      </c>
      <c r="L60" s="18">
        <f t="shared" si="53"/>
        <v>3.032055</v>
      </c>
      <c r="M60" s="13" t="s">
        <v>73</v>
      </c>
      <c r="N60" s="13"/>
      <c r="O60" s="18">
        <f t="shared" si="54"/>
        <v>9.04302008470054</v>
      </c>
      <c r="P60" s="18">
        <f t="shared" si="43"/>
        <v>0.0886231936289964</v>
      </c>
      <c r="Q60" s="23">
        <f t="shared" si="55"/>
        <v>0.0257007261524089</v>
      </c>
      <c r="R60" s="18">
        <f t="shared" si="56"/>
        <v>0.87929595</v>
      </c>
      <c r="S60" s="24">
        <f t="shared" si="44"/>
        <v>0.0292287552926963</v>
      </c>
      <c r="T60" s="3">
        <v>0.27</v>
      </c>
      <c r="U60" s="25">
        <f t="shared" si="45"/>
        <v>0.00789176392902801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46"/>
        <v>0.22793336973141</v>
      </c>
      <c r="AC60" s="28">
        <f t="shared" si="47"/>
        <v>11.2298333333333</v>
      </c>
      <c r="AD60" s="1">
        <f t="shared" si="48"/>
        <v>0.29</v>
      </c>
      <c r="AE60" s="29">
        <f t="shared" si="49"/>
        <v>41.3343835616438</v>
      </c>
      <c r="AF60" s="1">
        <f t="shared" si="50"/>
        <v>1058017.10019306</v>
      </c>
      <c r="AT60" s="1"/>
    </row>
    <row r="61" spans="1:46">
      <c r="A61" s="13"/>
      <c r="B61" s="13"/>
      <c r="C61" s="16">
        <v>3</v>
      </c>
      <c r="D61" s="17">
        <v>3.23100290374194</v>
      </c>
      <c r="E61" s="19">
        <f t="shared" si="51"/>
        <v>-4.34049352410714</v>
      </c>
      <c r="F61" s="16" t="s">
        <v>73</v>
      </c>
      <c r="G61" s="13">
        <v>4</v>
      </c>
      <c r="H61" s="18">
        <f t="shared" si="40"/>
        <v>3.23100290374194</v>
      </c>
      <c r="I61" s="18">
        <f t="shared" si="41"/>
        <v>276.381002903742</v>
      </c>
      <c r="J61" s="18">
        <f t="shared" si="42"/>
        <v>0.0264354060315071</v>
      </c>
      <c r="K61" s="18">
        <f t="shared" si="52"/>
        <v>11.2298333333333</v>
      </c>
      <c r="L61" s="18">
        <f t="shared" si="53"/>
        <v>3.032055</v>
      </c>
      <c r="M61" s="13" t="s">
        <v>73</v>
      </c>
      <c r="N61" s="13"/>
      <c r="O61" s="18">
        <f t="shared" si="54"/>
        <v>11.9864518910715</v>
      </c>
      <c r="P61" s="18">
        <f t="shared" si="43"/>
        <v>0.316866722617602</v>
      </c>
      <c r="Q61" s="23">
        <f t="shared" si="55"/>
        <v>0.0918913495591047</v>
      </c>
      <c r="R61" s="18">
        <f t="shared" si="56"/>
        <v>0.87929595</v>
      </c>
      <c r="S61" s="24">
        <f t="shared" si="44"/>
        <v>0.104505598552006</v>
      </c>
      <c r="T61" s="3">
        <v>0.27</v>
      </c>
      <c r="U61" s="25">
        <f t="shared" si="45"/>
        <v>0.0282165116090416</v>
      </c>
      <c r="V61" s="3">
        <v>180.9</v>
      </c>
      <c r="W61" s="26">
        <v>6</v>
      </c>
      <c r="X61" s="26">
        <v>3</v>
      </c>
      <c r="Y61" s="26">
        <v>0.3</v>
      </c>
      <c r="Z61" s="26">
        <v>6</v>
      </c>
      <c r="AA61" s="3">
        <v>30.2</v>
      </c>
      <c r="AB61" s="2">
        <f t="shared" si="46"/>
        <v>0.231882468205637</v>
      </c>
      <c r="AC61" s="28">
        <f t="shared" si="47"/>
        <v>11.2298333333333</v>
      </c>
      <c r="AD61" s="1">
        <f t="shared" si="48"/>
        <v>0.29</v>
      </c>
      <c r="AE61" s="29">
        <f t="shared" si="49"/>
        <v>41.3343835616438</v>
      </c>
      <c r="AF61" s="1">
        <f t="shared" si="50"/>
        <v>1076347.95592077</v>
      </c>
      <c r="AT61" s="1"/>
    </row>
    <row r="62" spans="1:46">
      <c r="A62" s="13"/>
      <c r="B62" s="13"/>
      <c r="C62" s="16">
        <v>4</v>
      </c>
      <c r="D62" s="17">
        <v>8.89876464216667</v>
      </c>
      <c r="E62" s="19">
        <f t="shared" si="51"/>
        <v>3.23100290374194</v>
      </c>
      <c r="F62" s="16" t="s">
        <v>73</v>
      </c>
      <c r="G62" s="13">
        <v>5</v>
      </c>
      <c r="H62" s="18">
        <f t="shared" si="40"/>
        <v>8.89876464216667</v>
      </c>
      <c r="I62" s="18">
        <f t="shared" si="41"/>
        <v>282.048764642167</v>
      </c>
      <c r="J62" s="18">
        <f t="shared" si="42"/>
        <v>0.0536586033438084</v>
      </c>
      <c r="K62" s="18">
        <f t="shared" si="52"/>
        <v>11.2298333333333</v>
      </c>
      <c r="L62" s="18">
        <f t="shared" si="53"/>
        <v>3.032055</v>
      </c>
      <c r="M62" s="13" t="s">
        <v>75</v>
      </c>
      <c r="N62" s="18">
        <f>(O61-P61)*$C$22/100</f>
        <v>11.0861059100312</v>
      </c>
      <c r="O62" s="18">
        <f t="shared" si="54"/>
        <v>3.6155342584227</v>
      </c>
      <c r="P62" s="18">
        <f t="shared" si="43"/>
        <v>0.194004518648654</v>
      </c>
      <c r="Q62" s="23">
        <f t="shared" si="55"/>
        <v>0.0562613104081097</v>
      </c>
      <c r="R62" s="18">
        <f t="shared" si="56"/>
        <v>0.87929595</v>
      </c>
      <c r="S62" s="24">
        <f t="shared" si="44"/>
        <v>0.0639844985162387</v>
      </c>
      <c r="T62" s="3">
        <v>0.27</v>
      </c>
      <c r="U62" s="25">
        <f t="shared" si="45"/>
        <v>0.0172758145993844</v>
      </c>
      <c r="V62" s="3">
        <v>220.1</v>
      </c>
      <c r="W62" s="26">
        <v>12.1</v>
      </c>
      <c r="X62" s="26">
        <v>4.5</v>
      </c>
      <c r="Y62" s="26">
        <v>1.5</v>
      </c>
      <c r="Z62" s="26">
        <v>6.8</v>
      </c>
      <c r="AA62" s="3">
        <v>30.2</v>
      </c>
      <c r="AB62" s="2">
        <f t="shared" si="46"/>
        <v>0.27855669077666</v>
      </c>
      <c r="AC62" s="28">
        <f t="shared" si="47"/>
        <v>11.2298333333333</v>
      </c>
      <c r="AD62" s="1">
        <f t="shared" si="48"/>
        <v>0.29</v>
      </c>
      <c r="AE62" s="29">
        <f t="shared" si="49"/>
        <v>41.3343835616438</v>
      </c>
      <c r="AF62" s="1">
        <f t="shared" si="50"/>
        <v>1292999.54000673</v>
      </c>
      <c r="AT62" s="1"/>
    </row>
    <row r="63" spans="1:46">
      <c r="A63" s="13"/>
      <c r="B63" s="13"/>
      <c r="C63" s="16">
        <v>5</v>
      </c>
      <c r="D63" s="17">
        <v>19.4194547480645</v>
      </c>
      <c r="E63" s="19">
        <f t="shared" si="51"/>
        <v>8.89876464216667</v>
      </c>
      <c r="F63" s="16" t="s">
        <v>75</v>
      </c>
      <c r="G63" s="13">
        <v>6</v>
      </c>
      <c r="H63" s="18">
        <f t="shared" si="40"/>
        <v>19.4194547480645</v>
      </c>
      <c r="I63" s="18">
        <f t="shared" si="41"/>
        <v>292.569454748065</v>
      </c>
      <c r="J63" s="18">
        <f t="shared" si="42"/>
        <v>0.185680548887695</v>
      </c>
      <c r="K63" s="18">
        <f t="shared" si="52"/>
        <v>11.2298333333333</v>
      </c>
      <c r="L63" s="18">
        <f t="shared" si="53"/>
        <v>3.032055</v>
      </c>
      <c r="M63" s="13" t="s">
        <v>73</v>
      </c>
      <c r="N63" s="13"/>
      <c r="O63" s="18">
        <f t="shared" si="54"/>
        <v>6.45358473977404</v>
      </c>
      <c r="P63" s="18">
        <f t="shared" si="43"/>
        <v>1.19830515677449</v>
      </c>
      <c r="Q63" s="23">
        <f t="shared" si="55"/>
        <v>0.347508495464603</v>
      </c>
      <c r="R63" s="18">
        <f t="shared" si="56"/>
        <v>0.87929595</v>
      </c>
      <c r="S63" s="24">
        <f t="shared" si="44"/>
        <v>0.395212209796489</v>
      </c>
      <c r="T63" s="3">
        <v>0.27</v>
      </c>
      <c r="U63" s="25">
        <f t="shared" si="45"/>
        <v>0.106707296645052</v>
      </c>
      <c r="V63" s="3">
        <v>220.1</v>
      </c>
      <c r="W63" s="26">
        <v>12.1</v>
      </c>
      <c r="X63" s="26">
        <v>4.5</v>
      </c>
      <c r="Y63" s="26">
        <v>1.5</v>
      </c>
      <c r="Z63" s="26">
        <v>6.8</v>
      </c>
      <c r="AA63" s="3">
        <v>30.2</v>
      </c>
      <c r="AB63" s="2">
        <f t="shared" si="46"/>
        <v>0.295933227738134</v>
      </c>
      <c r="AC63" s="28">
        <f t="shared" si="47"/>
        <v>11.2298333333333</v>
      </c>
      <c r="AD63" s="1">
        <f t="shared" si="48"/>
        <v>0.29</v>
      </c>
      <c r="AE63" s="29">
        <f t="shared" si="49"/>
        <v>41.3343835616438</v>
      </c>
      <c r="AF63" s="1">
        <f t="shared" si="50"/>
        <v>1373657.64315784</v>
      </c>
      <c r="AT63" s="1"/>
    </row>
    <row r="64" spans="1:46">
      <c r="A64" s="13"/>
      <c r="B64" s="13"/>
      <c r="C64" s="16">
        <v>6</v>
      </c>
      <c r="D64" s="17">
        <v>21.8420490963333</v>
      </c>
      <c r="E64" s="19">
        <f t="shared" si="51"/>
        <v>19.4194547480645</v>
      </c>
      <c r="F64" s="16" t="s">
        <v>73</v>
      </c>
      <c r="G64" s="13">
        <v>7</v>
      </c>
      <c r="H64" s="18">
        <f t="shared" si="40"/>
        <v>21.8420490963333</v>
      </c>
      <c r="I64" s="18">
        <f t="shared" si="41"/>
        <v>294.992049096333</v>
      </c>
      <c r="J64" s="18">
        <f t="shared" si="42"/>
        <v>0.244041613015851</v>
      </c>
      <c r="K64" s="18">
        <f t="shared" si="52"/>
        <v>11.2298333333333</v>
      </c>
      <c r="L64" s="18">
        <f t="shared" si="53"/>
        <v>3.032055</v>
      </c>
      <c r="M64" s="13" t="s">
        <v>73</v>
      </c>
      <c r="N64" s="13"/>
      <c r="O64" s="18">
        <f t="shared" si="54"/>
        <v>8.28733458299955</v>
      </c>
      <c r="P64" s="18">
        <f t="shared" si="43"/>
        <v>2.02245449923725</v>
      </c>
      <c r="Q64" s="23">
        <f t="shared" si="55"/>
        <v>0.586511804778803</v>
      </c>
      <c r="R64" s="18">
        <f t="shared" si="56"/>
        <v>0.87929595</v>
      </c>
      <c r="S64" s="24">
        <f t="shared" si="44"/>
        <v>0.667024344623449</v>
      </c>
      <c r="T64" s="3">
        <v>0.27</v>
      </c>
      <c r="U64" s="25">
        <f t="shared" si="45"/>
        <v>0.180096573048331</v>
      </c>
      <c r="V64" s="3">
        <v>220.1</v>
      </c>
      <c r="W64" s="26">
        <v>12.1</v>
      </c>
      <c r="X64" s="26">
        <v>4.5</v>
      </c>
      <c r="Y64" s="26">
        <v>1.5</v>
      </c>
      <c r="Z64" s="26">
        <v>6.8</v>
      </c>
      <c r="AA64" s="3">
        <v>30.2</v>
      </c>
      <c r="AB64" s="2">
        <f t="shared" si="46"/>
        <v>0.310192764143291</v>
      </c>
      <c r="AC64" s="28">
        <f t="shared" si="47"/>
        <v>11.2298333333333</v>
      </c>
      <c r="AD64" s="1">
        <f t="shared" si="48"/>
        <v>0.29</v>
      </c>
      <c r="AE64" s="29">
        <f t="shared" si="49"/>
        <v>41.3343835616438</v>
      </c>
      <c r="AF64" s="1">
        <f t="shared" si="50"/>
        <v>1439847.3080378</v>
      </c>
      <c r="AT64" s="1"/>
    </row>
    <row r="65" spans="1:46">
      <c r="A65" s="13"/>
      <c r="B65" s="13"/>
      <c r="C65" s="16">
        <v>7</v>
      </c>
      <c r="D65" s="17">
        <v>24.5494601464516</v>
      </c>
      <c r="E65" s="19">
        <f t="shared" si="51"/>
        <v>21.8420490963333</v>
      </c>
      <c r="F65" s="16" t="s">
        <v>73</v>
      </c>
      <c r="G65" s="13">
        <v>8</v>
      </c>
      <c r="H65" s="18">
        <f t="shared" si="40"/>
        <v>24.5494601464516</v>
      </c>
      <c r="I65" s="18">
        <f t="shared" si="41"/>
        <v>297.699460146452</v>
      </c>
      <c r="J65" s="18">
        <f t="shared" si="42"/>
        <v>0.329480987988925</v>
      </c>
      <c r="K65" s="18">
        <f t="shared" si="52"/>
        <v>11.2298333333333</v>
      </c>
      <c r="L65" s="18">
        <f t="shared" si="53"/>
        <v>3.032055</v>
      </c>
      <c r="M65" s="13" t="s">
        <v>73</v>
      </c>
      <c r="N65" s="13"/>
      <c r="O65" s="18">
        <f t="shared" si="54"/>
        <v>9.2969350837623</v>
      </c>
      <c r="P65" s="18">
        <f t="shared" si="43"/>
        <v>3.0631633566669</v>
      </c>
      <c r="Q65" s="23">
        <f t="shared" si="55"/>
        <v>0.8883173734334</v>
      </c>
      <c r="R65" s="18">
        <f t="shared" si="56"/>
        <v>0.87929595</v>
      </c>
      <c r="S65" s="24">
        <f t="shared" si="44"/>
        <v>1.01025982598168</v>
      </c>
      <c r="T65" s="3">
        <v>0.27</v>
      </c>
      <c r="U65" s="25">
        <f t="shared" si="45"/>
        <v>0.272770153015055</v>
      </c>
      <c r="V65" s="3">
        <v>220.1</v>
      </c>
      <c r="W65" s="26">
        <v>12.1</v>
      </c>
      <c r="X65" s="26">
        <v>4.5</v>
      </c>
      <c r="Y65" s="26">
        <v>1.5</v>
      </c>
      <c r="Z65" s="26">
        <v>6.8</v>
      </c>
      <c r="AA65" s="3">
        <v>30.2</v>
      </c>
      <c r="AB65" s="2">
        <f t="shared" si="46"/>
        <v>0.328199240730825</v>
      </c>
      <c r="AC65" s="28">
        <f t="shared" si="47"/>
        <v>11.2298333333333</v>
      </c>
      <c r="AD65" s="1">
        <f t="shared" si="48"/>
        <v>0.29</v>
      </c>
      <c r="AE65" s="29">
        <f t="shared" si="49"/>
        <v>41.3343835616438</v>
      </c>
      <c r="AF65" s="1">
        <f t="shared" si="50"/>
        <v>1523429.45384771</v>
      </c>
      <c r="AT65" s="1"/>
    </row>
    <row r="66" spans="1:46">
      <c r="A66" s="13"/>
      <c r="B66" s="13"/>
      <c r="C66" s="16">
        <v>8</v>
      </c>
      <c r="D66" s="17">
        <v>24.0344892732258</v>
      </c>
      <c r="E66" s="19">
        <f t="shared" si="51"/>
        <v>24.5494601464516</v>
      </c>
      <c r="F66" s="16" t="s">
        <v>73</v>
      </c>
      <c r="G66" s="13">
        <v>9</v>
      </c>
      <c r="H66" s="18">
        <f t="shared" si="40"/>
        <v>24.0344892732258</v>
      </c>
      <c r="I66" s="18">
        <f t="shared" si="41"/>
        <v>297.184489273226</v>
      </c>
      <c r="J66" s="18">
        <f t="shared" si="42"/>
        <v>0.311326841704896</v>
      </c>
      <c r="K66" s="18">
        <f t="shared" si="52"/>
        <v>11.2298333333333</v>
      </c>
      <c r="L66" s="18">
        <f t="shared" si="53"/>
        <v>3.032055</v>
      </c>
      <c r="M66" s="13" t="s">
        <v>73</v>
      </c>
      <c r="N66" s="13"/>
      <c r="O66" s="18">
        <f t="shared" si="54"/>
        <v>9.2658267270954</v>
      </c>
      <c r="P66" s="18">
        <f t="shared" si="43"/>
        <v>2.88470057073142</v>
      </c>
      <c r="Q66" s="23">
        <f t="shared" si="55"/>
        <v>0.836563165512113</v>
      </c>
      <c r="R66" s="18">
        <f t="shared" si="56"/>
        <v>0.87929595</v>
      </c>
      <c r="S66" s="24">
        <f t="shared" si="44"/>
        <v>0.951401135774722</v>
      </c>
      <c r="T66" s="3">
        <v>0.27</v>
      </c>
      <c r="U66" s="25">
        <f t="shared" si="45"/>
        <v>0.256878306659175</v>
      </c>
      <c r="V66" s="3">
        <v>220.1</v>
      </c>
      <c r="W66" s="26">
        <v>12.1</v>
      </c>
      <c r="X66" s="26">
        <v>4.5</v>
      </c>
      <c r="Y66" s="26">
        <v>1.5</v>
      </c>
      <c r="Z66" s="26">
        <v>6.8</v>
      </c>
      <c r="AA66" s="3">
        <v>30.2</v>
      </c>
      <c r="AB66" s="2">
        <f t="shared" si="46"/>
        <v>0.325111454983878</v>
      </c>
      <c r="AC66" s="28">
        <f t="shared" si="47"/>
        <v>11.2298333333333</v>
      </c>
      <c r="AD66" s="1">
        <f t="shared" si="48"/>
        <v>0.29</v>
      </c>
      <c r="AE66" s="29">
        <f t="shared" si="49"/>
        <v>41.3343835616438</v>
      </c>
      <c r="AF66" s="1">
        <f t="shared" si="50"/>
        <v>1509096.62436403</v>
      </c>
      <c r="AT66" s="1"/>
    </row>
    <row r="67" spans="1:46">
      <c r="A67" s="13"/>
      <c r="B67" s="13"/>
      <c r="C67" s="16">
        <v>9</v>
      </c>
      <c r="D67" s="17">
        <v>17.4955893476667</v>
      </c>
      <c r="E67" s="19">
        <f t="shared" si="51"/>
        <v>24.0344892732258</v>
      </c>
      <c r="F67" s="16" t="s">
        <v>73</v>
      </c>
      <c r="G67" s="13">
        <v>10</v>
      </c>
      <c r="H67" s="18">
        <f t="shared" si="40"/>
        <v>17.4955893476667</v>
      </c>
      <c r="I67" s="18">
        <f t="shared" si="41"/>
        <v>290.645589347667</v>
      </c>
      <c r="J67" s="18">
        <f t="shared" si="42"/>
        <v>0.148968700985213</v>
      </c>
      <c r="K67" s="18">
        <f t="shared" si="52"/>
        <v>11.2298333333333</v>
      </c>
      <c r="L67" s="18">
        <f t="shared" si="53"/>
        <v>3.032055</v>
      </c>
      <c r="M67" s="13" t="s">
        <v>73</v>
      </c>
      <c r="N67" s="13"/>
      <c r="O67" s="18">
        <f t="shared" si="54"/>
        <v>9.41318115636398</v>
      </c>
      <c r="P67" s="18">
        <f t="shared" si="43"/>
        <v>1.40226936900202</v>
      </c>
      <c r="Q67" s="23">
        <f t="shared" si="55"/>
        <v>0.406658117010587</v>
      </c>
      <c r="R67" s="18">
        <f t="shared" si="56"/>
        <v>0.87929595</v>
      </c>
      <c r="S67" s="24">
        <f t="shared" si="44"/>
        <v>0.462481508086768</v>
      </c>
      <c r="T67" s="3">
        <v>0.27</v>
      </c>
      <c r="U67" s="25">
        <f t="shared" si="45"/>
        <v>0.124870007183427</v>
      </c>
      <c r="V67" s="3">
        <v>180.9</v>
      </c>
      <c r="W67" s="26">
        <v>6</v>
      </c>
      <c r="X67" s="26">
        <v>3</v>
      </c>
      <c r="Y67" s="26">
        <v>0.3</v>
      </c>
      <c r="Z67" s="26">
        <v>6</v>
      </c>
      <c r="AA67" s="3">
        <v>30.2</v>
      </c>
      <c r="AB67" s="2">
        <f t="shared" si="46"/>
        <v>0.25066224239574</v>
      </c>
      <c r="AC67" s="28">
        <f t="shared" si="47"/>
        <v>11.2298333333333</v>
      </c>
      <c r="AD67" s="1">
        <f t="shared" si="48"/>
        <v>0.29</v>
      </c>
      <c r="AE67" s="29">
        <f t="shared" si="49"/>
        <v>41.3343835616438</v>
      </c>
      <c r="AF67" s="1">
        <f t="shared" si="50"/>
        <v>1163519.58091937</v>
      </c>
      <c r="AT67" s="1"/>
    </row>
    <row r="68" spans="1:46">
      <c r="A68" s="13"/>
      <c r="B68" s="13"/>
      <c r="C68" s="16">
        <v>10</v>
      </c>
      <c r="D68" s="17">
        <v>10.2351772921613</v>
      </c>
      <c r="E68" s="19">
        <f t="shared" si="51"/>
        <v>17.4955893476667</v>
      </c>
      <c r="F68" s="16" t="s">
        <v>73</v>
      </c>
      <c r="G68" s="13">
        <v>11</v>
      </c>
      <c r="H68" s="18">
        <f t="shared" si="40"/>
        <v>10.2351772921613</v>
      </c>
      <c r="I68" s="18">
        <f t="shared" si="41"/>
        <v>283.385177292161</v>
      </c>
      <c r="J68" s="18">
        <f t="shared" si="42"/>
        <v>0.0631455289173393</v>
      </c>
      <c r="K68" s="18">
        <f t="shared" si="52"/>
        <v>11.2298333333333</v>
      </c>
      <c r="L68" s="18">
        <f t="shared" si="53"/>
        <v>3.032055</v>
      </c>
      <c r="M68" s="13" t="s">
        <v>75</v>
      </c>
      <c r="N68" s="18">
        <f>(O67-P67)*$C$22/100</f>
        <v>7.61036619799385</v>
      </c>
      <c r="O68" s="18">
        <f t="shared" si="54"/>
        <v>3.4326005893681</v>
      </c>
      <c r="P68" s="18">
        <f t="shared" si="43"/>
        <v>0.216753379777619</v>
      </c>
      <c r="Q68" s="23">
        <f t="shared" si="55"/>
        <v>0.0628584801355096</v>
      </c>
      <c r="R68" s="18">
        <f t="shared" si="56"/>
        <v>0.87929595</v>
      </c>
      <c r="S68" s="24">
        <f t="shared" si="44"/>
        <v>0.0714872849528189</v>
      </c>
      <c r="T68" s="3">
        <v>0.27</v>
      </c>
      <c r="U68" s="25">
        <f t="shared" si="45"/>
        <v>0.0193015669372611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46"/>
        <v>0.23015029445591</v>
      </c>
      <c r="AC68" s="28">
        <f t="shared" si="47"/>
        <v>11.2298333333333</v>
      </c>
      <c r="AD68" s="1">
        <f t="shared" si="48"/>
        <v>0.29</v>
      </c>
      <c r="AE68" s="29">
        <f t="shared" si="49"/>
        <v>41.3343835616438</v>
      </c>
      <c r="AF68" s="1">
        <f t="shared" si="50"/>
        <v>1068307.58232442</v>
      </c>
      <c r="AT68" s="1"/>
    </row>
    <row r="69" spans="1:46">
      <c r="A69" s="13"/>
      <c r="B69" s="13"/>
      <c r="C69" s="16">
        <v>11</v>
      </c>
      <c r="D69" s="17">
        <v>2.677751653</v>
      </c>
      <c r="E69" s="19">
        <f t="shared" si="51"/>
        <v>10.2351772921613</v>
      </c>
      <c r="F69" s="16" t="s">
        <v>75</v>
      </c>
      <c r="G69" s="13">
        <v>12</v>
      </c>
      <c r="H69" s="18">
        <f t="shared" si="40"/>
        <v>2.677751653</v>
      </c>
      <c r="I69" s="18">
        <f t="shared" si="41"/>
        <v>275.827751653</v>
      </c>
      <c r="J69" s="18">
        <f t="shared" si="42"/>
        <v>0.0246318730655541</v>
      </c>
      <c r="K69" s="18">
        <f t="shared" si="52"/>
        <v>11.2298333333333</v>
      </c>
      <c r="L69" s="18">
        <f t="shared" si="53"/>
        <v>3.032055</v>
      </c>
      <c r="M69" s="13" t="s">
        <v>73</v>
      </c>
      <c r="N69" s="13"/>
      <c r="O69" s="18">
        <f t="shared" si="54"/>
        <v>6.24790220959048</v>
      </c>
      <c r="P69" s="18">
        <f t="shared" si="43"/>
        <v>0.153897534152628</v>
      </c>
      <c r="Q69" s="23">
        <f t="shared" si="55"/>
        <v>0.044630284904262</v>
      </c>
      <c r="R69" s="18">
        <f t="shared" si="56"/>
        <v>0.87929595</v>
      </c>
      <c r="S69" s="24">
        <f t="shared" si="44"/>
        <v>0.0507568412026258</v>
      </c>
      <c r="T69" s="3">
        <v>0.27</v>
      </c>
      <c r="U69" s="25">
        <f t="shared" si="45"/>
        <v>0.013704347124709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46"/>
        <v>0.229062754646331</v>
      </c>
      <c r="AC69" s="28">
        <f t="shared" si="47"/>
        <v>11.2298333333333</v>
      </c>
      <c r="AD69" s="1">
        <f t="shared" si="48"/>
        <v>0.29</v>
      </c>
      <c r="AE69" s="29">
        <f t="shared" si="49"/>
        <v>41.3343835616438</v>
      </c>
      <c r="AF69" s="1">
        <f t="shared" si="50"/>
        <v>1063259.45919514</v>
      </c>
      <c r="AG69" s="1">
        <f>SUM(AF58:AF69)</f>
        <v>14674549.523165</v>
      </c>
      <c r="AT69" s="1"/>
    </row>
    <row r="70" spans="1:19">
      <c r="A70" s="13"/>
      <c r="B70" s="13"/>
      <c r="C70" s="16">
        <v>12</v>
      </c>
      <c r="D70" s="17">
        <v>-3.6381796783871</v>
      </c>
      <c r="E70" s="19">
        <f t="shared" si="51"/>
        <v>2.677751653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2" spans="19:45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</row>
    <row r="73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50">
      <c r="A74" s="13" t="s">
        <v>71</v>
      </c>
      <c r="B74" s="13">
        <v>625.464</v>
      </c>
      <c r="C74" s="16" t="s">
        <v>72</v>
      </c>
      <c r="D74" s="44">
        <v>-8.80861124574194</v>
      </c>
      <c r="E74" s="16"/>
      <c r="F74" s="16"/>
      <c r="G74" s="13">
        <v>1</v>
      </c>
      <c r="H74" s="18">
        <f t="shared" ref="H74:H85" si="57">E75</f>
        <v>-8.80861124574194</v>
      </c>
      <c r="I74" s="18">
        <f t="shared" ref="I74:I85" si="58">H74+273.15</f>
        <v>264.341388754258</v>
      </c>
      <c r="J74" s="18">
        <f t="shared" ref="J74:J85" si="59">EXP(($C$16*(I74-$C$14))/($C$17*I74*$C$14))</f>
        <v>0.00531295344300646</v>
      </c>
      <c r="K74" s="18">
        <f>$B$74/12</f>
        <v>52.122</v>
      </c>
      <c r="L74" s="18">
        <f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0">O74*J74</f>
        <v>0.00276921759356383</v>
      </c>
      <c r="Q74" s="23">
        <f>P74*$B$76</f>
        <v>0.000719996574326596</v>
      </c>
      <c r="R74" s="18">
        <f>L74*$B$76</f>
        <v>0.1355172</v>
      </c>
      <c r="S74" s="24">
        <f t="shared" ref="S74:S85" si="61">Q74/R74</f>
        <v>0.00531295344300646</v>
      </c>
      <c r="T74" s="3">
        <v>0.01</v>
      </c>
      <c r="U74" s="25">
        <f t="shared" ref="U74:U85" si="62">S74*T74</f>
        <v>5.31295344300646e-5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3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4">AR74*AQ74</f>
        <v>0.005</v>
      </c>
      <c r="AT74" s="2">
        <f>(AS74+AM74+AD74+AA74+U74+X74+AG74+AJ74+AP74)</f>
        <v>0.00554312953443006</v>
      </c>
      <c r="AU74" s="28">
        <f>$B$74/12</f>
        <v>52.122</v>
      </c>
      <c r="AV74" s="1">
        <f>$B$76</f>
        <v>0.26</v>
      </c>
      <c r="AW74" s="2">
        <f t="shared" ref="AW74:AW85" si="65">$E$8/12</f>
        <v>0.0166666666666667</v>
      </c>
      <c r="AX74" s="1">
        <f t="shared" ref="AX74:AX85" si="66">AW74*10000*AV74*0.67*AU74*AT74</f>
        <v>8.38828156346646</v>
      </c>
    </row>
    <row r="75" spans="1:50">
      <c r="A75" s="13" t="s">
        <v>74</v>
      </c>
      <c r="B75" s="13">
        <v>1</v>
      </c>
      <c r="C75" s="16">
        <v>1</v>
      </c>
      <c r="D75" s="17">
        <v>-7.78554247870968</v>
      </c>
      <c r="E75" s="19">
        <f t="shared" ref="E75:E86" si="67">D74</f>
        <v>-8.80861124574194</v>
      </c>
      <c r="F75" s="16" t="s">
        <v>73</v>
      </c>
      <c r="G75" s="13">
        <v>2</v>
      </c>
      <c r="H75" s="18">
        <f t="shared" si="57"/>
        <v>-7.78554247870968</v>
      </c>
      <c r="I75" s="18">
        <f t="shared" si="58"/>
        <v>265.36445752129</v>
      </c>
      <c r="J75" s="18">
        <f t="shared" si="59"/>
        <v>0.0061236347796223</v>
      </c>
      <c r="K75" s="18">
        <f t="shared" ref="K75:K85" si="68">$B$74/12</f>
        <v>52.122</v>
      </c>
      <c r="L75" s="18">
        <f t="shared" ref="L75:L85" si="69">K75*$B$75/100</f>
        <v>0.52122</v>
      </c>
      <c r="M75" s="13" t="s">
        <v>73</v>
      </c>
      <c r="N75" s="13"/>
      <c r="O75" s="18">
        <f t="shared" ref="O75:O85" si="70">L75+O74-P74-N75</f>
        <v>1.03967078240644</v>
      </c>
      <c r="P75" s="18">
        <f t="shared" si="60"/>
        <v>0.00636656416250118</v>
      </c>
      <c r="Q75" s="23">
        <f t="shared" ref="Q75:Q85" si="71">P75*$B$76</f>
        <v>0.00165530668225031</v>
      </c>
      <c r="R75" s="18">
        <f t="shared" ref="R75:R85" si="72">L75*$B$76</f>
        <v>0.1355172</v>
      </c>
      <c r="S75" s="24">
        <f t="shared" si="61"/>
        <v>0.0122147349727585</v>
      </c>
      <c r="T75" s="3">
        <v>0.01</v>
      </c>
      <c r="U75" s="25">
        <f t="shared" si="62"/>
        <v>0.000122147349727585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3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4"/>
        <v>0.005</v>
      </c>
      <c r="AT75" s="2">
        <f t="shared" ref="AT75:AT85" si="73">(AS75+AM75+AD75+AA75+U75+X75+AG75+AJ75+AP75)</f>
        <v>0.00561214734972759</v>
      </c>
      <c r="AU75" s="28">
        <f t="shared" ref="AU75:AU85" si="74">$B$74/12</f>
        <v>52.122</v>
      </c>
      <c r="AV75" s="1">
        <f t="shared" ref="AV75:AV85" si="75">$B$76</f>
        <v>0.26</v>
      </c>
      <c r="AW75" s="2">
        <f t="shared" si="65"/>
        <v>0.0166666666666667</v>
      </c>
      <c r="AX75" s="1">
        <f t="shared" si="66"/>
        <v>8.49272452551796</v>
      </c>
    </row>
    <row r="76" spans="1:50">
      <c r="A76" s="13" t="s">
        <v>37</v>
      </c>
      <c r="B76" s="13">
        <v>0.26</v>
      </c>
      <c r="C76" s="16">
        <v>2</v>
      </c>
      <c r="D76" s="17">
        <v>-4.34049352410714</v>
      </c>
      <c r="E76" s="19">
        <f t="shared" si="67"/>
        <v>-7.78554247870968</v>
      </c>
      <c r="F76" s="16" t="s">
        <v>73</v>
      </c>
      <c r="G76" s="13">
        <v>3</v>
      </c>
      <c r="H76" s="18">
        <f t="shared" si="57"/>
        <v>-4.34049352410714</v>
      </c>
      <c r="I76" s="18">
        <f t="shared" si="58"/>
        <v>268.809506475893</v>
      </c>
      <c r="J76" s="18">
        <f t="shared" si="59"/>
        <v>0.00980017657805867</v>
      </c>
      <c r="K76" s="18">
        <f t="shared" si="68"/>
        <v>52.122</v>
      </c>
      <c r="L76" s="18">
        <f t="shared" si="69"/>
        <v>0.52122</v>
      </c>
      <c r="M76" s="13" t="s">
        <v>73</v>
      </c>
      <c r="N76" s="13"/>
      <c r="O76" s="18">
        <f t="shared" si="70"/>
        <v>1.55452421824393</v>
      </c>
      <c r="P76" s="18">
        <f t="shared" si="60"/>
        <v>0.0152346118336592</v>
      </c>
      <c r="Q76" s="23">
        <f t="shared" si="71"/>
        <v>0.00396099907675139</v>
      </c>
      <c r="R76" s="18">
        <f t="shared" si="72"/>
        <v>0.1355172</v>
      </c>
      <c r="S76" s="24">
        <f t="shared" si="61"/>
        <v>0.0292287552926963</v>
      </c>
      <c r="T76" s="3">
        <v>0.01</v>
      </c>
      <c r="U76" s="25">
        <f t="shared" si="62"/>
        <v>0.000292287552926963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0.001</v>
      </c>
      <c r="AF76" s="3">
        <v>0.49</v>
      </c>
      <c r="AG76" s="25">
        <f t="shared" si="63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4"/>
        <v>0.005</v>
      </c>
      <c r="AT76" s="2">
        <f t="shared" si="73"/>
        <v>0.00578228755292696</v>
      </c>
      <c r="AU76" s="28">
        <f t="shared" si="74"/>
        <v>52.122</v>
      </c>
      <c r="AV76" s="1">
        <f t="shared" si="75"/>
        <v>0.26</v>
      </c>
      <c r="AW76" s="2">
        <f t="shared" si="65"/>
        <v>0.0166666666666667</v>
      </c>
      <c r="AX76" s="1">
        <f t="shared" si="66"/>
        <v>8.75019350957057</v>
      </c>
    </row>
    <row r="77" spans="1:50">
      <c r="A77" s="13"/>
      <c r="B77" s="13"/>
      <c r="C77" s="16">
        <v>3</v>
      </c>
      <c r="D77" s="17">
        <v>3.23100290374194</v>
      </c>
      <c r="E77" s="19">
        <f t="shared" si="67"/>
        <v>-4.34049352410714</v>
      </c>
      <c r="F77" s="16" t="s">
        <v>73</v>
      </c>
      <c r="G77" s="13">
        <v>4</v>
      </c>
      <c r="H77" s="18">
        <f t="shared" si="57"/>
        <v>3.23100290374194</v>
      </c>
      <c r="I77" s="18">
        <f t="shared" si="58"/>
        <v>276.381002903742</v>
      </c>
      <c r="J77" s="18">
        <f t="shared" si="59"/>
        <v>0.0264354060315071</v>
      </c>
      <c r="K77" s="18">
        <f t="shared" si="68"/>
        <v>52.122</v>
      </c>
      <c r="L77" s="18">
        <f t="shared" si="69"/>
        <v>0.52122</v>
      </c>
      <c r="M77" s="13" t="s">
        <v>73</v>
      </c>
      <c r="N77" s="13"/>
      <c r="O77" s="18">
        <f t="shared" si="70"/>
        <v>2.06050960641028</v>
      </c>
      <c r="P77" s="18">
        <f t="shared" si="60"/>
        <v>0.0544704080772765</v>
      </c>
      <c r="Q77" s="23">
        <f t="shared" si="71"/>
        <v>0.0141623061000919</v>
      </c>
      <c r="R77" s="18">
        <f t="shared" si="72"/>
        <v>0.1355172</v>
      </c>
      <c r="S77" s="24">
        <f t="shared" si="61"/>
        <v>0.104505598552006</v>
      </c>
      <c r="T77" s="3">
        <v>0.01</v>
      </c>
      <c r="U77" s="25">
        <f t="shared" si="62"/>
        <v>0.00104505598552006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0.001</v>
      </c>
      <c r="AF77" s="3">
        <v>0.49</v>
      </c>
      <c r="AG77" s="25">
        <f t="shared" si="63"/>
        <v>0.00049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</v>
      </c>
      <c r="AR77" s="3">
        <v>0.5</v>
      </c>
      <c r="AS77" s="3">
        <f t="shared" si="64"/>
        <v>0.005</v>
      </c>
      <c r="AT77" s="2">
        <f t="shared" si="73"/>
        <v>0.00653505598552006</v>
      </c>
      <c r="AU77" s="28">
        <f t="shared" si="74"/>
        <v>52.122</v>
      </c>
      <c r="AV77" s="1">
        <f t="shared" si="75"/>
        <v>0.26</v>
      </c>
      <c r="AW77" s="2">
        <f t="shared" si="65"/>
        <v>0.0166666666666667</v>
      </c>
      <c r="AX77" s="1">
        <f t="shared" si="66"/>
        <v>9.88933946051026</v>
      </c>
    </row>
    <row r="78" spans="1:50">
      <c r="A78" s="13"/>
      <c r="B78" s="13"/>
      <c r="C78" s="16">
        <v>4</v>
      </c>
      <c r="D78" s="17">
        <v>8.89876464216667</v>
      </c>
      <c r="E78" s="19">
        <f t="shared" si="67"/>
        <v>3.23100290374194</v>
      </c>
      <c r="F78" s="16" t="s">
        <v>73</v>
      </c>
      <c r="G78" s="13">
        <v>5</v>
      </c>
      <c r="H78" s="18">
        <f t="shared" si="57"/>
        <v>8.89876464216667</v>
      </c>
      <c r="I78" s="18">
        <f t="shared" si="58"/>
        <v>282.048764642167</v>
      </c>
      <c r="J78" s="18">
        <f t="shared" si="59"/>
        <v>0.0536586033438084</v>
      </c>
      <c r="K78" s="18">
        <f t="shared" si="68"/>
        <v>52.122</v>
      </c>
      <c r="L78" s="18">
        <f t="shared" si="69"/>
        <v>0.52122</v>
      </c>
      <c r="M78" s="13" t="s">
        <v>75</v>
      </c>
      <c r="N78" s="18">
        <f>(O77-P77)*$C$22/100</f>
        <v>1.90573723841635</v>
      </c>
      <c r="O78" s="18">
        <f t="shared" si="70"/>
        <v>0.62152195991665</v>
      </c>
      <c r="P78" s="18">
        <f t="shared" si="60"/>
        <v>0.0333500003166339</v>
      </c>
      <c r="Q78" s="23">
        <f t="shared" si="71"/>
        <v>0.00867100008232482</v>
      </c>
      <c r="R78" s="18">
        <f t="shared" si="72"/>
        <v>0.1355172</v>
      </c>
      <c r="S78" s="24">
        <f t="shared" si="61"/>
        <v>0.0639844985162387</v>
      </c>
      <c r="T78" s="3">
        <v>0.01</v>
      </c>
      <c r="U78" s="25">
        <f t="shared" si="62"/>
        <v>0.000639844985162387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0.005</v>
      </c>
      <c r="AF78" s="3">
        <v>0.49</v>
      </c>
      <c r="AG78" s="25">
        <f t="shared" si="63"/>
        <v>0.00245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0.015</v>
      </c>
      <c r="AR78" s="3">
        <v>0.5</v>
      </c>
      <c r="AS78" s="3">
        <f t="shared" si="64"/>
        <v>0.0075</v>
      </c>
      <c r="AT78" s="2">
        <f t="shared" si="73"/>
        <v>0.0105898449851624</v>
      </c>
      <c r="AU78" s="28">
        <f t="shared" si="74"/>
        <v>52.122</v>
      </c>
      <c r="AV78" s="1">
        <f t="shared" si="75"/>
        <v>0.26</v>
      </c>
      <c r="AW78" s="2">
        <f t="shared" si="65"/>
        <v>0.0166666666666667</v>
      </c>
      <c r="AX78" s="1">
        <f t="shared" si="66"/>
        <v>16.0253519058596</v>
      </c>
    </row>
    <row r="79" spans="1:50">
      <c r="A79" s="13"/>
      <c r="B79" s="13"/>
      <c r="C79" s="16">
        <v>5</v>
      </c>
      <c r="D79" s="17">
        <v>19.4194547480645</v>
      </c>
      <c r="E79" s="19">
        <f t="shared" si="67"/>
        <v>8.89876464216667</v>
      </c>
      <c r="F79" s="16" t="s">
        <v>75</v>
      </c>
      <c r="G79" s="13">
        <v>6</v>
      </c>
      <c r="H79" s="18">
        <f t="shared" si="57"/>
        <v>19.4194547480645</v>
      </c>
      <c r="I79" s="18">
        <f t="shared" si="58"/>
        <v>292.569454748065</v>
      </c>
      <c r="J79" s="18">
        <f t="shared" si="59"/>
        <v>0.185680548887695</v>
      </c>
      <c r="K79" s="18">
        <f t="shared" si="68"/>
        <v>52.122</v>
      </c>
      <c r="L79" s="18">
        <f t="shared" si="69"/>
        <v>0.52122</v>
      </c>
      <c r="M79" s="13" t="s">
        <v>73</v>
      </c>
      <c r="N79" s="13"/>
      <c r="O79" s="18">
        <f t="shared" si="70"/>
        <v>1.10939195960002</v>
      </c>
      <c r="P79" s="18">
        <f t="shared" si="60"/>
        <v>0.205992507990126</v>
      </c>
      <c r="Q79" s="23">
        <f t="shared" si="71"/>
        <v>0.0535580520774328</v>
      </c>
      <c r="R79" s="18">
        <f t="shared" si="72"/>
        <v>0.1355172</v>
      </c>
      <c r="S79" s="24">
        <f t="shared" si="61"/>
        <v>0.395212209796489</v>
      </c>
      <c r="T79" s="3">
        <v>0.01</v>
      </c>
      <c r="U79" s="25">
        <f t="shared" si="62"/>
        <v>0.00395212209796489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0.005</v>
      </c>
      <c r="AF79" s="3">
        <v>0.49</v>
      </c>
      <c r="AG79" s="25">
        <f t="shared" si="63"/>
        <v>0.00245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0.015</v>
      </c>
      <c r="AR79" s="3">
        <v>0.5</v>
      </c>
      <c r="AS79" s="3">
        <f t="shared" si="64"/>
        <v>0.0075</v>
      </c>
      <c r="AT79" s="2">
        <f t="shared" si="73"/>
        <v>0.0139021220979649</v>
      </c>
      <c r="AU79" s="28">
        <f t="shared" si="74"/>
        <v>52.122</v>
      </c>
      <c r="AV79" s="1">
        <f t="shared" si="75"/>
        <v>0.26</v>
      </c>
      <c r="AW79" s="2">
        <f t="shared" si="65"/>
        <v>0.0166666666666667</v>
      </c>
      <c r="AX79" s="1">
        <f t="shared" si="66"/>
        <v>21.0377393786467</v>
      </c>
    </row>
    <row r="80" spans="1:50">
      <c r="A80" s="13"/>
      <c r="B80" s="13"/>
      <c r="C80" s="16">
        <v>6</v>
      </c>
      <c r="D80" s="17">
        <v>21.8420490963333</v>
      </c>
      <c r="E80" s="19">
        <f t="shared" si="67"/>
        <v>19.4194547480645</v>
      </c>
      <c r="F80" s="16" t="s">
        <v>73</v>
      </c>
      <c r="G80" s="13">
        <v>7</v>
      </c>
      <c r="H80" s="18">
        <f t="shared" si="57"/>
        <v>21.8420490963333</v>
      </c>
      <c r="I80" s="18">
        <f t="shared" si="58"/>
        <v>294.992049096333</v>
      </c>
      <c r="J80" s="18">
        <f t="shared" si="59"/>
        <v>0.244041613015851</v>
      </c>
      <c r="K80" s="18">
        <f t="shared" si="68"/>
        <v>52.122</v>
      </c>
      <c r="L80" s="18">
        <f t="shared" si="69"/>
        <v>0.52122</v>
      </c>
      <c r="M80" s="13" t="s">
        <v>73</v>
      </c>
      <c r="N80" s="13"/>
      <c r="O80" s="18">
        <f t="shared" si="70"/>
        <v>1.42461945160989</v>
      </c>
      <c r="P80" s="18">
        <f t="shared" si="60"/>
        <v>0.347666428904634</v>
      </c>
      <c r="Q80" s="23">
        <f t="shared" si="71"/>
        <v>0.0903932715152049</v>
      </c>
      <c r="R80" s="18">
        <f t="shared" si="72"/>
        <v>0.1355172</v>
      </c>
      <c r="S80" s="24">
        <f t="shared" si="61"/>
        <v>0.667024344623449</v>
      </c>
      <c r="T80" s="3">
        <v>0.01</v>
      </c>
      <c r="U80" s="25">
        <f t="shared" si="62"/>
        <v>0.00667024344623449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0.005</v>
      </c>
      <c r="AF80" s="3">
        <v>0.49</v>
      </c>
      <c r="AG80" s="25">
        <f t="shared" si="63"/>
        <v>0.00245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0.015</v>
      </c>
      <c r="AR80" s="3">
        <v>0.5</v>
      </c>
      <c r="AS80" s="3">
        <f t="shared" si="64"/>
        <v>0.0075</v>
      </c>
      <c r="AT80" s="2">
        <f t="shared" si="73"/>
        <v>0.0166202434462345</v>
      </c>
      <c r="AU80" s="28">
        <f t="shared" si="74"/>
        <v>52.122</v>
      </c>
      <c r="AV80" s="1">
        <f t="shared" si="75"/>
        <v>0.26</v>
      </c>
      <c r="AW80" s="2">
        <f t="shared" si="65"/>
        <v>0.0166666666666667</v>
      </c>
      <c r="AX80" s="1">
        <f t="shared" si="66"/>
        <v>25.1510055491979</v>
      </c>
    </row>
    <row r="81" spans="1:50">
      <c r="A81" s="13"/>
      <c r="B81" s="13"/>
      <c r="C81" s="16">
        <v>7</v>
      </c>
      <c r="D81" s="17">
        <v>24.5494601464516</v>
      </c>
      <c r="E81" s="19">
        <f t="shared" si="67"/>
        <v>21.8420490963333</v>
      </c>
      <c r="F81" s="16" t="s">
        <v>73</v>
      </c>
      <c r="G81" s="13">
        <v>8</v>
      </c>
      <c r="H81" s="18">
        <f t="shared" si="57"/>
        <v>24.5494601464516</v>
      </c>
      <c r="I81" s="18">
        <f t="shared" si="58"/>
        <v>297.699460146452</v>
      </c>
      <c r="J81" s="18">
        <f t="shared" si="59"/>
        <v>0.329480987988925</v>
      </c>
      <c r="K81" s="18">
        <f t="shared" si="68"/>
        <v>52.122</v>
      </c>
      <c r="L81" s="18">
        <f t="shared" si="69"/>
        <v>0.52122</v>
      </c>
      <c r="M81" s="13" t="s">
        <v>73</v>
      </c>
      <c r="N81" s="13"/>
      <c r="O81" s="18">
        <f t="shared" si="70"/>
        <v>1.59817302270526</v>
      </c>
      <c r="P81" s="18">
        <f t="shared" si="60"/>
        <v>0.526567626498174</v>
      </c>
      <c r="Q81" s="23">
        <f t="shared" si="71"/>
        <v>0.136907582889525</v>
      </c>
      <c r="R81" s="18">
        <f t="shared" si="72"/>
        <v>0.1355172</v>
      </c>
      <c r="S81" s="24">
        <f t="shared" si="61"/>
        <v>1.01025982598168</v>
      </c>
      <c r="T81" s="3">
        <v>0.01</v>
      </c>
      <c r="U81" s="25">
        <f t="shared" si="62"/>
        <v>0.0101025982598168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0.005</v>
      </c>
      <c r="AF81" s="3">
        <v>0.49</v>
      </c>
      <c r="AG81" s="25">
        <f t="shared" si="63"/>
        <v>0.00245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0.015</v>
      </c>
      <c r="AR81" s="3">
        <v>0.5</v>
      </c>
      <c r="AS81" s="3">
        <f t="shared" si="64"/>
        <v>0.0075</v>
      </c>
      <c r="AT81" s="2">
        <f t="shared" si="73"/>
        <v>0.0200525982598168</v>
      </c>
      <c r="AU81" s="28">
        <f t="shared" si="74"/>
        <v>52.122</v>
      </c>
      <c r="AV81" s="1">
        <f t="shared" si="75"/>
        <v>0.26</v>
      </c>
      <c r="AW81" s="2">
        <f t="shared" si="65"/>
        <v>0.0166666666666667</v>
      </c>
      <c r="AX81" s="1">
        <f t="shared" si="66"/>
        <v>30.3451036526636</v>
      </c>
    </row>
    <row r="82" spans="1:50">
      <c r="A82" s="13"/>
      <c r="B82" s="13"/>
      <c r="C82" s="16">
        <v>8</v>
      </c>
      <c r="D82" s="17">
        <v>24.0344892732258</v>
      </c>
      <c r="E82" s="19">
        <f t="shared" si="67"/>
        <v>24.5494601464516</v>
      </c>
      <c r="F82" s="16" t="s">
        <v>73</v>
      </c>
      <c r="G82" s="13">
        <v>9</v>
      </c>
      <c r="H82" s="18">
        <f t="shared" si="57"/>
        <v>24.0344892732258</v>
      </c>
      <c r="I82" s="18">
        <f t="shared" si="58"/>
        <v>297.184489273226</v>
      </c>
      <c r="J82" s="18">
        <f t="shared" si="59"/>
        <v>0.311326841704896</v>
      </c>
      <c r="K82" s="18">
        <f t="shared" si="68"/>
        <v>52.122</v>
      </c>
      <c r="L82" s="18">
        <f t="shared" si="69"/>
        <v>0.52122</v>
      </c>
      <c r="M82" s="13" t="s">
        <v>73</v>
      </c>
      <c r="N82" s="13"/>
      <c r="O82" s="18">
        <f t="shared" si="70"/>
        <v>1.59282539620708</v>
      </c>
      <c r="P82" s="18">
        <f t="shared" si="60"/>
        <v>0.495889299988501</v>
      </c>
      <c r="Q82" s="23">
        <f t="shared" si="71"/>
        <v>0.12893121799701</v>
      </c>
      <c r="R82" s="18">
        <f t="shared" si="72"/>
        <v>0.1355172</v>
      </c>
      <c r="S82" s="24">
        <f t="shared" si="61"/>
        <v>0.951401135774722</v>
      </c>
      <c r="T82" s="3">
        <v>0.01</v>
      </c>
      <c r="U82" s="25">
        <f t="shared" si="62"/>
        <v>0.00951401135774722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0.005</v>
      </c>
      <c r="AF82" s="3">
        <v>0.49</v>
      </c>
      <c r="AG82" s="25">
        <f t="shared" si="63"/>
        <v>0.00245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0.015</v>
      </c>
      <c r="AR82" s="3">
        <v>0.5</v>
      </c>
      <c r="AS82" s="3">
        <f t="shared" si="64"/>
        <v>0.0075</v>
      </c>
      <c r="AT82" s="2">
        <f t="shared" si="73"/>
        <v>0.0194640113577472</v>
      </c>
      <c r="AU82" s="28">
        <f t="shared" si="74"/>
        <v>52.122</v>
      </c>
      <c r="AV82" s="1">
        <f t="shared" si="75"/>
        <v>0.26</v>
      </c>
      <c r="AW82" s="2">
        <f t="shared" si="65"/>
        <v>0.0166666666666667</v>
      </c>
      <c r="AX82" s="1">
        <f t="shared" si="66"/>
        <v>29.4544095729994</v>
      </c>
    </row>
    <row r="83" spans="1:50">
      <c r="A83" s="13"/>
      <c r="B83" s="13"/>
      <c r="C83" s="16">
        <v>9</v>
      </c>
      <c r="D83" s="17">
        <v>17.4955893476667</v>
      </c>
      <c r="E83" s="19">
        <f t="shared" si="67"/>
        <v>24.0344892732258</v>
      </c>
      <c r="F83" s="16" t="s">
        <v>73</v>
      </c>
      <c r="G83" s="13">
        <v>10</v>
      </c>
      <c r="H83" s="18">
        <f t="shared" si="57"/>
        <v>17.4955893476667</v>
      </c>
      <c r="I83" s="18">
        <f t="shared" si="58"/>
        <v>290.645589347667</v>
      </c>
      <c r="J83" s="18">
        <f t="shared" si="59"/>
        <v>0.148968700985213</v>
      </c>
      <c r="K83" s="18">
        <f t="shared" si="68"/>
        <v>52.122</v>
      </c>
      <c r="L83" s="18">
        <f t="shared" si="69"/>
        <v>0.52122</v>
      </c>
      <c r="M83" s="13" t="s">
        <v>73</v>
      </c>
      <c r="N83" s="13"/>
      <c r="O83" s="18">
        <f t="shared" si="70"/>
        <v>1.61815609621858</v>
      </c>
      <c r="P83" s="18">
        <f t="shared" si="60"/>
        <v>0.241054611644985</v>
      </c>
      <c r="Q83" s="23">
        <f t="shared" si="71"/>
        <v>0.0626741990276961</v>
      </c>
      <c r="R83" s="18">
        <f t="shared" si="72"/>
        <v>0.1355172</v>
      </c>
      <c r="S83" s="24">
        <f t="shared" si="61"/>
        <v>0.462481508086768</v>
      </c>
      <c r="T83" s="3">
        <v>0.01</v>
      </c>
      <c r="U83" s="25">
        <f t="shared" si="62"/>
        <v>0.00462481508086768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0.001</v>
      </c>
      <c r="AF83" s="3">
        <v>0.49</v>
      </c>
      <c r="AG83" s="25">
        <f t="shared" si="63"/>
        <v>0.00049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</v>
      </c>
      <c r="AR83" s="3">
        <v>0.5</v>
      </c>
      <c r="AS83" s="3">
        <f t="shared" si="64"/>
        <v>0.005</v>
      </c>
      <c r="AT83" s="2">
        <f t="shared" si="73"/>
        <v>0.0101148150808677</v>
      </c>
      <c r="AU83" s="28">
        <f t="shared" si="74"/>
        <v>52.122</v>
      </c>
      <c r="AV83" s="1">
        <f t="shared" si="75"/>
        <v>0.26</v>
      </c>
      <c r="AW83" s="2">
        <f t="shared" si="65"/>
        <v>0.0166666666666667</v>
      </c>
      <c r="AX83" s="1">
        <f t="shared" si="66"/>
        <v>15.3065008374261</v>
      </c>
    </row>
    <row r="84" spans="1:50">
      <c r="A84" s="13"/>
      <c r="B84" s="13"/>
      <c r="C84" s="16">
        <v>10</v>
      </c>
      <c r="D84" s="17">
        <v>10.2351772921613</v>
      </c>
      <c r="E84" s="19">
        <f t="shared" si="67"/>
        <v>17.4955893476667</v>
      </c>
      <c r="F84" s="16" t="s">
        <v>73</v>
      </c>
      <c r="G84" s="13">
        <v>11</v>
      </c>
      <c r="H84" s="18">
        <f t="shared" si="57"/>
        <v>10.2351772921613</v>
      </c>
      <c r="I84" s="18">
        <f t="shared" si="58"/>
        <v>283.385177292161</v>
      </c>
      <c r="J84" s="18">
        <f t="shared" si="59"/>
        <v>0.0631455289173393</v>
      </c>
      <c r="K84" s="18">
        <f t="shared" si="68"/>
        <v>52.122</v>
      </c>
      <c r="L84" s="18">
        <f t="shared" si="69"/>
        <v>0.52122</v>
      </c>
      <c r="M84" s="13" t="s">
        <v>75</v>
      </c>
      <c r="N84" s="18">
        <f>(O83-P83)*$C$22/100</f>
        <v>1.30824641034492</v>
      </c>
      <c r="O84" s="18">
        <f t="shared" si="70"/>
        <v>0.59007507422868</v>
      </c>
      <c r="P84" s="18">
        <f t="shared" si="60"/>
        <v>0.0372606026631083</v>
      </c>
      <c r="Q84" s="23">
        <f t="shared" si="71"/>
        <v>0.00968775669240815</v>
      </c>
      <c r="R84" s="18">
        <f t="shared" si="72"/>
        <v>0.1355172</v>
      </c>
      <c r="S84" s="24">
        <f t="shared" si="61"/>
        <v>0.0714872849528189</v>
      </c>
      <c r="T84" s="3">
        <v>0.01</v>
      </c>
      <c r="U84" s="25">
        <f t="shared" si="62"/>
        <v>0.000714872849528189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0.001</v>
      </c>
      <c r="AF84" s="3">
        <v>0.49</v>
      </c>
      <c r="AG84" s="25">
        <f t="shared" si="63"/>
        <v>0.00049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4"/>
        <v>0.005</v>
      </c>
      <c r="AT84" s="2">
        <f t="shared" si="73"/>
        <v>0.00620487284952819</v>
      </c>
      <c r="AU84" s="28">
        <f t="shared" si="74"/>
        <v>52.122</v>
      </c>
      <c r="AV84" s="1">
        <f t="shared" si="75"/>
        <v>0.26</v>
      </c>
      <c r="AW84" s="2">
        <f t="shared" si="65"/>
        <v>0.0166666666666667</v>
      </c>
      <c r="AX84" s="1">
        <f t="shared" si="66"/>
        <v>9.38968144331891</v>
      </c>
    </row>
    <row r="85" spans="1:51">
      <c r="A85" s="13"/>
      <c r="B85" s="13"/>
      <c r="C85" s="16">
        <v>11</v>
      </c>
      <c r="D85" s="17">
        <v>2.677751653</v>
      </c>
      <c r="E85" s="19">
        <f t="shared" si="67"/>
        <v>10.2351772921613</v>
      </c>
      <c r="F85" s="16" t="s">
        <v>75</v>
      </c>
      <c r="G85" s="13">
        <v>12</v>
      </c>
      <c r="H85" s="18">
        <f t="shared" si="57"/>
        <v>2.677751653</v>
      </c>
      <c r="I85" s="18">
        <f t="shared" si="58"/>
        <v>275.827751653</v>
      </c>
      <c r="J85" s="18">
        <f t="shared" si="59"/>
        <v>0.0246318730655541</v>
      </c>
      <c r="K85" s="18">
        <f t="shared" si="68"/>
        <v>52.122</v>
      </c>
      <c r="L85" s="18">
        <f t="shared" si="69"/>
        <v>0.52122</v>
      </c>
      <c r="M85" s="13" t="s">
        <v>73</v>
      </c>
      <c r="N85" s="13"/>
      <c r="O85" s="18">
        <f t="shared" si="70"/>
        <v>1.07403447156557</v>
      </c>
      <c r="P85" s="18">
        <f t="shared" si="60"/>
        <v>0.0264554807716326</v>
      </c>
      <c r="Q85" s="23">
        <f t="shared" si="71"/>
        <v>0.00687842500062449</v>
      </c>
      <c r="R85" s="18">
        <f t="shared" si="72"/>
        <v>0.1355172</v>
      </c>
      <c r="S85" s="24">
        <f t="shared" si="61"/>
        <v>0.0507568412026258</v>
      </c>
      <c r="T85" s="3">
        <v>0.01</v>
      </c>
      <c r="U85" s="25">
        <f t="shared" si="62"/>
        <v>0.000507568412026258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0.001</v>
      </c>
      <c r="AF85" s="3">
        <v>0.49</v>
      </c>
      <c r="AG85" s="25">
        <f t="shared" si="63"/>
        <v>0.00049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4"/>
        <v>0.005</v>
      </c>
      <c r="AT85" s="2">
        <f t="shared" si="73"/>
        <v>0.00599756841202626</v>
      </c>
      <c r="AU85" s="28">
        <f t="shared" si="74"/>
        <v>52.122</v>
      </c>
      <c r="AV85" s="1">
        <f t="shared" si="75"/>
        <v>0.26</v>
      </c>
      <c r="AW85" s="2">
        <f t="shared" si="65"/>
        <v>0.0166666666666667</v>
      </c>
      <c r="AX85" s="1">
        <f t="shared" si="66"/>
        <v>9.0759727377364</v>
      </c>
      <c r="AY85" s="1">
        <f>SUM(AX74:AX85)</f>
        <v>191.306304136914</v>
      </c>
    </row>
    <row r="86" spans="1:19">
      <c r="A86" s="13"/>
      <c r="B86" s="13"/>
      <c r="C86" s="16">
        <v>12</v>
      </c>
      <c r="D86" s="17">
        <v>-3.6381796783871</v>
      </c>
      <c r="E86" s="19">
        <f t="shared" si="67"/>
        <v>2.677751653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8" spans="19:45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</row>
    <row r="89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>
      <c r="A90" s="13" t="s">
        <v>71</v>
      </c>
      <c r="B90" s="13">
        <v>341.64</v>
      </c>
      <c r="C90" s="16" t="s">
        <v>72</v>
      </c>
      <c r="D90" s="44">
        <v>-8.80861124574194</v>
      </c>
      <c r="E90" s="16"/>
      <c r="F90" s="16"/>
      <c r="G90" s="13">
        <v>1</v>
      </c>
      <c r="H90" s="18">
        <f t="shared" ref="H90:H101" si="76">E91</f>
        <v>-8.80861124574194</v>
      </c>
      <c r="I90" s="18">
        <f t="shared" ref="I90:I101" si="77">H90+273.15</f>
        <v>264.341388754258</v>
      </c>
      <c r="J90" s="18">
        <f t="shared" ref="J90:J101" si="78">EXP(($C$16*(I90-$C$14))/($C$17*I90*$C$14))</f>
        <v>0.00531295344300646</v>
      </c>
      <c r="K90" s="18">
        <f>$B$90/12</f>
        <v>28.47</v>
      </c>
      <c r="L90" s="18">
        <f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79">O90*J90</f>
        <v>0.00151259784522394</v>
      </c>
      <c r="Q90" s="23">
        <f t="shared" ref="Q90:Q101" si="80">P90*$B$76</f>
        <v>0.000393275439758225</v>
      </c>
      <c r="R90" s="18">
        <f t="shared" ref="R90:R101" si="81">L90*$B$76</f>
        <v>0.074022</v>
      </c>
      <c r="S90" s="24">
        <f t="shared" ref="S90:S101" si="82">Q90/R90</f>
        <v>0.00531295344300646</v>
      </c>
      <c r="T90" s="3">
        <v>0.01</v>
      </c>
      <c r="U90" s="25">
        <f t="shared" ref="U90:U101" si="83">S90*T90</f>
        <v>5.31295344300646e-5</v>
      </c>
      <c r="V90" s="24"/>
      <c r="W90" s="3"/>
      <c r="X90" s="3"/>
      <c r="Y90" s="27"/>
      <c r="Z90" s="3"/>
      <c r="AA90" s="26"/>
      <c r="AB90" s="3"/>
      <c r="AC90" s="3"/>
      <c r="AD90" s="26"/>
      <c r="AE90" s="24">
        <v>0.001</v>
      </c>
      <c r="AF90" s="3">
        <v>0.49</v>
      </c>
      <c r="AG90" s="25">
        <f t="shared" ref="AG90:AG101" si="84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5">AR90*AQ90</f>
        <v>0.005</v>
      </c>
      <c r="AT90" s="2">
        <f>(AS90+AM90+AD90+AA90+U90+X90+AG90+AJ90+AP90)</f>
        <v>0.00554312953443006</v>
      </c>
      <c r="AU90" s="28">
        <f>$B$90/12</f>
        <v>28.47</v>
      </c>
      <c r="AV90" s="1">
        <f t="shared" ref="AV90:AV101" si="86">$B$76</f>
        <v>0.26</v>
      </c>
      <c r="AW90" s="2">
        <f t="shared" ref="AW90:AW101" si="87">$E$9/12</f>
        <v>0.0366666666666667</v>
      </c>
      <c r="AX90" s="1">
        <f>AW90*10000*AV90*0.67*AU90*AT90</f>
        <v>10.0800358283673</v>
      </c>
      <c r="AZ90" s="2">
        <f t="shared" ref="AZ90:AZ101" si="88">$E$10/12</f>
        <v>0.0075</v>
      </c>
      <c r="BA90" s="1">
        <f>AZ90*10000*AV90*0.67*AU90*AT90</f>
        <v>2.06182551034785</v>
      </c>
    </row>
    <row r="91" spans="1:53">
      <c r="A91" s="13" t="s">
        <v>74</v>
      </c>
      <c r="B91" s="13">
        <v>1</v>
      </c>
      <c r="C91" s="16">
        <v>1</v>
      </c>
      <c r="D91" s="17">
        <v>-7.78554247870968</v>
      </c>
      <c r="E91" s="19">
        <f t="shared" ref="E91:E102" si="89">D90</f>
        <v>-8.80861124574194</v>
      </c>
      <c r="F91" s="16" t="s">
        <v>73</v>
      </c>
      <c r="G91" s="13">
        <v>2</v>
      </c>
      <c r="H91" s="18">
        <f t="shared" si="76"/>
        <v>-7.78554247870968</v>
      </c>
      <c r="I91" s="18">
        <f t="shared" si="77"/>
        <v>265.36445752129</v>
      </c>
      <c r="J91" s="18">
        <f t="shared" si="78"/>
        <v>0.0061236347796223</v>
      </c>
      <c r="K91" s="18">
        <f t="shared" ref="K91:K101" si="90">$B$90/12</f>
        <v>28.47</v>
      </c>
      <c r="L91" s="18">
        <f t="shared" ref="L91:L101" si="91">K91*$B$75/100</f>
        <v>0.2847</v>
      </c>
      <c r="M91" s="13" t="s">
        <v>73</v>
      </c>
      <c r="N91" s="13"/>
      <c r="O91" s="18">
        <f t="shared" ref="O91:O101" si="92">L91+O90-P90-N91</f>
        <v>0.567887402154776</v>
      </c>
      <c r="P91" s="18">
        <f t="shared" si="79"/>
        <v>0.00347753504674434</v>
      </c>
      <c r="Q91" s="23">
        <f t="shared" si="80"/>
        <v>0.000904159112153529</v>
      </c>
      <c r="R91" s="18">
        <f t="shared" si="81"/>
        <v>0.074022</v>
      </c>
      <c r="S91" s="24">
        <f t="shared" si="82"/>
        <v>0.0122147349727585</v>
      </c>
      <c r="T91" s="3">
        <v>0.01</v>
      </c>
      <c r="U91" s="25">
        <f t="shared" si="83"/>
        <v>0.000122147349727585</v>
      </c>
      <c r="V91" s="24"/>
      <c r="W91" s="3"/>
      <c r="X91" s="3"/>
      <c r="Y91" s="27"/>
      <c r="Z91" s="3"/>
      <c r="AA91" s="26"/>
      <c r="AB91" s="3"/>
      <c r="AC91" s="3"/>
      <c r="AD91" s="26"/>
      <c r="AE91" s="24">
        <v>0.001</v>
      </c>
      <c r="AF91" s="3">
        <v>0.49</v>
      </c>
      <c r="AG91" s="25">
        <f t="shared" si="84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5"/>
        <v>0.005</v>
      </c>
      <c r="AT91" s="2">
        <f t="shared" ref="AT91:AT101" si="93">(AS91+AM91+AD91+AA91+U91+X91+AG91+AJ91+AP91)</f>
        <v>0.00561214734972759</v>
      </c>
      <c r="AU91" s="28">
        <f t="shared" ref="AU91:AU101" si="94">$B$90/12</f>
        <v>28.47</v>
      </c>
      <c r="AV91" s="1">
        <f t="shared" si="86"/>
        <v>0.26</v>
      </c>
      <c r="AW91" s="2">
        <f t="shared" si="87"/>
        <v>0.0366666666666667</v>
      </c>
      <c r="AX91" s="1">
        <f t="shared" ref="AX90:AX101" si="95">AW91*10000*AV91*0.67*AU91*AT91</f>
        <v>10.2055429172191</v>
      </c>
      <c r="AZ91" s="2">
        <f t="shared" si="88"/>
        <v>0.0075</v>
      </c>
      <c r="BA91" s="1">
        <f t="shared" ref="BA91:BA101" si="96">AZ91*10000*AV91*0.67*AU91*AT91</f>
        <v>2.08749741488572</v>
      </c>
    </row>
    <row r="92" spans="1:53">
      <c r="A92" s="13" t="s">
        <v>37</v>
      </c>
      <c r="B92" s="13">
        <v>0.26</v>
      </c>
      <c r="C92" s="16">
        <v>2</v>
      </c>
      <c r="D92" s="17">
        <v>-4.34049352410714</v>
      </c>
      <c r="E92" s="19">
        <f t="shared" si="89"/>
        <v>-7.78554247870968</v>
      </c>
      <c r="F92" s="16" t="s">
        <v>73</v>
      </c>
      <c r="G92" s="13">
        <v>3</v>
      </c>
      <c r="H92" s="18">
        <f t="shared" si="76"/>
        <v>-4.34049352410714</v>
      </c>
      <c r="I92" s="18">
        <f t="shared" si="77"/>
        <v>268.809506475893</v>
      </c>
      <c r="J92" s="18">
        <f t="shared" si="78"/>
        <v>0.00980017657805867</v>
      </c>
      <c r="K92" s="18">
        <f t="shared" si="90"/>
        <v>28.47</v>
      </c>
      <c r="L92" s="18">
        <f t="shared" si="91"/>
        <v>0.2847</v>
      </c>
      <c r="M92" s="13" t="s">
        <v>73</v>
      </c>
      <c r="N92" s="13"/>
      <c r="O92" s="18">
        <f t="shared" si="92"/>
        <v>0.849109867108032</v>
      </c>
      <c r="P92" s="18">
        <f t="shared" si="79"/>
        <v>0.00832142663183064</v>
      </c>
      <c r="Q92" s="23">
        <f t="shared" si="80"/>
        <v>0.00216357092427597</v>
      </c>
      <c r="R92" s="18">
        <f t="shared" si="81"/>
        <v>0.074022</v>
      </c>
      <c r="S92" s="24">
        <f t="shared" si="82"/>
        <v>0.0292287552926963</v>
      </c>
      <c r="T92" s="3">
        <v>0.01</v>
      </c>
      <c r="U92" s="25">
        <f t="shared" si="83"/>
        <v>0.000292287552926963</v>
      </c>
      <c r="V92" s="24"/>
      <c r="W92" s="3"/>
      <c r="X92" s="3"/>
      <c r="Y92" s="27"/>
      <c r="Z92" s="3"/>
      <c r="AA92" s="26"/>
      <c r="AB92" s="3"/>
      <c r="AC92" s="3"/>
      <c r="AD92" s="26"/>
      <c r="AE92" s="24">
        <v>0.001</v>
      </c>
      <c r="AF92" s="3">
        <v>0.49</v>
      </c>
      <c r="AG92" s="25">
        <f t="shared" si="84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5"/>
        <v>0.005</v>
      </c>
      <c r="AT92" s="2">
        <f t="shared" si="93"/>
        <v>0.00578228755292696</v>
      </c>
      <c r="AU92" s="28">
        <f t="shared" si="94"/>
        <v>28.47</v>
      </c>
      <c r="AV92" s="1">
        <f t="shared" si="86"/>
        <v>0.26</v>
      </c>
      <c r="AW92" s="2">
        <f t="shared" si="87"/>
        <v>0.0366666666666667</v>
      </c>
      <c r="AX92" s="1">
        <f t="shared" si="95"/>
        <v>10.5149384190638</v>
      </c>
      <c r="AZ92" s="2">
        <f t="shared" si="88"/>
        <v>0.0075</v>
      </c>
      <c r="BA92" s="1">
        <f t="shared" si="96"/>
        <v>2.15078285844487</v>
      </c>
    </row>
    <row r="93" spans="1:53">
      <c r="A93" s="13"/>
      <c r="B93" s="13"/>
      <c r="C93" s="16">
        <v>3</v>
      </c>
      <c r="D93" s="17">
        <v>3.23100290374194</v>
      </c>
      <c r="E93" s="19">
        <f t="shared" si="89"/>
        <v>-4.34049352410714</v>
      </c>
      <c r="F93" s="16" t="s">
        <v>73</v>
      </c>
      <c r="G93" s="13">
        <v>4</v>
      </c>
      <c r="H93" s="18">
        <f t="shared" si="76"/>
        <v>3.23100290374194</v>
      </c>
      <c r="I93" s="18">
        <f t="shared" si="77"/>
        <v>276.381002903742</v>
      </c>
      <c r="J93" s="18">
        <f t="shared" si="78"/>
        <v>0.0264354060315071</v>
      </c>
      <c r="K93" s="18">
        <f t="shared" si="90"/>
        <v>28.47</v>
      </c>
      <c r="L93" s="18">
        <f t="shared" si="91"/>
        <v>0.2847</v>
      </c>
      <c r="M93" s="13" t="s">
        <v>73</v>
      </c>
      <c r="N93" s="13"/>
      <c r="O93" s="18">
        <f t="shared" si="92"/>
        <v>1.1254884404762</v>
      </c>
      <c r="P93" s="18">
        <f t="shared" si="79"/>
        <v>0.0297527439077561</v>
      </c>
      <c r="Q93" s="23">
        <f t="shared" si="80"/>
        <v>0.00773571341601658</v>
      </c>
      <c r="R93" s="18">
        <f t="shared" si="81"/>
        <v>0.074022</v>
      </c>
      <c r="S93" s="24">
        <f t="shared" si="82"/>
        <v>0.104505598552006</v>
      </c>
      <c r="T93" s="3">
        <v>0.01</v>
      </c>
      <c r="U93" s="25">
        <f t="shared" si="83"/>
        <v>0.00104505598552006</v>
      </c>
      <c r="V93" s="24"/>
      <c r="W93" s="3"/>
      <c r="X93" s="3"/>
      <c r="Y93" s="27"/>
      <c r="Z93" s="3"/>
      <c r="AA93" s="26"/>
      <c r="AB93" s="3"/>
      <c r="AC93" s="3"/>
      <c r="AD93" s="26"/>
      <c r="AE93" s="24">
        <v>0.001</v>
      </c>
      <c r="AF93" s="3">
        <v>0.49</v>
      </c>
      <c r="AG93" s="25">
        <f t="shared" si="84"/>
        <v>0.00049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</v>
      </c>
      <c r="AR93" s="3">
        <v>0.5</v>
      </c>
      <c r="AS93" s="3">
        <f t="shared" si="85"/>
        <v>0.005</v>
      </c>
      <c r="AT93" s="2">
        <f t="shared" si="93"/>
        <v>0.00653505598552006</v>
      </c>
      <c r="AU93" s="28">
        <f t="shared" si="94"/>
        <v>28.47</v>
      </c>
      <c r="AV93" s="1">
        <f t="shared" si="86"/>
        <v>0.26</v>
      </c>
      <c r="AW93" s="2">
        <f t="shared" si="87"/>
        <v>0.0366666666666667</v>
      </c>
      <c r="AX93" s="1">
        <f t="shared" si="95"/>
        <v>11.8838280912014</v>
      </c>
      <c r="AZ93" s="2">
        <f t="shared" si="88"/>
        <v>0.0075</v>
      </c>
      <c r="BA93" s="1">
        <f t="shared" si="96"/>
        <v>2.43078301865483</v>
      </c>
    </row>
    <row r="94" spans="1:53">
      <c r="A94" s="13"/>
      <c r="B94" s="13"/>
      <c r="C94" s="16">
        <v>4</v>
      </c>
      <c r="D94" s="17">
        <v>8.89876464216667</v>
      </c>
      <c r="E94" s="19">
        <f t="shared" si="89"/>
        <v>3.23100290374194</v>
      </c>
      <c r="F94" s="16" t="s">
        <v>73</v>
      </c>
      <c r="G94" s="13">
        <v>5</v>
      </c>
      <c r="H94" s="18">
        <f t="shared" si="76"/>
        <v>8.89876464216667</v>
      </c>
      <c r="I94" s="18">
        <f t="shared" si="77"/>
        <v>282.048764642167</v>
      </c>
      <c r="J94" s="18">
        <f t="shared" si="78"/>
        <v>0.0536586033438084</v>
      </c>
      <c r="K94" s="18">
        <f t="shared" si="90"/>
        <v>28.47</v>
      </c>
      <c r="L94" s="18">
        <f t="shared" si="91"/>
        <v>0.2847</v>
      </c>
      <c r="M94" s="13" t="s">
        <v>75</v>
      </c>
      <c r="N94" s="18">
        <f>(O93-P93)*$C$22/100</f>
        <v>1.04094891174002</v>
      </c>
      <c r="O94" s="18">
        <f t="shared" si="92"/>
        <v>0.339486784828422</v>
      </c>
      <c r="P94" s="18">
        <f t="shared" si="79"/>
        <v>0.0182163867275731</v>
      </c>
      <c r="Q94" s="23">
        <f t="shared" si="80"/>
        <v>0.00473626054916902</v>
      </c>
      <c r="R94" s="18">
        <f t="shared" si="81"/>
        <v>0.074022</v>
      </c>
      <c r="S94" s="24">
        <f t="shared" si="82"/>
        <v>0.0639844985162387</v>
      </c>
      <c r="T94" s="3">
        <v>0.01</v>
      </c>
      <c r="U94" s="25">
        <f t="shared" si="83"/>
        <v>0.000639844985162387</v>
      </c>
      <c r="V94" s="24"/>
      <c r="W94" s="3"/>
      <c r="X94" s="3"/>
      <c r="Y94" s="27"/>
      <c r="Z94" s="3"/>
      <c r="AA94" s="26"/>
      <c r="AB94" s="3"/>
      <c r="AC94" s="3"/>
      <c r="AD94" s="26"/>
      <c r="AE94" s="24">
        <v>0.005</v>
      </c>
      <c r="AF94" s="3">
        <v>0.49</v>
      </c>
      <c r="AG94" s="25">
        <f t="shared" si="84"/>
        <v>0.00245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0.015</v>
      </c>
      <c r="AR94" s="3">
        <v>0.5</v>
      </c>
      <c r="AS94" s="3">
        <f t="shared" si="85"/>
        <v>0.0075</v>
      </c>
      <c r="AT94" s="2">
        <f t="shared" si="93"/>
        <v>0.0105898449851624</v>
      </c>
      <c r="AU94" s="28">
        <f t="shared" si="94"/>
        <v>28.47</v>
      </c>
      <c r="AV94" s="1">
        <f t="shared" si="86"/>
        <v>0.26</v>
      </c>
      <c r="AW94" s="2">
        <f t="shared" si="87"/>
        <v>0.0366666666666667</v>
      </c>
      <c r="AX94" s="1">
        <f t="shared" si="95"/>
        <v>19.2573556515792</v>
      </c>
      <c r="AZ94" s="2">
        <f t="shared" si="88"/>
        <v>0.0075</v>
      </c>
      <c r="BA94" s="1">
        <f t="shared" si="96"/>
        <v>3.93900456509575</v>
      </c>
    </row>
    <row r="95" spans="1:53">
      <c r="A95" s="13"/>
      <c r="B95" s="13"/>
      <c r="C95" s="16">
        <v>5</v>
      </c>
      <c r="D95" s="17">
        <v>19.4194547480645</v>
      </c>
      <c r="E95" s="19">
        <f t="shared" si="89"/>
        <v>8.89876464216667</v>
      </c>
      <c r="F95" s="16" t="s">
        <v>75</v>
      </c>
      <c r="G95" s="13">
        <v>6</v>
      </c>
      <c r="H95" s="18">
        <f t="shared" si="76"/>
        <v>19.4194547480645</v>
      </c>
      <c r="I95" s="18">
        <f t="shared" si="77"/>
        <v>292.569454748065</v>
      </c>
      <c r="J95" s="18">
        <f t="shared" si="78"/>
        <v>0.185680548887695</v>
      </c>
      <c r="K95" s="18">
        <f t="shared" si="90"/>
        <v>28.47</v>
      </c>
      <c r="L95" s="18">
        <f t="shared" si="91"/>
        <v>0.2847</v>
      </c>
      <c r="M95" s="13" t="s">
        <v>73</v>
      </c>
      <c r="N95" s="13"/>
      <c r="O95" s="18">
        <f t="shared" si="92"/>
        <v>0.605970398100849</v>
      </c>
      <c r="P95" s="18">
        <f t="shared" si="79"/>
        <v>0.11251691612906</v>
      </c>
      <c r="Q95" s="23">
        <f t="shared" si="80"/>
        <v>0.0292543981935557</v>
      </c>
      <c r="R95" s="18">
        <f t="shared" si="81"/>
        <v>0.074022</v>
      </c>
      <c r="S95" s="24">
        <f t="shared" si="82"/>
        <v>0.395212209796489</v>
      </c>
      <c r="T95" s="3">
        <v>0.01</v>
      </c>
      <c r="U95" s="25">
        <f t="shared" si="83"/>
        <v>0.00395212209796489</v>
      </c>
      <c r="V95" s="24"/>
      <c r="W95" s="3"/>
      <c r="X95" s="3"/>
      <c r="Y95" s="27"/>
      <c r="Z95" s="3"/>
      <c r="AA95" s="26"/>
      <c r="AB95" s="3"/>
      <c r="AC95" s="3"/>
      <c r="AD95" s="26"/>
      <c r="AE95" s="24">
        <v>0.005</v>
      </c>
      <c r="AF95" s="3">
        <v>0.49</v>
      </c>
      <c r="AG95" s="25">
        <f t="shared" si="84"/>
        <v>0.00245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0.015</v>
      </c>
      <c r="AR95" s="3">
        <v>0.5</v>
      </c>
      <c r="AS95" s="3">
        <f t="shared" si="85"/>
        <v>0.0075</v>
      </c>
      <c r="AT95" s="2">
        <f t="shared" si="93"/>
        <v>0.0139021220979649</v>
      </c>
      <c r="AU95" s="28">
        <f t="shared" si="94"/>
        <v>28.47</v>
      </c>
      <c r="AV95" s="1">
        <f t="shared" si="86"/>
        <v>0.26</v>
      </c>
      <c r="AW95" s="2">
        <f t="shared" si="87"/>
        <v>0.0366666666666667</v>
      </c>
      <c r="AX95" s="1">
        <f t="shared" si="95"/>
        <v>25.2806447995502</v>
      </c>
      <c r="AZ95" s="2">
        <f t="shared" si="88"/>
        <v>0.0075</v>
      </c>
      <c r="BA95" s="1">
        <f t="shared" si="96"/>
        <v>5.17104098172618</v>
      </c>
    </row>
    <row r="96" spans="1:53">
      <c r="A96" s="13"/>
      <c r="B96" s="13"/>
      <c r="C96" s="16">
        <v>6</v>
      </c>
      <c r="D96" s="17">
        <v>21.8420490963333</v>
      </c>
      <c r="E96" s="19">
        <f t="shared" si="89"/>
        <v>19.4194547480645</v>
      </c>
      <c r="F96" s="16" t="s">
        <v>73</v>
      </c>
      <c r="G96" s="13">
        <v>7</v>
      </c>
      <c r="H96" s="18">
        <f t="shared" si="76"/>
        <v>21.8420490963333</v>
      </c>
      <c r="I96" s="18">
        <f t="shared" si="77"/>
        <v>294.992049096333</v>
      </c>
      <c r="J96" s="18">
        <f t="shared" si="78"/>
        <v>0.244041613015851</v>
      </c>
      <c r="K96" s="18">
        <f t="shared" si="90"/>
        <v>28.47</v>
      </c>
      <c r="L96" s="18">
        <f t="shared" si="91"/>
        <v>0.2847</v>
      </c>
      <c r="M96" s="13" t="s">
        <v>73</v>
      </c>
      <c r="N96" s="13"/>
      <c r="O96" s="18">
        <f t="shared" si="92"/>
        <v>0.778153481971789</v>
      </c>
      <c r="P96" s="18">
        <f t="shared" si="79"/>
        <v>0.189901830914296</v>
      </c>
      <c r="Q96" s="23">
        <f t="shared" si="80"/>
        <v>0.0493744760377169</v>
      </c>
      <c r="R96" s="18">
        <f t="shared" si="81"/>
        <v>0.074022</v>
      </c>
      <c r="S96" s="24">
        <f t="shared" si="82"/>
        <v>0.667024344623449</v>
      </c>
      <c r="T96" s="3">
        <v>0.01</v>
      </c>
      <c r="U96" s="25">
        <f t="shared" si="83"/>
        <v>0.00667024344623449</v>
      </c>
      <c r="V96" s="24"/>
      <c r="W96" s="3"/>
      <c r="X96" s="3"/>
      <c r="Y96" s="27"/>
      <c r="Z96" s="3"/>
      <c r="AA96" s="26"/>
      <c r="AB96" s="3"/>
      <c r="AC96" s="3"/>
      <c r="AD96" s="26"/>
      <c r="AE96" s="24">
        <v>0.005</v>
      </c>
      <c r="AF96" s="3">
        <v>0.49</v>
      </c>
      <c r="AG96" s="25">
        <f t="shared" si="84"/>
        <v>0.00245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0.015</v>
      </c>
      <c r="AR96" s="3">
        <v>0.5</v>
      </c>
      <c r="AS96" s="3">
        <f t="shared" si="85"/>
        <v>0.0075</v>
      </c>
      <c r="AT96" s="2">
        <f t="shared" si="93"/>
        <v>0.0166202434462345</v>
      </c>
      <c r="AU96" s="28">
        <f t="shared" si="94"/>
        <v>28.47</v>
      </c>
      <c r="AV96" s="1">
        <f t="shared" si="86"/>
        <v>0.26</v>
      </c>
      <c r="AW96" s="2">
        <f t="shared" si="87"/>
        <v>0.0366666666666667</v>
      </c>
      <c r="AX96" s="1">
        <f t="shared" si="95"/>
        <v>30.2234772565991</v>
      </c>
      <c r="AZ96" s="2">
        <f t="shared" si="88"/>
        <v>0.0075</v>
      </c>
      <c r="BA96" s="1">
        <f t="shared" si="96"/>
        <v>6.18207489339528</v>
      </c>
    </row>
    <row r="97" spans="1:53">
      <c r="A97" s="13"/>
      <c r="B97" s="13"/>
      <c r="C97" s="16">
        <v>7</v>
      </c>
      <c r="D97" s="17">
        <v>24.5494601464516</v>
      </c>
      <c r="E97" s="19">
        <f t="shared" si="89"/>
        <v>21.8420490963333</v>
      </c>
      <c r="F97" s="16" t="s">
        <v>73</v>
      </c>
      <c r="G97" s="13">
        <v>8</v>
      </c>
      <c r="H97" s="18">
        <f t="shared" si="76"/>
        <v>24.5494601464516</v>
      </c>
      <c r="I97" s="18">
        <f t="shared" si="77"/>
        <v>297.699460146452</v>
      </c>
      <c r="J97" s="18">
        <f t="shared" si="78"/>
        <v>0.329480987988925</v>
      </c>
      <c r="K97" s="18">
        <f t="shared" si="90"/>
        <v>28.47</v>
      </c>
      <c r="L97" s="18">
        <f t="shared" si="91"/>
        <v>0.2847</v>
      </c>
      <c r="M97" s="13" t="s">
        <v>73</v>
      </c>
      <c r="N97" s="13"/>
      <c r="O97" s="18">
        <f t="shared" si="92"/>
        <v>0.872951651057493</v>
      </c>
      <c r="P97" s="18">
        <f t="shared" si="79"/>
        <v>0.287620972456986</v>
      </c>
      <c r="Q97" s="23">
        <f t="shared" si="80"/>
        <v>0.0747814528388163</v>
      </c>
      <c r="R97" s="18">
        <f t="shared" si="81"/>
        <v>0.074022</v>
      </c>
      <c r="S97" s="24">
        <f t="shared" si="82"/>
        <v>1.01025982598168</v>
      </c>
      <c r="T97" s="3">
        <v>0.01</v>
      </c>
      <c r="U97" s="25">
        <f t="shared" si="83"/>
        <v>0.0101025982598168</v>
      </c>
      <c r="V97" s="24"/>
      <c r="W97" s="3"/>
      <c r="X97" s="3"/>
      <c r="Y97" s="27"/>
      <c r="Z97" s="3"/>
      <c r="AA97" s="26"/>
      <c r="AB97" s="3"/>
      <c r="AC97" s="3"/>
      <c r="AD97" s="26"/>
      <c r="AE97" s="24">
        <v>0.005</v>
      </c>
      <c r="AF97" s="3">
        <v>0.49</v>
      </c>
      <c r="AG97" s="25">
        <f t="shared" si="84"/>
        <v>0.00245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0.015</v>
      </c>
      <c r="AR97" s="3">
        <v>0.5</v>
      </c>
      <c r="AS97" s="3">
        <f t="shared" si="85"/>
        <v>0.0075</v>
      </c>
      <c r="AT97" s="2">
        <f t="shared" si="93"/>
        <v>0.0200525982598168</v>
      </c>
      <c r="AU97" s="28">
        <f t="shared" si="94"/>
        <v>28.47</v>
      </c>
      <c r="AV97" s="1">
        <f t="shared" si="86"/>
        <v>0.26</v>
      </c>
      <c r="AW97" s="2">
        <f t="shared" si="87"/>
        <v>0.0366666666666667</v>
      </c>
      <c r="AX97" s="1">
        <f t="shared" si="95"/>
        <v>36.4651245574024</v>
      </c>
      <c r="AZ97" s="2">
        <f t="shared" si="88"/>
        <v>0.0075</v>
      </c>
      <c r="BA97" s="1">
        <f t="shared" si="96"/>
        <v>7.4587754776505</v>
      </c>
    </row>
    <row r="98" spans="1:53">
      <c r="A98" s="13"/>
      <c r="B98" s="13"/>
      <c r="C98" s="16">
        <v>8</v>
      </c>
      <c r="D98" s="17">
        <v>24.0344892732258</v>
      </c>
      <c r="E98" s="19">
        <f t="shared" si="89"/>
        <v>24.5494601464516</v>
      </c>
      <c r="F98" s="16" t="s">
        <v>73</v>
      </c>
      <c r="G98" s="13">
        <v>9</v>
      </c>
      <c r="H98" s="18">
        <f t="shared" si="76"/>
        <v>24.0344892732258</v>
      </c>
      <c r="I98" s="18">
        <f t="shared" si="77"/>
        <v>297.184489273226</v>
      </c>
      <c r="J98" s="18">
        <f t="shared" si="78"/>
        <v>0.311326841704896</v>
      </c>
      <c r="K98" s="18">
        <f t="shared" si="90"/>
        <v>28.47</v>
      </c>
      <c r="L98" s="18">
        <f t="shared" si="91"/>
        <v>0.2847</v>
      </c>
      <c r="M98" s="13" t="s">
        <v>73</v>
      </c>
      <c r="N98" s="13"/>
      <c r="O98" s="18">
        <f t="shared" si="92"/>
        <v>0.870030678600507</v>
      </c>
      <c r="P98" s="18">
        <f t="shared" si="79"/>
        <v>0.270863903355063</v>
      </c>
      <c r="Q98" s="23">
        <f t="shared" si="80"/>
        <v>0.0704246148723165</v>
      </c>
      <c r="R98" s="18">
        <f t="shared" si="81"/>
        <v>0.074022</v>
      </c>
      <c r="S98" s="24">
        <f t="shared" si="82"/>
        <v>0.951401135774722</v>
      </c>
      <c r="T98" s="3">
        <v>0.01</v>
      </c>
      <c r="U98" s="25">
        <f t="shared" si="83"/>
        <v>0.00951401135774722</v>
      </c>
      <c r="V98" s="24"/>
      <c r="W98" s="3"/>
      <c r="X98" s="3"/>
      <c r="Y98" s="27"/>
      <c r="Z98" s="3"/>
      <c r="AA98" s="26"/>
      <c r="AB98" s="3"/>
      <c r="AC98" s="3"/>
      <c r="AD98" s="26"/>
      <c r="AE98" s="24">
        <v>0.005</v>
      </c>
      <c r="AF98" s="3">
        <v>0.49</v>
      </c>
      <c r="AG98" s="25">
        <f t="shared" si="84"/>
        <v>0.00245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0.015</v>
      </c>
      <c r="AR98" s="3">
        <v>0.5</v>
      </c>
      <c r="AS98" s="3">
        <f t="shared" si="85"/>
        <v>0.0075</v>
      </c>
      <c r="AT98" s="2">
        <f t="shared" si="93"/>
        <v>0.0194640113577472</v>
      </c>
      <c r="AU98" s="28">
        <f t="shared" si="94"/>
        <v>28.47</v>
      </c>
      <c r="AV98" s="1">
        <f t="shared" si="86"/>
        <v>0.26</v>
      </c>
      <c r="AW98" s="2">
        <f t="shared" si="87"/>
        <v>0.0366666666666667</v>
      </c>
      <c r="AX98" s="1">
        <f t="shared" si="95"/>
        <v>35.3947946969657</v>
      </c>
      <c r="AZ98" s="2">
        <f t="shared" si="88"/>
        <v>0.0075</v>
      </c>
      <c r="BA98" s="1">
        <f t="shared" si="96"/>
        <v>7.2398443698339</v>
      </c>
    </row>
    <row r="99" spans="1:53">
      <c r="A99" s="13"/>
      <c r="B99" s="13"/>
      <c r="C99" s="16">
        <v>9</v>
      </c>
      <c r="D99" s="17">
        <v>17.4955893476667</v>
      </c>
      <c r="E99" s="19">
        <f t="shared" si="89"/>
        <v>24.0344892732258</v>
      </c>
      <c r="F99" s="16" t="s">
        <v>73</v>
      </c>
      <c r="G99" s="13">
        <v>10</v>
      </c>
      <c r="H99" s="18">
        <f t="shared" si="76"/>
        <v>17.4955893476667</v>
      </c>
      <c r="I99" s="18">
        <f t="shared" si="77"/>
        <v>290.645589347667</v>
      </c>
      <c r="J99" s="18">
        <f t="shared" si="78"/>
        <v>0.148968700985213</v>
      </c>
      <c r="K99" s="18">
        <f t="shared" si="90"/>
        <v>28.47</v>
      </c>
      <c r="L99" s="18">
        <f t="shared" si="91"/>
        <v>0.2847</v>
      </c>
      <c r="M99" s="13" t="s">
        <v>73</v>
      </c>
      <c r="N99" s="13"/>
      <c r="O99" s="18">
        <f t="shared" si="92"/>
        <v>0.883866775245444</v>
      </c>
      <c r="P99" s="18">
        <f t="shared" si="79"/>
        <v>0.131668485352303</v>
      </c>
      <c r="Q99" s="23">
        <f t="shared" si="80"/>
        <v>0.0342338061915987</v>
      </c>
      <c r="R99" s="18">
        <f t="shared" si="81"/>
        <v>0.074022</v>
      </c>
      <c r="S99" s="24">
        <f t="shared" si="82"/>
        <v>0.462481508086768</v>
      </c>
      <c r="T99" s="3">
        <v>0.01</v>
      </c>
      <c r="U99" s="25">
        <f t="shared" si="83"/>
        <v>0.00462481508086768</v>
      </c>
      <c r="V99" s="24"/>
      <c r="W99" s="3"/>
      <c r="X99" s="3"/>
      <c r="Y99" s="27"/>
      <c r="Z99" s="3"/>
      <c r="AA99" s="26"/>
      <c r="AB99" s="3"/>
      <c r="AC99" s="3"/>
      <c r="AD99" s="26"/>
      <c r="AE99" s="24">
        <v>0.001</v>
      </c>
      <c r="AF99" s="3">
        <v>0.49</v>
      </c>
      <c r="AG99" s="25">
        <f t="shared" si="84"/>
        <v>0.00049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</v>
      </c>
      <c r="AR99" s="3">
        <v>0.5</v>
      </c>
      <c r="AS99" s="3">
        <f t="shared" si="85"/>
        <v>0.005</v>
      </c>
      <c r="AT99" s="2">
        <f t="shared" si="93"/>
        <v>0.0101148150808677</v>
      </c>
      <c r="AU99" s="28">
        <f t="shared" si="94"/>
        <v>28.47</v>
      </c>
      <c r="AV99" s="1">
        <f t="shared" si="86"/>
        <v>0.26</v>
      </c>
      <c r="AW99" s="2">
        <f t="shared" si="87"/>
        <v>0.0366666666666667</v>
      </c>
      <c r="AX99" s="1">
        <f t="shared" si="95"/>
        <v>18.3935262164028</v>
      </c>
      <c r="AZ99" s="2">
        <f t="shared" si="88"/>
        <v>0.0075</v>
      </c>
      <c r="BA99" s="1">
        <f t="shared" si="96"/>
        <v>3.76231218062784</v>
      </c>
    </row>
    <row r="100" spans="1:53">
      <c r="A100" s="13"/>
      <c r="B100" s="13"/>
      <c r="C100" s="16">
        <v>10</v>
      </c>
      <c r="D100" s="17">
        <v>10.2351772921613</v>
      </c>
      <c r="E100" s="19">
        <f t="shared" si="89"/>
        <v>17.4955893476667</v>
      </c>
      <c r="F100" s="16" t="s">
        <v>73</v>
      </c>
      <c r="G100" s="13">
        <v>11</v>
      </c>
      <c r="H100" s="18">
        <f t="shared" si="76"/>
        <v>10.2351772921613</v>
      </c>
      <c r="I100" s="18">
        <f t="shared" si="77"/>
        <v>283.385177292161</v>
      </c>
      <c r="J100" s="18">
        <f t="shared" si="78"/>
        <v>0.0631455289173393</v>
      </c>
      <c r="K100" s="18">
        <f t="shared" si="90"/>
        <v>28.47</v>
      </c>
      <c r="L100" s="18">
        <f t="shared" si="91"/>
        <v>0.2847</v>
      </c>
      <c r="M100" s="13" t="s">
        <v>75</v>
      </c>
      <c r="N100" s="18">
        <f>(O99-P99)*$C$22/100</f>
        <v>0.714588375398484</v>
      </c>
      <c r="O100" s="18">
        <f t="shared" si="92"/>
        <v>0.322309914494657</v>
      </c>
      <c r="P100" s="18">
        <f t="shared" si="79"/>
        <v>0.0203524300260675</v>
      </c>
      <c r="Q100" s="23">
        <f t="shared" si="80"/>
        <v>0.00529163180677756</v>
      </c>
      <c r="R100" s="18">
        <f t="shared" si="81"/>
        <v>0.074022</v>
      </c>
      <c r="S100" s="24">
        <f t="shared" si="82"/>
        <v>0.0714872849528189</v>
      </c>
      <c r="T100" s="3">
        <v>0.01</v>
      </c>
      <c r="U100" s="25">
        <f t="shared" si="83"/>
        <v>0.000714872849528189</v>
      </c>
      <c r="V100" s="24"/>
      <c r="W100" s="3"/>
      <c r="X100" s="3"/>
      <c r="Y100" s="27"/>
      <c r="Z100" s="3"/>
      <c r="AA100" s="26"/>
      <c r="AB100" s="3"/>
      <c r="AC100" s="3"/>
      <c r="AD100" s="26"/>
      <c r="AE100" s="24">
        <v>0.001</v>
      </c>
      <c r="AF100" s="3">
        <v>0.49</v>
      </c>
      <c r="AG100" s="25">
        <f t="shared" si="84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5"/>
        <v>0.005</v>
      </c>
      <c r="AT100" s="2">
        <f t="shared" si="93"/>
        <v>0.00620487284952819</v>
      </c>
      <c r="AU100" s="28">
        <f t="shared" si="94"/>
        <v>28.47</v>
      </c>
      <c r="AV100" s="1">
        <f t="shared" si="86"/>
        <v>0.26</v>
      </c>
      <c r="AW100" s="2">
        <f t="shared" si="87"/>
        <v>0.0366666666666667</v>
      </c>
      <c r="AX100" s="1">
        <f t="shared" si="95"/>
        <v>11.2833987091984</v>
      </c>
      <c r="AZ100" s="2">
        <f t="shared" si="88"/>
        <v>0.0075</v>
      </c>
      <c r="BA100" s="1">
        <f t="shared" si="96"/>
        <v>2.30796791779057</v>
      </c>
    </row>
    <row r="101" spans="1:54">
      <c r="A101" s="13"/>
      <c r="B101" s="13"/>
      <c r="C101" s="16">
        <v>11</v>
      </c>
      <c r="D101" s="17">
        <v>2.677751653</v>
      </c>
      <c r="E101" s="19">
        <f t="shared" si="89"/>
        <v>10.2351772921613</v>
      </c>
      <c r="F101" s="16" t="s">
        <v>75</v>
      </c>
      <c r="G101" s="13">
        <v>12</v>
      </c>
      <c r="H101" s="18">
        <f t="shared" si="76"/>
        <v>2.677751653</v>
      </c>
      <c r="I101" s="18">
        <f t="shared" si="77"/>
        <v>275.827751653</v>
      </c>
      <c r="J101" s="18">
        <f t="shared" si="78"/>
        <v>0.0246318730655541</v>
      </c>
      <c r="K101" s="18">
        <f t="shared" si="90"/>
        <v>28.47</v>
      </c>
      <c r="L101" s="18">
        <f t="shared" si="91"/>
        <v>0.2847</v>
      </c>
      <c r="M101" s="13" t="s">
        <v>73</v>
      </c>
      <c r="N101" s="13"/>
      <c r="O101" s="18">
        <f t="shared" si="92"/>
        <v>0.586657484468589</v>
      </c>
      <c r="P101" s="18">
        <f t="shared" si="79"/>
        <v>0.0144504726903876</v>
      </c>
      <c r="Q101" s="23">
        <f t="shared" si="80"/>
        <v>0.00375712289950077</v>
      </c>
      <c r="R101" s="18">
        <f t="shared" si="81"/>
        <v>0.074022</v>
      </c>
      <c r="S101" s="24">
        <f t="shared" si="82"/>
        <v>0.0507568412026258</v>
      </c>
      <c r="T101" s="3">
        <v>0.01</v>
      </c>
      <c r="U101" s="25">
        <f t="shared" si="83"/>
        <v>0.000507568412026258</v>
      </c>
      <c r="V101" s="24"/>
      <c r="W101" s="3"/>
      <c r="X101" s="3"/>
      <c r="Y101" s="27"/>
      <c r="Z101" s="3"/>
      <c r="AA101" s="26"/>
      <c r="AB101" s="3"/>
      <c r="AC101" s="3"/>
      <c r="AD101" s="26"/>
      <c r="AE101" s="24">
        <v>0.001</v>
      </c>
      <c r="AF101" s="3">
        <v>0.49</v>
      </c>
      <c r="AG101" s="25">
        <f t="shared" si="84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5"/>
        <v>0.005</v>
      </c>
      <c r="AT101" s="2">
        <f t="shared" si="93"/>
        <v>0.00599756841202626</v>
      </c>
      <c r="AU101" s="28">
        <f t="shared" si="94"/>
        <v>28.47</v>
      </c>
      <c r="AV101" s="1">
        <f t="shared" si="86"/>
        <v>0.26</v>
      </c>
      <c r="AW101" s="2">
        <f t="shared" si="87"/>
        <v>0.0366666666666667</v>
      </c>
      <c r="AX101" s="1">
        <f t="shared" si="95"/>
        <v>10.9064210209774</v>
      </c>
      <c r="AY101" s="1">
        <f>SUM(AX90:AX101)</f>
        <v>229.889088164527</v>
      </c>
      <c r="AZ101" s="2">
        <f t="shared" si="88"/>
        <v>0.0075</v>
      </c>
      <c r="BA101" s="1">
        <f t="shared" si="96"/>
        <v>2.23085884519991</v>
      </c>
      <c r="BB101" s="1">
        <f>SUM(BA90:BA101)</f>
        <v>47.0227680336532</v>
      </c>
    </row>
    <row r="102" spans="1:19">
      <c r="A102" s="13"/>
      <c r="B102" s="13"/>
      <c r="C102" s="16">
        <v>12</v>
      </c>
      <c r="D102" s="17">
        <v>-3.6381796783871</v>
      </c>
      <c r="E102" s="19">
        <f t="shared" si="89"/>
        <v>2.677751653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</sheetData>
  <mergeCells count="65">
    <mergeCell ref="R1:W1"/>
    <mergeCell ref="X1:Z1"/>
    <mergeCell ref="AA1:AC1"/>
    <mergeCell ref="AD1:AF1"/>
    <mergeCell ref="AG1:AI1"/>
    <mergeCell ref="AJ1:AO1"/>
    <mergeCell ref="A7:B7"/>
    <mergeCell ref="A8:B8"/>
    <mergeCell ref="A9:B9"/>
    <mergeCell ref="A10:B10"/>
    <mergeCell ref="R10:S10"/>
    <mergeCell ref="U10:V10"/>
    <mergeCell ref="X10:Y10"/>
    <mergeCell ref="AA10:AB10"/>
    <mergeCell ref="AD10:AE10"/>
    <mergeCell ref="AG10:AH10"/>
    <mergeCell ref="AJ10:AN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102"/>
  <sheetViews>
    <sheetView workbookViewId="0">
      <pane xSplit="4" topLeftCell="E1" activePane="topRight" state="frozen"/>
      <selection/>
      <selection pane="topRight" activeCell="AV30" sqref="AV30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47.7</v>
      </c>
      <c r="F2" s="3">
        <v>1166.832</v>
      </c>
      <c r="G2" s="7">
        <f>(F2+F3+F4)/3</f>
        <v>1338.18733333333</v>
      </c>
      <c r="H2" s="3">
        <v>0.13</v>
      </c>
      <c r="I2" s="20">
        <f>(H2+H3+H4)/3</f>
        <v>0.12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0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0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948.084978343578</v>
      </c>
      <c r="F5" s="3">
        <v>91.104</v>
      </c>
      <c r="G5" s="7">
        <f>(F5+F6)/2</f>
        <v>92.50925</v>
      </c>
      <c r="H5" s="3">
        <v>0.18</v>
      </c>
      <c r="I5" s="20">
        <f>(H5+H6)/2</f>
        <v>0.155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0"/>
      <c r="M6" s="2"/>
    </row>
    <row r="7" s="1" customFormat="1" spans="1:13">
      <c r="A7" s="4" t="s">
        <v>5</v>
      </c>
      <c r="B7" s="5"/>
      <c r="C7" s="3"/>
      <c r="D7" s="3"/>
      <c r="E7" s="12">
        <v>4149.54157007637</v>
      </c>
      <c r="F7" s="3">
        <v>122.786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3">
        <v>0.29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3.622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1.01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(AV38+AV53+AY69+AY85+AY101+BB101+AG69)</f>
        <v>120419191.806927</v>
      </c>
      <c r="J14" s="14" t="s">
        <v>21</v>
      </c>
      <c r="K14" s="14">
        <f>I14/(10000*1000)</f>
        <v>12.0419191806927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36">
        <v>63963231.7792079</v>
      </c>
      <c r="J15" s="14" t="s">
        <v>21</v>
      </c>
      <c r="K15" s="14">
        <f>I15/(10000*1000)</f>
        <v>6.39632317792079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1338.18733333333</v>
      </c>
      <c r="C27" s="16" t="s">
        <v>72</v>
      </c>
      <c r="D27" s="17">
        <v>2.75541841280645</v>
      </c>
      <c r="E27" s="16"/>
      <c r="F27" s="16"/>
      <c r="G27" s="13">
        <v>1</v>
      </c>
      <c r="H27" s="18">
        <f t="shared" ref="H27:H38" si="0">E28</f>
        <v>2.75541841280645</v>
      </c>
      <c r="I27" s="18">
        <f t="shared" ref="I27:I38" si="1">H27+273.15</f>
        <v>275.905418412806</v>
      </c>
      <c r="J27" s="18">
        <f t="shared" ref="J27:J38" si="2">EXP(($C$16*(I27-$C$14))/($C$17*I27*$C$14))</f>
        <v>0.0248778587124359</v>
      </c>
      <c r="K27" s="18">
        <f t="shared" ref="K27:K38" si="3">$B$27/12</f>
        <v>111.515611111111</v>
      </c>
      <c r="L27" s="18">
        <f t="shared" ref="L27:L38" si="4"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5">O27*J27</f>
        <v>0.0277426961745317</v>
      </c>
      <c r="Q27" s="23">
        <f t="shared" ref="Q27:Q38" si="6">P27*$B$29</f>
        <v>0.0033291235409438</v>
      </c>
      <c r="R27" s="18">
        <f t="shared" ref="R27:R38" si="7">L27*$B$29</f>
        <v>0.133818733333333</v>
      </c>
      <c r="S27" s="24">
        <f t="shared" ref="S27:S38" si="8">Q27/R27</f>
        <v>0.0248778587124359</v>
      </c>
      <c r="T27" s="3">
        <v>0.01</v>
      </c>
      <c r="U27" s="25">
        <f t="shared" ref="U27:U38" si="9">S27*T27</f>
        <v>0.000248778587124359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0.0221487785871244</v>
      </c>
      <c r="AR27" s="28">
        <f t="shared" ref="AR27:AR38" si="15">$B$27/12</f>
        <v>111.515611111111</v>
      </c>
      <c r="AS27" s="1">
        <f t="shared" ref="AS27:AS38" si="16">$B$29</f>
        <v>0.12</v>
      </c>
      <c r="AT27" s="2">
        <f>$E$2/12</f>
        <v>3.975</v>
      </c>
      <c r="AU27" s="1">
        <f t="shared" ref="AU27:AU38" si="17">AT27*10000*AS27*0.67*AR27*AQ27</f>
        <v>7893.66392264919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1.91944123667742</v>
      </c>
      <c r="E28" s="19">
        <f t="shared" ref="E28:E39" si="18">D27</f>
        <v>2.75541841280645</v>
      </c>
      <c r="F28" s="16" t="s">
        <v>73</v>
      </c>
      <c r="G28" s="13">
        <v>2</v>
      </c>
      <c r="H28" s="18">
        <f t="shared" si="0"/>
        <v>1.91944123667742</v>
      </c>
      <c r="I28" s="18">
        <f t="shared" si="1"/>
        <v>275.069441236677</v>
      </c>
      <c r="J28" s="18">
        <f t="shared" si="2"/>
        <v>0.0223477501953891</v>
      </c>
      <c r="K28" s="18">
        <f t="shared" si="3"/>
        <v>111.515611111111</v>
      </c>
      <c r="L28" s="18">
        <f t="shared" si="4"/>
        <v>1.11515611111111</v>
      </c>
      <c r="M28" s="13" t="s">
        <v>73</v>
      </c>
      <c r="N28" s="13"/>
      <c r="O28" s="18">
        <f t="shared" ref="O28:O38" si="19">L28+O27-P27-N28</f>
        <v>2.20256952604769</v>
      </c>
      <c r="P28" s="18">
        <f t="shared" si="5"/>
        <v>0.0492224735560904</v>
      </c>
      <c r="Q28" s="23">
        <f t="shared" si="6"/>
        <v>0.00590669682673084</v>
      </c>
      <c r="R28" s="18">
        <f t="shared" si="7"/>
        <v>0.133818733333333</v>
      </c>
      <c r="S28" s="24">
        <f t="shared" si="8"/>
        <v>0.0441395362188765</v>
      </c>
      <c r="T28" s="3">
        <v>0.01</v>
      </c>
      <c r="U28" s="25">
        <f t="shared" si="9"/>
        <v>0.000441395362188765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0.0223413953621888</v>
      </c>
      <c r="AR28" s="28">
        <f t="shared" si="15"/>
        <v>111.515611111111</v>
      </c>
      <c r="AS28" s="1">
        <f t="shared" si="16"/>
        <v>0.12</v>
      </c>
      <c r="AT28" s="2">
        <f t="shared" ref="AT28:AT38" si="20">$E$2/12</f>
        <v>3.975</v>
      </c>
      <c r="AU28" s="1">
        <f t="shared" si="17"/>
        <v>7962.31114318291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17">
        <v>4.54342928921429</v>
      </c>
      <c r="E29" s="19">
        <f t="shared" si="18"/>
        <v>1.91944123667742</v>
      </c>
      <c r="F29" s="16" t="s">
        <v>73</v>
      </c>
      <c r="G29" s="13">
        <v>3</v>
      </c>
      <c r="H29" s="18">
        <f t="shared" si="0"/>
        <v>4.54342928921429</v>
      </c>
      <c r="I29" s="18">
        <f t="shared" si="1"/>
        <v>277.693429289214</v>
      </c>
      <c r="J29" s="18">
        <f t="shared" si="2"/>
        <v>0.0312245698331975</v>
      </c>
      <c r="K29" s="18">
        <f t="shared" si="3"/>
        <v>111.515611111111</v>
      </c>
      <c r="L29" s="18">
        <f t="shared" si="4"/>
        <v>1.11515611111111</v>
      </c>
      <c r="M29" s="13" t="s">
        <v>73</v>
      </c>
      <c r="N29" s="13"/>
      <c r="O29" s="18">
        <f t="shared" si="19"/>
        <v>3.26850316360271</v>
      </c>
      <c r="P29" s="18">
        <f t="shared" si="5"/>
        <v>0.10205760528194</v>
      </c>
      <c r="Q29" s="23">
        <f t="shared" si="6"/>
        <v>0.0122469126338328</v>
      </c>
      <c r="R29" s="18">
        <f t="shared" si="7"/>
        <v>0.133818733333333</v>
      </c>
      <c r="S29" s="24">
        <f t="shared" si="8"/>
        <v>0.0915186710318544</v>
      </c>
      <c r="T29" s="3">
        <v>0.01</v>
      </c>
      <c r="U29" s="25">
        <f t="shared" si="9"/>
        <v>0.000915186710318544</v>
      </c>
      <c r="V29" s="24"/>
      <c r="W29" s="3"/>
      <c r="X29" s="25"/>
      <c r="Y29" s="27">
        <v>0.02</v>
      </c>
      <c r="Z29" s="3">
        <v>0.21</v>
      </c>
      <c r="AA29" s="26">
        <f t="shared" si="10"/>
        <v>0.0042</v>
      </c>
      <c r="AB29" s="3">
        <v>0.01</v>
      </c>
      <c r="AC29" s="3">
        <v>0.29</v>
      </c>
      <c r="AD29" s="26">
        <f t="shared" si="11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0.0228151867103185</v>
      </c>
      <c r="AR29" s="28">
        <f t="shared" si="15"/>
        <v>111.515611111111</v>
      </c>
      <c r="AS29" s="1">
        <f t="shared" si="16"/>
        <v>0.12</v>
      </c>
      <c r="AT29" s="2">
        <f t="shared" si="20"/>
        <v>3.975</v>
      </c>
      <c r="AU29" s="1">
        <f t="shared" si="17"/>
        <v>8131.16694066555</v>
      </c>
    </row>
    <row r="30" s="1" customFormat="1" spans="1:47">
      <c r="A30" s="13"/>
      <c r="B30" s="13"/>
      <c r="C30" s="16">
        <v>3</v>
      </c>
      <c r="D30" s="17">
        <v>9.64534906906452</v>
      </c>
      <c r="E30" s="19">
        <f t="shared" si="18"/>
        <v>4.54342928921429</v>
      </c>
      <c r="F30" s="16" t="s">
        <v>73</v>
      </c>
      <c r="G30" s="13">
        <v>4</v>
      </c>
      <c r="H30" s="18">
        <f t="shared" si="0"/>
        <v>9.64534906906452</v>
      </c>
      <c r="I30" s="18">
        <f t="shared" si="1"/>
        <v>282.795349069065</v>
      </c>
      <c r="J30" s="18">
        <f t="shared" si="2"/>
        <v>0.058778700380583</v>
      </c>
      <c r="K30" s="18">
        <f t="shared" si="3"/>
        <v>111.515611111111</v>
      </c>
      <c r="L30" s="18">
        <f t="shared" si="4"/>
        <v>1.11515611111111</v>
      </c>
      <c r="M30" s="13" t="s">
        <v>73</v>
      </c>
      <c r="N30" s="13"/>
      <c r="O30" s="18">
        <f t="shared" si="19"/>
        <v>4.28160166943188</v>
      </c>
      <c r="P30" s="18">
        <f t="shared" si="5"/>
        <v>0.251666981676541</v>
      </c>
      <c r="Q30" s="23">
        <f t="shared" si="6"/>
        <v>0.0302000378011849</v>
      </c>
      <c r="R30" s="18">
        <f t="shared" si="7"/>
        <v>0.133818733333333</v>
      </c>
      <c r="S30" s="24">
        <f t="shared" si="8"/>
        <v>0.225678700200806</v>
      </c>
      <c r="T30" s="3">
        <v>0.01</v>
      </c>
      <c r="U30" s="25">
        <f t="shared" si="9"/>
        <v>0.00225678700200806</v>
      </c>
      <c r="V30" s="24"/>
      <c r="W30" s="3"/>
      <c r="X30" s="25"/>
      <c r="Y30" s="27">
        <v>0.02</v>
      </c>
      <c r="Z30" s="3">
        <v>0.21</v>
      </c>
      <c r="AA30" s="26">
        <f t="shared" si="10"/>
        <v>0.0042</v>
      </c>
      <c r="AB30" s="3">
        <v>0.01</v>
      </c>
      <c r="AC30" s="3">
        <v>0.29</v>
      </c>
      <c r="AD30" s="26">
        <f t="shared" si="11"/>
        <v>0.0029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0.0241567870020081</v>
      </c>
      <c r="AR30" s="28">
        <f t="shared" si="15"/>
        <v>111.515611111111</v>
      </c>
      <c r="AS30" s="1">
        <f t="shared" si="16"/>
        <v>0.12</v>
      </c>
      <c r="AT30" s="2">
        <f t="shared" si="20"/>
        <v>3.975</v>
      </c>
      <c r="AU30" s="1">
        <f t="shared" si="17"/>
        <v>8609.30354668506</v>
      </c>
    </row>
    <row r="31" s="1" customFormat="1" spans="1:47">
      <c r="A31" s="13"/>
      <c r="B31" s="13"/>
      <c r="C31" s="16">
        <v>4</v>
      </c>
      <c r="D31" s="17">
        <v>14.7580085699667</v>
      </c>
      <c r="E31" s="19">
        <f t="shared" si="18"/>
        <v>9.64534906906452</v>
      </c>
      <c r="F31" s="16" t="s">
        <v>73</v>
      </c>
      <c r="G31" s="13">
        <v>5</v>
      </c>
      <c r="H31" s="18">
        <f t="shared" si="0"/>
        <v>14.7580085699667</v>
      </c>
      <c r="I31" s="18">
        <f t="shared" si="1"/>
        <v>287.908008569967</v>
      </c>
      <c r="J31" s="18">
        <f t="shared" si="2"/>
        <v>0.108331428139299</v>
      </c>
      <c r="K31" s="18">
        <f t="shared" si="3"/>
        <v>111.515611111111</v>
      </c>
      <c r="L31" s="18">
        <f t="shared" si="4"/>
        <v>1.11515611111111</v>
      </c>
      <c r="M31" s="13" t="s">
        <v>75</v>
      </c>
      <c r="N31" s="18">
        <f>(O30-P30)*C22/100</f>
        <v>3.82843795336758</v>
      </c>
      <c r="O31" s="18">
        <f t="shared" si="19"/>
        <v>1.31665284549888</v>
      </c>
      <c r="P31" s="18">
        <f t="shared" si="5"/>
        <v>0.142634883116565</v>
      </c>
      <c r="Q31" s="23">
        <f t="shared" si="6"/>
        <v>0.0171161859739878</v>
      </c>
      <c r="R31" s="18">
        <f t="shared" si="7"/>
        <v>0.133818733333333</v>
      </c>
      <c r="S31" s="24">
        <f t="shared" si="8"/>
        <v>0.127905753907807</v>
      </c>
      <c r="T31" s="3">
        <v>0.01</v>
      </c>
      <c r="U31" s="25">
        <f t="shared" si="9"/>
        <v>0.00127905753907807</v>
      </c>
      <c r="V31" s="24"/>
      <c r="W31" s="3"/>
      <c r="X31" s="25"/>
      <c r="Y31" s="27">
        <v>0.04</v>
      </c>
      <c r="Z31" s="3">
        <v>0.21</v>
      </c>
      <c r="AA31" s="26">
        <f t="shared" si="10"/>
        <v>0.0084</v>
      </c>
      <c r="AB31" s="3">
        <v>0.015</v>
      </c>
      <c r="AC31" s="3">
        <v>0.29</v>
      </c>
      <c r="AD31" s="26">
        <f t="shared" si="11"/>
        <v>0.00435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0.0307290575390781</v>
      </c>
      <c r="AR31" s="28">
        <f t="shared" si="15"/>
        <v>111.515611111111</v>
      </c>
      <c r="AS31" s="1">
        <f t="shared" si="16"/>
        <v>0.12</v>
      </c>
      <c r="AT31" s="2">
        <f t="shared" si="20"/>
        <v>3.975</v>
      </c>
      <c r="AU31" s="1">
        <f t="shared" si="17"/>
        <v>10951.6130615997</v>
      </c>
    </row>
    <row r="32" s="1" customFormat="1" spans="1:47">
      <c r="A32" s="13"/>
      <c r="B32" s="13"/>
      <c r="C32" s="16">
        <v>5</v>
      </c>
      <c r="D32" s="17">
        <v>20.9364263825806</v>
      </c>
      <c r="E32" s="19">
        <f t="shared" si="18"/>
        <v>14.7580085699667</v>
      </c>
      <c r="F32" s="16" t="s">
        <v>75</v>
      </c>
      <c r="G32" s="13">
        <v>6</v>
      </c>
      <c r="H32" s="18">
        <f t="shared" si="0"/>
        <v>20.9364263825806</v>
      </c>
      <c r="I32" s="18">
        <f t="shared" si="1"/>
        <v>294.086426382581</v>
      </c>
      <c r="J32" s="18">
        <f t="shared" si="2"/>
        <v>0.220455461183986</v>
      </c>
      <c r="K32" s="18">
        <f t="shared" si="3"/>
        <v>111.515611111111</v>
      </c>
      <c r="L32" s="18">
        <f t="shared" si="4"/>
        <v>1.11515611111111</v>
      </c>
      <c r="M32" s="13" t="s">
        <v>73</v>
      </c>
      <c r="N32" s="13"/>
      <c r="O32" s="18">
        <f t="shared" si="19"/>
        <v>2.28917407349342</v>
      </c>
      <c r="P32" s="18">
        <f t="shared" si="5"/>
        <v>0.504660926102417</v>
      </c>
      <c r="Q32" s="23">
        <f t="shared" si="6"/>
        <v>0.06055931113229</v>
      </c>
      <c r="R32" s="18">
        <f t="shared" si="7"/>
        <v>0.133818733333333</v>
      </c>
      <c r="S32" s="24">
        <f t="shared" si="8"/>
        <v>0.452547334919401</v>
      </c>
      <c r="T32" s="3">
        <v>0.01</v>
      </c>
      <c r="U32" s="25">
        <f t="shared" si="9"/>
        <v>0.00452547334919401</v>
      </c>
      <c r="V32" s="24"/>
      <c r="W32" s="3"/>
      <c r="X32" s="25"/>
      <c r="Y32" s="27">
        <v>0.05</v>
      </c>
      <c r="Z32" s="3">
        <v>0.21</v>
      </c>
      <c r="AA32" s="26">
        <f t="shared" si="10"/>
        <v>0.0105</v>
      </c>
      <c r="AB32" s="3">
        <v>0.02</v>
      </c>
      <c r="AC32" s="3">
        <v>0.29</v>
      </c>
      <c r="AD32" s="26">
        <f t="shared" si="11"/>
        <v>0.0058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0.037525473349194</v>
      </c>
      <c r="AR32" s="28">
        <f t="shared" si="15"/>
        <v>111.515611111111</v>
      </c>
      <c r="AS32" s="1">
        <f t="shared" si="16"/>
        <v>0.12</v>
      </c>
      <c r="AT32" s="2">
        <f t="shared" si="20"/>
        <v>3.975</v>
      </c>
      <c r="AU32" s="1">
        <f t="shared" si="17"/>
        <v>13373.8063248807</v>
      </c>
    </row>
    <row r="33" s="1" customFormat="1" spans="1:47">
      <c r="A33" s="13"/>
      <c r="B33" s="13"/>
      <c r="C33" s="16">
        <v>6</v>
      </c>
      <c r="D33" s="17">
        <v>24.1774413906667</v>
      </c>
      <c r="E33" s="19">
        <f t="shared" si="18"/>
        <v>20.9364263825806</v>
      </c>
      <c r="F33" s="16" t="s">
        <v>73</v>
      </c>
      <c r="G33" s="13">
        <v>7</v>
      </c>
      <c r="H33" s="18">
        <f t="shared" si="0"/>
        <v>24.1774413906667</v>
      </c>
      <c r="I33" s="18">
        <f t="shared" si="1"/>
        <v>297.327441390667</v>
      </c>
      <c r="J33" s="18">
        <f t="shared" si="2"/>
        <v>0.316269799008219</v>
      </c>
      <c r="K33" s="18">
        <f t="shared" si="3"/>
        <v>111.515611111111</v>
      </c>
      <c r="L33" s="18">
        <f t="shared" si="4"/>
        <v>1.11515611111111</v>
      </c>
      <c r="M33" s="13" t="s">
        <v>73</v>
      </c>
      <c r="N33" s="13"/>
      <c r="O33" s="18">
        <f t="shared" si="19"/>
        <v>2.89966925850212</v>
      </c>
      <c r="P33" s="18">
        <f t="shared" si="5"/>
        <v>0.917077813576777</v>
      </c>
      <c r="Q33" s="23">
        <f t="shared" si="6"/>
        <v>0.110049337629213</v>
      </c>
      <c r="R33" s="18">
        <f t="shared" si="7"/>
        <v>0.133818733333333</v>
      </c>
      <c r="S33" s="24">
        <f t="shared" si="8"/>
        <v>0.822376171765785</v>
      </c>
      <c r="T33" s="3">
        <v>0.01</v>
      </c>
      <c r="U33" s="25">
        <f t="shared" si="9"/>
        <v>0.00822376171765785</v>
      </c>
      <c r="V33" s="24"/>
      <c r="W33" s="3"/>
      <c r="X33" s="25"/>
      <c r="Y33" s="27">
        <v>0.05</v>
      </c>
      <c r="Z33" s="3">
        <v>0.21</v>
      </c>
      <c r="AA33" s="26">
        <f t="shared" si="10"/>
        <v>0.0105</v>
      </c>
      <c r="AB33" s="3">
        <v>0.02</v>
      </c>
      <c r="AC33" s="3">
        <v>0.29</v>
      </c>
      <c r="AD33" s="26">
        <f t="shared" si="11"/>
        <v>0.0058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0.0412237617176579</v>
      </c>
      <c r="AR33" s="28">
        <f t="shared" si="15"/>
        <v>111.515611111111</v>
      </c>
      <c r="AS33" s="1">
        <f t="shared" si="16"/>
        <v>0.12</v>
      </c>
      <c r="AT33" s="2">
        <f t="shared" si="20"/>
        <v>3.975</v>
      </c>
      <c r="AU33" s="1">
        <f t="shared" si="17"/>
        <v>14691.84945556</v>
      </c>
    </row>
    <row r="34" s="1" customFormat="1" spans="1:47">
      <c r="A34" s="13"/>
      <c r="B34" s="13"/>
      <c r="C34" s="16">
        <v>7</v>
      </c>
      <c r="D34" s="17">
        <v>30.0242847964516</v>
      </c>
      <c r="E34" s="19">
        <f t="shared" si="18"/>
        <v>24.1774413906667</v>
      </c>
      <c r="F34" s="16" t="s">
        <v>73</v>
      </c>
      <c r="G34" s="13">
        <v>8</v>
      </c>
      <c r="H34" s="18">
        <f t="shared" si="0"/>
        <v>30.0242847964516</v>
      </c>
      <c r="I34" s="18">
        <f t="shared" si="1"/>
        <v>303.174284796452</v>
      </c>
      <c r="J34" s="18">
        <f t="shared" si="2"/>
        <v>0.59475451716835</v>
      </c>
      <c r="K34" s="18">
        <f t="shared" si="3"/>
        <v>111.515611111111</v>
      </c>
      <c r="L34" s="18">
        <f t="shared" si="4"/>
        <v>1.11515611111111</v>
      </c>
      <c r="M34" s="13" t="s">
        <v>73</v>
      </c>
      <c r="N34" s="13"/>
      <c r="O34" s="18">
        <f t="shared" si="19"/>
        <v>3.09774755603645</v>
      </c>
      <c r="P34" s="18">
        <f t="shared" si="5"/>
        <v>1.8423993519999</v>
      </c>
      <c r="Q34" s="23">
        <f t="shared" si="6"/>
        <v>0.221087922239988</v>
      </c>
      <c r="R34" s="18">
        <f t="shared" si="7"/>
        <v>0.133818733333333</v>
      </c>
      <c r="S34" s="24">
        <f t="shared" si="8"/>
        <v>1.65214478371479</v>
      </c>
      <c r="T34" s="3">
        <v>0.01</v>
      </c>
      <c r="U34" s="25">
        <f t="shared" si="9"/>
        <v>0.0165214478371479</v>
      </c>
      <c r="V34" s="24"/>
      <c r="W34" s="3"/>
      <c r="X34" s="25"/>
      <c r="Y34" s="27">
        <v>0.05</v>
      </c>
      <c r="Z34" s="3">
        <v>0.21</v>
      </c>
      <c r="AA34" s="26">
        <f t="shared" si="10"/>
        <v>0.0105</v>
      </c>
      <c r="AB34" s="3">
        <v>0.02</v>
      </c>
      <c r="AC34" s="3">
        <v>0.29</v>
      </c>
      <c r="AD34" s="26">
        <f t="shared" si="11"/>
        <v>0.0058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0.0495214478371479</v>
      </c>
      <c r="AR34" s="28">
        <f t="shared" si="15"/>
        <v>111.515611111111</v>
      </c>
      <c r="AS34" s="1">
        <f t="shared" si="16"/>
        <v>0.12</v>
      </c>
      <c r="AT34" s="2">
        <f t="shared" si="20"/>
        <v>3.975</v>
      </c>
      <c r="AU34" s="1">
        <f t="shared" si="17"/>
        <v>17649.0845602065</v>
      </c>
    </row>
    <row r="35" s="1" customFormat="1" spans="1:47">
      <c r="A35" s="13"/>
      <c r="B35" s="13"/>
      <c r="C35" s="16">
        <v>8</v>
      </c>
      <c r="D35" s="17">
        <v>29.9314294380645</v>
      </c>
      <c r="E35" s="19">
        <f t="shared" si="18"/>
        <v>30.0242847964516</v>
      </c>
      <c r="F35" s="16" t="s">
        <v>73</v>
      </c>
      <c r="G35" s="13">
        <v>9</v>
      </c>
      <c r="H35" s="18">
        <f t="shared" si="0"/>
        <v>29.9314294380645</v>
      </c>
      <c r="I35" s="18">
        <f t="shared" si="1"/>
        <v>303.081429438065</v>
      </c>
      <c r="J35" s="18">
        <f t="shared" si="2"/>
        <v>0.588931153171273</v>
      </c>
      <c r="K35" s="18">
        <f t="shared" si="3"/>
        <v>111.515611111111</v>
      </c>
      <c r="L35" s="18">
        <f t="shared" si="4"/>
        <v>1.11515611111111</v>
      </c>
      <c r="M35" s="13" t="s">
        <v>73</v>
      </c>
      <c r="N35" s="13"/>
      <c r="O35" s="18">
        <f t="shared" si="19"/>
        <v>2.37050431514767</v>
      </c>
      <c r="P35" s="18">
        <f t="shared" si="5"/>
        <v>1.39606383991739</v>
      </c>
      <c r="Q35" s="23">
        <f t="shared" si="6"/>
        <v>0.167527660790087</v>
      </c>
      <c r="R35" s="18">
        <f t="shared" si="7"/>
        <v>0.133818733333333</v>
      </c>
      <c r="S35" s="24">
        <f t="shared" si="8"/>
        <v>1.25189991428769</v>
      </c>
      <c r="T35" s="3">
        <v>0.01</v>
      </c>
      <c r="U35" s="25">
        <f t="shared" si="9"/>
        <v>0.0125189991428769</v>
      </c>
      <c r="V35" s="24"/>
      <c r="W35" s="3"/>
      <c r="X35" s="25"/>
      <c r="Y35" s="27">
        <v>0.04</v>
      </c>
      <c r="Z35" s="3">
        <v>0.21</v>
      </c>
      <c r="AA35" s="26">
        <f t="shared" si="10"/>
        <v>0.0084</v>
      </c>
      <c r="AB35" s="3">
        <v>0.015</v>
      </c>
      <c r="AC35" s="3">
        <v>0.29</v>
      </c>
      <c r="AD35" s="26">
        <f t="shared" si="11"/>
        <v>0.00435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0.0419689991428769</v>
      </c>
      <c r="AR35" s="28">
        <f t="shared" si="15"/>
        <v>111.515611111111</v>
      </c>
      <c r="AS35" s="1">
        <f t="shared" si="16"/>
        <v>0.12</v>
      </c>
      <c r="AT35" s="2">
        <f t="shared" si="20"/>
        <v>3.975</v>
      </c>
      <c r="AU35" s="1">
        <f t="shared" si="17"/>
        <v>14957.4466646395</v>
      </c>
    </row>
    <row r="36" s="1" customFormat="1" spans="1:47">
      <c r="A36" s="13"/>
      <c r="B36" s="13"/>
      <c r="C36" s="16">
        <v>9</v>
      </c>
      <c r="D36" s="17">
        <v>23.271064351</v>
      </c>
      <c r="E36" s="19">
        <f t="shared" si="18"/>
        <v>29.9314294380645</v>
      </c>
      <c r="F36" s="16" t="s">
        <v>73</v>
      </c>
      <c r="G36" s="13">
        <v>10</v>
      </c>
      <c r="H36" s="18">
        <f t="shared" si="0"/>
        <v>23.271064351</v>
      </c>
      <c r="I36" s="18">
        <f t="shared" si="1"/>
        <v>296.421064351</v>
      </c>
      <c r="J36" s="18">
        <f t="shared" si="2"/>
        <v>0.286134467159039</v>
      </c>
      <c r="K36" s="18">
        <f t="shared" si="3"/>
        <v>111.515611111111</v>
      </c>
      <c r="L36" s="18">
        <f t="shared" si="4"/>
        <v>1.11515611111111</v>
      </c>
      <c r="M36" s="13" t="s">
        <v>73</v>
      </c>
      <c r="N36" s="13"/>
      <c r="O36" s="18">
        <f t="shared" si="19"/>
        <v>2.08959658634138</v>
      </c>
      <c r="P36" s="18">
        <f t="shared" si="5"/>
        <v>0.597905605810139</v>
      </c>
      <c r="Q36" s="23">
        <f t="shared" si="6"/>
        <v>0.0717486726972166</v>
      </c>
      <c r="R36" s="18">
        <f t="shared" si="7"/>
        <v>0.133818733333333</v>
      </c>
      <c r="S36" s="24">
        <f t="shared" si="8"/>
        <v>0.53616314330592</v>
      </c>
      <c r="T36" s="3">
        <v>0.01</v>
      </c>
      <c r="U36" s="25">
        <f t="shared" si="9"/>
        <v>0.0053616314330592</v>
      </c>
      <c r="V36" s="24"/>
      <c r="W36" s="3"/>
      <c r="X36" s="25"/>
      <c r="Y36" s="27">
        <v>0.04</v>
      </c>
      <c r="Z36" s="3">
        <v>0.21</v>
      </c>
      <c r="AA36" s="26">
        <f t="shared" si="10"/>
        <v>0.0084</v>
      </c>
      <c r="AB36" s="3">
        <v>0.015</v>
      </c>
      <c r="AC36" s="3">
        <v>0.29</v>
      </c>
      <c r="AD36" s="26">
        <f t="shared" si="11"/>
        <v>0.00435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0.0348116314330592</v>
      </c>
      <c r="AR36" s="28">
        <f t="shared" si="15"/>
        <v>111.515611111111</v>
      </c>
      <c r="AS36" s="1">
        <f t="shared" si="16"/>
        <v>0.12</v>
      </c>
      <c r="AT36" s="2">
        <f t="shared" si="20"/>
        <v>3.975</v>
      </c>
      <c r="AU36" s="1">
        <f t="shared" si="17"/>
        <v>12406.6127642561</v>
      </c>
    </row>
    <row r="37" s="1" customFormat="1" spans="1:47">
      <c r="A37" s="13"/>
      <c r="B37" s="13"/>
      <c r="C37" s="16">
        <v>10</v>
      </c>
      <c r="D37" s="17">
        <v>17.652963046129</v>
      </c>
      <c r="E37" s="19">
        <f t="shared" si="18"/>
        <v>23.271064351</v>
      </c>
      <c r="F37" s="16" t="s">
        <v>73</v>
      </c>
      <c r="G37" s="13">
        <v>11</v>
      </c>
      <c r="H37" s="18">
        <f t="shared" si="0"/>
        <v>17.652963046129</v>
      </c>
      <c r="I37" s="18">
        <f t="shared" si="1"/>
        <v>290.802963046129</v>
      </c>
      <c r="J37" s="18">
        <f t="shared" si="2"/>
        <v>0.151694056085645</v>
      </c>
      <c r="K37" s="18">
        <f t="shared" si="3"/>
        <v>111.515611111111</v>
      </c>
      <c r="L37" s="18">
        <f t="shared" si="4"/>
        <v>1.11515611111111</v>
      </c>
      <c r="M37" s="13" t="s">
        <v>75</v>
      </c>
      <c r="N37" s="18">
        <f>(O36-P36)*C22/100</f>
        <v>1.41710643150468</v>
      </c>
      <c r="O37" s="18">
        <f t="shared" si="19"/>
        <v>1.18974066013767</v>
      </c>
      <c r="P37" s="18">
        <f t="shared" si="5"/>
        <v>0.180476586426297</v>
      </c>
      <c r="Q37" s="23">
        <f t="shared" si="6"/>
        <v>0.0216571903711556</v>
      </c>
      <c r="R37" s="18">
        <f t="shared" si="7"/>
        <v>0.133818733333333</v>
      </c>
      <c r="S37" s="24">
        <f t="shared" si="8"/>
        <v>0.161839750173161</v>
      </c>
      <c r="T37" s="3">
        <v>0.01</v>
      </c>
      <c r="U37" s="25">
        <f t="shared" si="9"/>
        <v>0.00161839750173161</v>
      </c>
      <c r="V37" s="24"/>
      <c r="W37" s="3"/>
      <c r="X37" s="25"/>
      <c r="Y37" s="27">
        <v>0.02</v>
      </c>
      <c r="Z37" s="3">
        <v>0.21</v>
      </c>
      <c r="AA37" s="26">
        <f t="shared" si="10"/>
        <v>0.0042</v>
      </c>
      <c r="AB37" s="3">
        <v>0.01</v>
      </c>
      <c r="AC37" s="3">
        <v>0.29</v>
      </c>
      <c r="AD37" s="26">
        <f t="shared" si="11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0.015</v>
      </c>
      <c r="AO37" s="3">
        <v>0.38</v>
      </c>
      <c r="AP37" s="3">
        <f t="shared" si="13"/>
        <v>0.0057</v>
      </c>
      <c r="AQ37" s="1">
        <f t="shared" si="14"/>
        <v>0.0254183975017316</v>
      </c>
      <c r="AR37" s="28">
        <f t="shared" si="15"/>
        <v>111.515611111111</v>
      </c>
      <c r="AS37" s="1">
        <f t="shared" si="16"/>
        <v>0.12</v>
      </c>
      <c r="AT37" s="2">
        <f t="shared" si="20"/>
        <v>3.975</v>
      </c>
      <c r="AU37" s="1">
        <f t="shared" si="17"/>
        <v>9058.9323714498</v>
      </c>
    </row>
    <row r="38" s="1" customFormat="1" spans="1:48">
      <c r="A38" s="13"/>
      <c r="B38" s="13"/>
      <c r="C38" s="16">
        <v>11</v>
      </c>
      <c r="D38" s="17">
        <v>10.8125912659333</v>
      </c>
      <c r="E38" s="19">
        <f t="shared" si="18"/>
        <v>17.652963046129</v>
      </c>
      <c r="F38" s="16" t="s">
        <v>75</v>
      </c>
      <c r="G38" s="13">
        <v>12</v>
      </c>
      <c r="H38" s="18">
        <f t="shared" si="0"/>
        <v>10.8125912659333</v>
      </c>
      <c r="I38" s="18">
        <f t="shared" si="1"/>
        <v>283.962591265933</v>
      </c>
      <c r="J38" s="18">
        <f t="shared" si="2"/>
        <v>0.0677150101210992</v>
      </c>
      <c r="K38" s="18">
        <f t="shared" si="3"/>
        <v>111.515611111111</v>
      </c>
      <c r="L38" s="18">
        <f t="shared" si="4"/>
        <v>1.11515611111111</v>
      </c>
      <c r="M38" s="13" t="s">
        <v>73</v>
      </c>
      <c r="N38" s="13"/>
      <c r="O38" s="18">
        <f t="shared" si="19"/>
        <v>2.12442018482249</v>
      </c>
      <c r="P38" s="18">
        <f t="shared" si="5"/>
        <v>0.143855134316722</v>
      </c>
      <c r="Q38" s="23">
        <f t="shared" si="6"/>
        <v>0.0172626161180067</v>
      </c>
      <c r="R38" s="18">
        <f t="shared" si="7"/>
        <v>0.133818733333333</v>
      </c>
      <c r="S38" s="24">
        <f t="shared" si="8"/>
        <v>0.128999996398162</v>
      </c>
      <c r="T38" s="3">
        <v>0.01</v>
      </c>
      <c r="U38" s="25">
        <f t="shared" si="9"/>
        <v>0.00128999996398162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0.015</v>
      </c>
      <c r="AO38" s="3">
        <v>0.38</v>
      </c>
      <c r="AP38" s="3">
        <f t="shared" si="13"/>
        <v>0.0057</v>
      </c>
      <c r="AQ38" s="1">
        <f t="shared" si="14"/>
        <v>0.0250899999639816</v>
      </c>
      <c r="AR38" s="28">
        <f t="shared" si="15"/>
        <v>111.515611111111</v>
      </c>
      <c r="AS38" s="1">
        <f t="shared" si="16"/>
        <v>0.12</v>
      </c>
      <c r="AT38" s="2">
        <f t="shared" si="20"/>
        <v>3.975</v>
      </c>
      <c r="AU38" s="1">
        <f t="shared" si="17"/>
        <v>8941.89387265281</v>
      </c>
      <c r="AV38" s="1">
        <f>SUM(AU27:AU38)</f>
        <v>134627.684628428</v>
      </c>
    </row>
    <row r="39" s="1" customFormat="1" spans="1:46">
      <c r="A39" s="13"/>
      <c r="B39" s="13"/>
      <c r="C39" s="16">
        <v>12</v>
      </c>
      <c r="D39" s="17">
        <v>3.66063315558065</v>
      </c>
      <c r="E39" s="19">
        <f t="shared" si="18"/>
        <v>10.8125912659333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2.75541841280645</v>
      </c>
      <c r="E42" s="16"/>
      <c r="F42" s="16"/>
      <c r="G42" s="13">
        <v>1</v>
      </c>
      <c r="H42" s="18">
        <f t="shared" ref="H42:H53" si="21">E43</f>
        <v>2.75541841280645</v>
      </c>
      <c r="I42" s="18">
        <f t="shared" ref="I42:I53" si="22">H42+273.15</f>
        <v>275.905418412806</v>
      </c>
      <c r="J42" s="18">
        <f t="shared" ref="J42:J53" si="23">EXP(($C$16*(I42-$C$14))/($C$17*I42*$C$14))</f>
        <v>0.0248778587124359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0.00191786004257784</v>
      </c>
      <c r="Q42" s="23">
        <f t="shared" ref="Q42:Q53" si="27">P42*$B$44</f>
        <v>0.000297268306599566</v>
      </c>
      <c r="R42" s="18">
        <f t="shared" ref="R42:R53" si="28">L42*$B$44</f>
        <v>0.0119491114583333</v>
      </c>
      <c r="S42" s="24">
        <f t="shared" ref="S42:S53" si="29">Q42/R42</f>
        <v>0.0248778587124359</v>
      </c>
      <c r="T42" s="3">
        <v>0.01</v>
      </c>
      <c r="U42" s="25">
        <f t="shared" ref="U42:U53" si="30">S42*T42</f>
        <v>0.000248778587124359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0.0150487785871244</v>
      </c>
      <c r="AR42" s="28">
        <f t="shared" ref="AR42:AR53" si="34">$B$42/12</f>
        <v>7.70910416666667</v>
      </c>
      <c r="AS42" s="1">
        <f t="shared" ref="AS42:AS53" si="35">$B$44</f>
        <v>0.155</v>
      </c>
      <c r="AT42" s="2">
        <f>$E$5/12</f>
        <v>79.0070815286315</v>
      </c>
      <c r="AU42" s="1">
        <f t="shared" ref="AU42:AU53" si="36">AT42*10000*AS42*0.67*AR42*AQ42</f>
        <v>9518.70103923219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1.91944123667742</v>
      </c>
      <c r="E43" s="19">
        <f t="shared" ref="E43:E54" si="37">D42</f>
        <v>2.75541841280645</v>
      </c>
      <c r="F43" s="16" t="s">
        <v>73</v>
      </c>
      <c r="G43" s="13">
        <v>2</v>
      </c>
      <c r="H43" s="18">
        <f t="shared" si="21"/>
        <v>1.91944123667742</v>
      </c>
      <c r="I43" s="18">
        <f t="shared" si="22"/>
        <v>275.069441236677</v>
      </c>
      <c r="J43" s="18">
        <f t="shared" si="23"/>
        <v>0.0223477501953891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0.152264223290755</v>
      </c>
      <c r="P43" s="18">
        <f t="shared" si="26"/>
        <v>0.00340276282579675</v>
      </c>
      <c r="Q43" s="23">
        <f t="shared" si="27"/>
        <v>0.000527428237998496</v>
      </c>
      <c r="R43" s="18">
        <f t="shared" si="28"/>
        <v>0.0119491114583333</v>
      </c>
      <c r="S43" s="24">
        <f t="shared" si="29"/>
        <v>0.0441395362188765</v>
      </c>
      <c r="T43" s="3">
        <v>0.01</v>
      </c>
      <c r="U43" s="25">
        <f t="shared" si="30"/>
        <v>0.000441395362188765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0.0152413953621888</v>
      </c>
      <c r="AR43" s="28">
        <f t="shared" si="34"/>
        <v>7.70910416666667</v>
      </c>
      <c r="AS43" s="1">
        <f t="shared" si="35"/>
        <v>0.155</v>
      </c>
      <c r="AT43" s="2">
        <f t="shared" ref="AT43:AT53" si="39">$E$5/12</f>
        <v>79.0070815286315</v>
      </c>
      <c r="AU43" s="1">
        <f t="shared" si="36"/>
        <v>9640.53561114541</v>
      </c>
    </row>
    <row r="44" s="1" customFormat="1" spans="1:47">
      <c r="A44" s="13" t="s">
        <v>37</v>
      </c>
      <c r="B44" s="13">
        <f>I5</f>
        <v>0.155</v>
      </c>
      <c r="C44" s="16">
        <v>2</v>
      </c>
      <c r="D44" s="17">
        <v>4.54342928921429</v>
      </c>
      <c r="E44" s="19">
        <f t="shared" si="37"/>
        <v>1.91944123667742</v>
      </c>
      <c r="F44" s="16" t="s">
        <v>73</v>
      </c>
      <c r="G44" s="13">
        <v>3</v>
      </c>
      <c r="H44" s="18">
        <f t="shared" si="21"/>
        <v>4.54342928921429</v>
      </c>
      <c r="I44" s="18">
        <f t="shared" si="22"/>
        <v>277.693429289214</v>
      </c>
      <c r="J44" s="18">
        <f t="shared" si="23"/>
        <v>0.0312245698331975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0.225952502131625</v>
      </c>
      <c r="P44" s="18">
        <f t="shared" si="26"/>
        <v>0.00705526968179464</v>
      </c>
      <c r="Q44" s="23">
        <f t="shared" si="27"/>
        <v>0.00109356680067817</v>
      </c>
      <c r="R44" s="18">
        <f t="shared" si="28"/>
        <v>0.0119491114583333</v>
      </c>
      <c r="S44" s="24">
        <f t="shared" si="29"/>
        <v>0.0915186710318544</v>
      </c>
      <c r="T44" s="3">
        <v>0.01</v>
      </c>
      <c r="U44" s="25">
        <f t="shared" si="30"/>
        <v>0.000915186710318544</v>
      </c>
      <c r="V44" s="24"/>
      <c r="W44" s="3"/>
      <c r="X44" s="25"/>
      <c r="Y44" s="27">
        <v>0.02</v>
      </c>
      <c r="Z44" s="3">
        <v>0.49</v>
      </c>
      <c r="AA44" s="26">
        <f t="shared" si="31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32"/>
        <v>0.005</v>
      </c>
      <c r="AQ44" s="1">
        <f t="shared" si="33"/>
        <v>0.0157151867103185</v>
      </c>
      <c r="AR44" s="28">
        <f t="shared" si="34"/>
        <v>7.70910416666667</v>
      </c>
      <c r="AS44" s="1">
        <f t="shared" si="35"/>
        <v>0.155</v>
      </c>
      <c r="AT44" s="2">
        <f t="shared" si="39"/>
        <v>79.0070815286315</v>
      </c>
      <c r="AU44" s="1">
        <f t="shared" si="36"/>
        <v>9940.21961351891</v>
      </c>
    </row>
    <row r="45" s="1" customFormat="1" spans="1:47">
      <c r="A45" s="13"/>
      <c r="B45" s="13"/>
      <c r="C45" s="16">
        <v>3</v>
      </c>
      <c r="D45" s="17">
        <v>9.64534906906452</v>
      </c>
      <c r="E45" s="19">
        <f t="shared" si="37"/>
        <v>4.54342928921429</v>
      </c>
      <c r="F45" s="16" t="s">
        <v>73</v>
      </c>
      <c r="G45" s="13">
        <v>4</v>
      </c>
      <c r="H45" s="18">
        <f t="shared" si="21"/>
        <v>9.64534906906452</v>
      </c>
      <c r="I45" s="18">
        <f t="shared" si="22"/>
        <v>282.795349069065</v>
      </c>
      <c r="J45" s="18">
        <f t="shared" si="23"/>
        <v>0.058778700380583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0.295988274116497</v>
      </c>
      <c r="P45" s="18">
        <f t="shared" si="26"/>
        <v>0.0173978060804595</v>
      </c>
      <c r="Q45" s="23">
        <f t="shared" si="27"/>
        <v>0.00269665994247122</v>
      </c>
      <c r="R45" s="18">
        <f t="shared" si="28"/>
        <v>0.0119491114583333</v>
      </c>
      <c r="S45" s="24">
        <f t="shared" si="29"/>
        <v>0.225678700200805</v>
      </c>
      <c r="T45" s="3">
        <v>0.01</v>
      </c>
      <c r="U45" s="25">
        <f t="shared" si="30"/>
        <v>0.00225678700200805</v>
      </c>
      <c r="V45" s="24"/>
      <c r="W45" s="3"/>
      <c r="X45" s="25"/>
      <c r="Y45" s="27">
        <v>0.02</v>
      </c>
      <c r="Z45" s="3">
        <v>0.49</v>
      </c>
      <c r="AA45" s="26">
        <f t="shared" si="31"/>
        <v>0.0098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</v>
      </c>
      <c r="AO45" s="3">
        <v>0.5</v>
      </c>
      <c r="AP45" s="3">
        <f t="shared" si="32"/>
        <v>0.005</v>
      </c>
      <c r="AQ45" s="1">
        <f t="shared" si="33"/>
        <v>0.0170567870020081</v>
      </c>
      <c r="AR45" s="28">
        <f t="shared" si="34"/>
        <v>7.70910416666667</v>
      </c>
      <c r="AS45" s="1">
        <f t="shared" si="35"/>
        <v>0.155</v>
      </c>
      <c r="AT45" s="2">
        <f t="shared" si="39"/>
        <v>79.0070815286315</v>
      </c>
      <c r="AU45" s="1">
        <f t="shared" si="36"/>
        <v>10788.8128742149</v>
      </c>
    </row>
    <row r="46" s="1" customFormat="1" spans="1:47">
      <c r="A46" s="13"/>
      <c r="B46" s="13"/>
      <c r="C46" s="16">
        <v>4</v>
      </c>
      <c r="D46" s="17">
        <v>14.7580085699667</v>
      </c>
      <c r="E46" s="19">
        <f t="shared" si="37"/>
        <v>9.64534906906452</v>
      </c>
      <c r="F46" s="16" t="s">
        <v>73</v>
      </c>
      <c r="G46" s="13">
        <v>5</v>
      </c>
      <c r="H46" s="18">
        <f t="shared" si="21"/>
        <v>14.7580085699667</v>
      </c>
      <c r="I46" s="18">
        <f t="shared" si="22"/>
        <v>287.908008569967</v>
      </c>
      <c r="J46" s="18">
        <f t="shared" si="23"/>
        <v>0.108331428139299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0.264660944634236</v>
      </c>
      <c r="O46" s="18">
        <f t="shared" si="38"/>
        <v>0.0910205650684686</v>
      </c>
      <c r="P46" s="18">
        <f t="shared" si="26"/>
        <v>0.0098603878039132</v>
      </c>
      <c r="Q46" s="23">
        <f t="shared" si="27"/>
        <v>0.00152836010960655</v>
      </c>
      <c r="R46" s="18">
        <f t="shared" si="28"/>
        <v>0.0119491114583333</v>
      </c>
      <c r="S46" s="24">
        <f t="shared" si="29"/>
        <v>0.127905753907807</v>
      </c>
      <c r="T46" s="3">
        <v>0.01</v>
      </c>
      <c r="U46" s="25">
        <f t="shared" si="30"/>
        <v>0.00127905753907807</v>
      </c>
      <c r="V46" s="24"/>
      <c r="W46" s="3"/>
      <c r="X46" s="25"/>
      <c r="Y46" s="27">
        <v>0.04</v>
      </c>
      <c r="Z46" s="3">
        <v>0.49</v>
      </c>
      <c r="AA46" s="26">
        <f t="shared" si="31"/>
        <v>0.0196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0.015</v>
      </c>
      <c r="AO46" s="3">
        <v>0.5</v>
      </c>
      <c r="AP46" s="3">
        <f t="shared" si="32"/>
        <v>0.0075</v>
      </c>
      <c r="AQ46" s="1">
        <f t="shared" si="33"/>
        <v>0.0283790575390781</v>
      </c>
      <c r="AR46" s="28">
        <f t="shared" si="34"/>
        <v>7.70910416666667</v>
      </c>
      <c r="AS46" s="1">
        <f t="shared" si="35"/>
        <v>0.155</v>
      </c>
      <c r="AT46" s="2">
        <f t="shared" si="39"/>
        <v>79.0070815286315</v>
      </c>
      <c r="AU46" s="1">
        <f t="shared" si="36"/>
        <v>17950.4112526963</v>
      </c>
    </row>
    <row r="47" s="1" customFormat="1" spans="1:47">
      <c r="A47" s="13"/>
      <c r="B47" s="13"/>
      <c r="C47" s="16">
        <v>5</v>
      </c>
      <c r="D47" s="17">
        <v>20.9364263825806</v>
      </c>
      <c r="E47" s="19">
        <f t="shared" si="37"/>
        <v>14.7580085699667</v>
      </c>
      <c r="F47" s="16" t="s">
        <v>75</v>
      </c>
      <c r="G47" s="13">
        <v>6</v>
      </c>
      <c r="H47" s="18">
        <f t="shared" si="21"/>
        <v>20.9364263825806</v>
      </c>
      <c r="I47" s="18">
        <f t="shared" si="22"/>
        <v>294.086426382581</v>
      </c>
      <c r="J47" s="18">
        <f t="shared" si="23"/>
        <v>0.220455461183986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0.158251218931222</v>
      </c>
      <c r="P47" s="18">
        <f t="shared" si="26"/>
        <v>0.0348873454524105</v>
      </c>
      <c r="Q47" s="23">
        <f t="shared" si="27"/>
        <v>0.00540753854512363</v>
      </c>
      <c r="R47" s="18">
        <f t="shared" si="28"/>
        <v>0.0119491114583333</v>
      </c>
      <c r="S47" s="24">
        <f t="shared" si="29"/>
        <v>0.452547334919401</v>
      </c>
      <c r="T47" s="3">
        <v>0.01</v>
      </c>
      <c r="U47" s="25">
        <f t="shared" si="30"/>
        <v>0.00452547334919401</v>
      </c>
      <c r="V47" s="24"/>
      <c r="W47" s="3"/>
      <c r="X47" s="25"/>
      <c r="Y47" s="27">
        <v>0.05</v>
      </c>
      <c r="Z47" s="3">
        <v>0.49</v>
      </c>
      <c r="AA47" s="26">
        <f t="shared" si="31"/>
        <v>0.0245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0.02</v>
      </c>
      <c r="AO47" s="3">
        <v>0.5</v>
      </c>
      <c r="AP47" s="3">
        <f t="shared" si="32"/>
        <v>0.01</v>
      </c>
      <c r="AQ47" s="1">
        <f t="shared" si="33"/>
        <v>0.039025473349194</v>
      </c>
      <c r="AR47" s="28">
        <f t="shared" si="34"/>
        <v>7.70910416666667</v>
      </c>
      <c r="AS47" s="1">
        <f t="shared" si="35"/>
        <v>0.155</v>
      </c>
      <c r="AT47" s="2">
        <f t="shared" si="39"/>
        <v>79.0070815286315</v>
      </c>
      <c r="AU47" s="1">
        <f t="shared" si="36"/>
        <v>24684.5158611962</v>
      </c>
    </row>
    <row r="48" s="1" customFormat="1" spans="1:47">
      <c r="A48" s="13"/>
      <c r="B48" s="13"/>
      <c r="C48" s="16">
        <v>6</v>
      </c>
      <c r="D48" s="17">
        <v>24.1774413906667</v>
      </c>
      <c r="E48" s="19">
        <f t="shared" si="37"/>
        <v>20.9364263825806</v>
      </c>
      <c r="F48" s="16" t="s">
        <v>73</v>
      </c>
      <c r="G48" s="13">
        <v>7</v>
      </c>
      <c r="H48" s="18">
        <f t="shared" si="21"/>
        <v>24.1774413906667</v>
      </c>
      <c r="I48" s="18">
        <f t="shared" si="22"/>
        <v>297.327441390667</v>
      </c>
      <c r="J48" s="18">
        <f t="shared" si="23"/>
        <v>0.316269799008219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0.200454915145478</v>
      </c>
      <c r="P48" s="18">
        <f t="shared" si="26"/>
        <v>0.06339783572327</v>
      </c>
      <c r="Q48" s="23">
        <f t="shared" si="27"/>
        <v>0.00982666453710685</v>
      </c>
      <c r="R48" s="18">
        <f t="shared" si="28"/>
        <v>0.0119491114583333</v>
      </c>
      <c r="S48" s="24">
        <f t="shared" si="29"/>
        <v>0.822376171765785</v>
      </c>
      <c r="T48" s="3">
        <v>0.01</v>
      </c>
      <c r="U48" s="25">
        <f t="shared" si="30"/>
        <v>0.00822376171765785</v>
      </c>
      <c r="V48" s="24"/>
      <c r="W48" s="3"/>
      <c r="X48" s="25"/>
      <c r="Y48" s="27">
        <v>0.05</v>
      </c>
      <c r="Z48" s="3">
        <v>0.49</v>
      </c>
      <c r="AA48" s="26">
        <f t="shared" si="31"/>
        <v>0.0245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0.02</v>
      </c>
      <c r="AO48" s="3">
        <v>0.5</v>
      </c>
      <c r="AP48" s="3">
        <f t="shared" si="32"/>
        <v>0.01</v>
      </c>
      <c r="AQ48" s="1">
        <f t="shared" si="33"/>
        <v>0.0427237617176579</v>
      </c>
      <c r="AR48" s="28">
        <f t="shared" si="34"/>
        <v>7.70910416666667</v>
      </c>
      <c r="AS48" s="1">
        <f t="shared" si="35"/>
        <v>0.155</v>
      </c>
      <c r="AT48" s="2">
        <f t="shared" si="39"/>
        <v>79.0070815286315</v>
      </c>
      <c r="AU48" s="1">
        <f t="shared" si="36"/>
        <v>27023.7689196734</v>
      </c>
    </row>
    <row r="49" s="1" customFormat="1" spans="1:47">
      <c r="A49" s="13"/>
      <c r="B49" s="13"/>
      <c r="C49" s="16">
        <v>7</v>
      </c>
      <c r="D49" s="17">
        <v>30.0242847964516</v>
      </c>
      <c r="E49" s="19">
        <f t="shared" si="37"/>
        <v>24.1774413906667</v>
      </c>
      <c r="F49" s="16" t="s">
        <v>73</v>
      </c>
      <c r="G49" s="13">
        <v>8</v>
      </c>
      <c r="H49" s="18">
        <f t="shared" si="21"/>
        <v>30.0242847964516</v>
      </c>
      <c r="I49" s="18">
        <f t="shared" si="22"/>
        <v>303.174284796452</v>
      </c>
      <c r="J49" s="18">
        <f t="shared" si="23"/>
        <v>0.59475451716835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0.214148121088875</v>
      </c>
      <c r="P49" s="18">
        <f t="shared" si="26"/>
        <v>0.127365562360723</v>
      </c>
      <c r="Q49" s="23">
        <f t="shared" si="27"/>
        <v>0.0197416621659121</v>
      </c>
      <c r="R49" s="18">
        <f t="shared" si="28"/>
        <v>0.0119491114583333</v>
      </c>
      <c r="S49" s="24">
        <f t="shared" si="29"/>
        <v>1.65214478371479</v>
      </c>
      <c r="T49" s="3">
        <v>0.01</v>
      </c>
      <c r="U49" s="25">
        <f t="shared" si="30"/>
        <v>0.0165214478371479</v>
      </c>
      <c r="V49" s="24"/>
      <c r="W49" s="3"/>
      <c r="X49" s="25"/>
      <c r="Y49" s="27">
        <v>0.05</v>
      </c>
      <c r="Z49" s="3">
        <v>0.49</v>
      </c>
      <c r="AA49" s="26">
        <f t="shared" si="31"/>
        <v>0.0245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0.02</v>
      </c>
      <c r="AO49" s="3">
        <v>0.5</v>
      </c>
      <c r="AP49" s="3">
        <f t="shared" si="32"/>
        <v>0.01</v>
      </c>
      <c r="AQ49" s="1">
        <f t="shared" si="33"/>
        <v>0.0510214478371479</v>
      </c>
      <c r="AR49" s="28">
        <f t="shared" si="34"/>
        <v>7.70910416666667</v>
      </c>
      <c r="AS49" s="1">
        <f t="shared" si="35"/>
        <v>0.155</v>
      </c>
      <c r="AT49" s="2">
        <f t="shared" si="39"/>
        <v>79.0070815286315</v>
      </c>
      <c r="AU49" s="1">
        <f t="shared" si="36"/>
        <v>32272.2475939753</v>
      </c>
    </row>
    <row r="50" s="1" customFormat="1" spans="1:47">
      <c r="A50" s="13"/>
      <c r="B50" s="13"/>
      <c r="C50" s="16">
        <v>8</v>
      </c>
      <c r="D50" s="17">
        <v>29.9314294380645</v>
      </c>
      <c r="E50" s="19">
        <f t="shared" si="37"/>
        <v>30.0242847964516</v>
      </c>
      <c r="F50" s="16" t="s">
        <v>73</v>
      </c>
      <c r="G50" s="13">
        <v>9</v>
      </c>
      <c r="H50" s="18">
        <f t="shared" si="21"/>
        <v>29.9314294380645</v>
      </c>
      <c r="I50" s="18">
        <f t="shared" si="22"/>
        <v>303.081429438065</v>
      </c>
      <c r="J50" s="18">
        <f t="shared" si="23"/>
        <v>0.588931153171273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0.163873600394818</v>
      </c>
      <c r="P50" s="18">
        <f t="shared" si="26"/>
        <v>0.0965102684548488</v>
      </c>
      <c r="Q50" s="23">
        <f t="shared" si="27"/>
        <v>0.0149590916105016</v>
      </c>
      <c r="R50" s="18">
        <f t="shared" si="28"/>
        <v>0.0119491114583333</v>
      </c>
      <c r="S50" s="24">
        <f t="shared" si="29"/>
        <v>1.25189991428769</v>
      </c>
      <c r="T50" s="3">
        <v>0.01</v>
      </c>
      <c r="U50" s="25">
        <f t="shared" si="30"/>
        <v>0.0125189991428769</v>
      </c>
      <c r="V50" s="24"/>
      <c r="W50" s="3"/>
      <c r="X50" s="25"/>
      <c r="Y50" s="27">
        <v>0.04</v>
      </c>
      <c r="Z50" s="3">
        <v>0.49</v>
      </c>
      <c r="AA50" s="26">
        <f t="shared" si="31"/>
        <v>0.0196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0.015</v>
      </c>
      <c r="AO50" s="3">
        <v>0.5</v>
      </c>
      <c r="AP50" s="3">
        <f t="shared" si="32"/>
        <v>0.0075</v>
      </c>
      <c r="AQ50" s="1">
        <f t="shared" si="33"/>
        <v>0.0396189991428769</v>
      </c>
      <c r="AR50" s="28">
        <f t="shared" si="34"/>
        <v>7.70910416666667</v>
      </c>
      <c r="AS50" s="1">
        <f t="shared" si="35"/>
        <v>0.155</v>
      </c>
      <c r="AT50" s="2">
        <f t="shared" si="39"/>
        <v>79.0070815286315</v>
      </c>
      <c r="AU50" s="1">
        <f t="shared" si="36"/>
        <v>25059.9346738548</v>
      </c>
    </row>
    <row r="51" s="1" customFormat="1" spans="1:47">
      <c r="A51" s="13"/>
      <c r="B51" s="13"/>
      <c r="C51" s="16">
        <v>9</v>
      </c>
      <c r="D51" s="17">
        <v>23.271064351</v>
      </c>
      <c r="E51" s="19">
        <f t="shared" si="37"/>
        <v>29.9314294380645</v>
      </c>
      <c r="F51" s="16" t="s">
        <v>73</v>
      </c>
      <c r="G51" s="13">
        <v>10</v>
      </c>
      <c r="H51" s="18">
        <f t="shared" si="21"/>
        <v>23.271064351</v>
      </c>
      <c r="I51" s="18">
        <f t="shared" si="22"/>
        <v>296.421064351</v>
      </c>
      <c r="J51" s="18">
        <f t="shared" si="23"/>
        <v>0.286134467159039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0.144454373606636</v>
      </c>
      <c r="P51" s="18">
        <f t="shared" si="26"/>
        <v>0.0413333752207276</v>
      </c>
      <c r="Q51" s="23">
        <f t="shared" si="27"/>
        <v>0.00640667315921278</v>
      </c>
      <c r="R51" s="18">
        <f t="shared" si="28"/>
        <v>0.0119491114583333</v>
      </c>
      <c r="S51" s="24">
        <f t="shared" si="29"/>
        <v>0.53616314330592</v>
      </c>
      <c r="T51" s="3">
        <v>0.01</v>
      </c>
      <c r="U51" s="25">
        <f t="shared" si="30"/>
        <v>0.0053616314330592</v>
      </c>
      <c r="V51" s="24"/>
      <c r="W51" s="3"/>
      <c r="X51" s="25"/>
      <c r="Y51" s="27">
        <v>0.04</v>
      </c>
      <c r="Z51" s="3">
        <v>0.49</v>
      </c>
      <c r="AA51" s="26">
        <f t="shared" si="31"/>
        <v>0.0196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0.015</v>
      </c>
      <c r="AO51" s="3">
        <v>0.5</v>
      </c>
      <c r="AP51" s="3">
        <f t="shared" si="32"/>
        <v>0.0075</v>
      </c>
      <c r="AQ51" s="1">
        <f t="shared" si="33"/>
        <v>0.0324616314330592</v>
      </c>
      <c r="AR51" s="28">
        <f t="shared" si="34"/>
        <v>7.70910416666667</v>
      </c>
      <c r="AS51" s="1">
        <f t="shared" si="35"/>
        <v>0.155</v>
      </c>
      <c r="AT51" s="2">
        <f t="shared" si="39"/>
        <v>79.0070815286315</v>
      </c>
      <c r="AU51" s="1">
        <f t="shared" si="36"/>
        <v>20532.7338074736</v>
      </c>
    </row>
    <row r="52" s="1" customFormat="1" spans="1:47">
      <c r="A52" s="13"/>
      <c r="B52" s="13"/>
      <c r="C52" s="16">
        <v>10</v>
      </c>
      <c r="D52" s="17">
        <v>17.652963046129</v>
      </c>
      <c r="E52" s="19">
        <f t="shared" si="37"/>
        <v>23.271064351</v>
      </c>
      <c r="F52" s="16" t="s">
        <v>73</v>
      </c>
      <c r="G52" s="13">
        <v>11</v>
      </c>
      <c r="H52" s="18">
        <f t="shared" si="21"/>
        <v>17.652963046129</v>
      </c>
      <c r="I52" s="18">
        <f t="shared" si="22"/>
        <v>290.802963046129</v>
      </c>
      <c r="J52" s="18">
        <f t="shared" si="23"/>
        <v>0.151694056085645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0.0979649484666132</v>
      </c>
      <c r="O52" s="18">
        <f t="shared" si="38"/>
        <v>0.0822470915859621</v>
      </c>
      <c r="P52" s="18">
        <f t="shared" si="26"/>
        <v>0.0124763949239221</v>
      </c>
      <c r="Q52" s="23">
        <f t="shared" si="27"/>
        <v>0.00193384121320793</v>
      </c>
      <c r="R52" s="18">
        <f t="shared" si="28"/>
        <v>0.0119491114583333</v>
      </c>
      <c r="S52" s="24">
        <f t="shared" si="29"/>
        <v>0.161839750173161</v>
      </c>
      <c r="T52" s="3">
        <v>0.01</v>
      </c>
      <c r="U52" s="25">
        <f t="shared" si="30"/>
        <v>0.00161839750173161</v>
      </c>
      <c r="V52" s="24"/>
      <c r="W52" s="3"/>
      <c r="X52" s="25"/>
      <c r="Y52" s="27">
        <v>0.02</v>
      </c>
      <c r="Z52" s="3">
        <v>0.49</v>
      </c>
      <c r="AA52" s="26">
        <f t="shared" si="31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32"/>
        <v>0.005</v>
      </c>
      <c r="AQ52" s="1">
        <f t="shared" si="33"/>
        <v>0.0164183975017316</v>
      </c>
      <c r="AR52" s="28">
        <f t="shared" si="34"/>
        <v>7.70910416666667</v>
      </c>
      <c r="AS52" s="1">
        <f t="shared" si="35"/>
        <v>0.155</v>
      </c>
      <c r="AT52" s="2">
        <f t="shared" si="39"/>
        <v>79.0070815286315</v>
      </c>
      <c r="AU52" s="1">
        <f t="shared" si="36"/>
        <v>10385.0167279339</v>
      </c>
    </row>
    <row r="53" s="1" customFormat="1" spans="1:48">
      <c r="A53" s="13"/>
      <c r="B53" s="13"/>
      <c r="C53" s="16">
        <v>11</v>
      </c>
      <c r="D53" s="17">
        <v>10.8125912659333</v>
      </c>
      <c r="E53" s="19">
        <f t="shared" si="37"/>
        <v>17.652963046129</v>
      </c>
      <c r="F53" s="16" t="s">
        <v>75</v>
      </c>
      <c r="G53" s="13">
        <v>12</v>
      </c>
      <c r="H53" s="18">
        <f t="shared" si="21"/>
        <v>10.8125912659333</v>
      </c>
      <c r="I53" s="18">
        <f t="shared" si="22"/>
        <v>283.962591265933</v>
      </c>
      <c r="J53" s="18">
        <f t="shared" si="23"/>
        <v>0.0677150101210992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0.146861738328707</v>
      </c>
      <c r="P53" s="18">
        <f t="shared" si="26"/>
        <v>0.00994474409733059</v>
      </c>
      <c r="Q53" s="23">
        <f t="shared" si="27"/>
        <v>0.00154143533508624</v>
      </c>
      <c r="R53" s="18">
        <f t="shared" si="28"/>
        <v>0.0119491114583333</v>
      </c>
      <c r="S53" s="24">
        <f t="shared" si="29"/>
        <v>0.128999996398162</v>
      </c>
      <c r="T53" s="3">
        <v>0.01</v>
      </c>
      <c r="U53" s="25">
        <f t="shared" si="30"/>
        <v>0.00128999996398162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0.0160899999639816</v>
      </c>
      <c r="AR53" s="28">
        <f t="shared" si="34"/>
        <v>7.70910416666667</v>
      </c>
      <c r="AS53" s="1">
        <f t="shared" si="35"/>
        <v>0.155</v>
      </c>
      <c r="AT53" s="2">
        <f t="shared" si="39"/>
        <v>79.0070815286315</v>
      </c>
      <c r="AU53" s="1">
        <f t="shared" si="36"/>
        <v>10177.2976784599</v>
      </c>
      <c r="AV53" s="1">
        <f>SUM(AU42:AU53)</f>
        <v>207974.195653375</v>
      </c>
    </row>
    <row r="54" s="1" customFormat="1" spans="1:46">
      <c r="A54" s="13"/>
      <c r="B54" s="13"/>
      <c r="C54" s="16">
        <v>12</v>
      </c>
      <c r="D54" s="17">
        <v>3.66063315558065</v>
      </c>
      <c r="E54" s="19">
        <f t="shared" si="37"/>
        <v>10.8125912659333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9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="1" customFormat="1" spans="1:79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="1" customFormat="1" spans="1:79">
      <c r="A58" s="13" t="s">
        <v>71</v>
      </c>
      <c r="B58" s="13">
        <f>F7</f>
        <v>122.786</v>
      </c>
      <c r="C58" s="16" t="s">
        <v>72</v>
      </c>
      <c r="D58" s="17">
        <v>2.75541841280645</v>
      </c>
      <c r="E58" s="16"/>
      <c r="F58" s="16"/>
      <c r="G58" s="13">
        <v>1</v>
      </c>
      <c r="H58" s="18">
        <f t="shared" ref="H58:H69" si="40">E59</f>
        <v>2.75541841280645</v>
      </c>
      <c r="I58" s="18">
        <f t="shared" ref="I58:I69" si="41">H58+273.15</f>
        <v>275.905418412806</v>
      </c>
      <c r="J58" s="18">
        <f t="shared" ref="J58:J69" si="42">EXP(($C$16*(I58-$C$14))/($C$17*I58*$C$14))</f>
        <v>0.0248778587124359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0.068729687096966</v>
      </c>
      <c r="Q58" s="23">
        <f t="shared" ref="Q58:Q69" si="46">P58*$B$60</f>
        <v>0.0199316092581201</v>
      </c>
      <c r="R58" s="18">
        <f t="shared" ref="R58:R69" si="47">L58*$B$60</f>
        <v>0.80117865</v>
      </c>
      <c r="S58" s="24">
        <f t="shared" ref="S58:S69" si="48">Q58/R58</f>
        <v>0.0248778587124359</v>
      </c>
      <c r="T58" s="3">
        <v>0.27</v>
      </c>
      <c r="U58" s="25">
        <f t="shared" ref="U58:U69" si="49">S58*T58</f>
        <v>0.00671702185235769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0.227705117345913</v>
      </c>
      <c r="AC58" s="28">
        <f t="shared" ref="AC58:AC69" si="51">$B$58/12</f>
        <v>10.2321666666667</v>
      </c>
      <c r="AD58" s="1">
        <f t="shared" ref="AD58:AD69" si="52">$B$60</f>
        <v>0.29</v>
      </c>
      <c r="AE58" s="29">
        <f>$E$7/12</f>
        <v>345.795130839697</v>
      </c>
      <c r="AF58" s="1">
        <f t="shared" ref="AF58:AF69" si="53">AE58*10000*AC58*AB58</f>
        <v>8056738.54111284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="1" customFormat="1" spans="1:79">
      <c r="A59" s="13" t="s">
        <v>74</v>
      </c>
      <c r="B59" s="13">
        <v>27</v>
      </c>
      <c r="C59" s="16">
        <v>1</v>
      </c>
      <c r="D59" s="17">
        <v>1.91944123667742</v>
      </c>
      <c r="E59" s="19">
        <f t="shared" ref="E59:E70" si="54">D58</f>
        <v>2.75541841280645</v>
      </c>
      <c r="F59" s="16" t="s">
        <v>73</v>
      </c>
      <c r="G59" s="13">
        <v>2</v>
      </c>
      <c r="H59" s="18">
        <f t="shared" si="40"/>
        <v>1.91944123667742</v>
      </c>
      <c r="I59" s="18">
        <f t="shared" si="41"/>
        <v>275.069441236677</v>
      </c>
      <c r="J59" s="18">
        <f t="shared" si="42"/>
        <v>0.0223477501953891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5">L59+O58-P58-N59</f>
        <v>5.45664031290303</v>
      </c>
      <c r="P59" s="18">
        <f t="shared" si="45"/>
        <v>0.121943634618847</v>
      </c>
      <c r="Q59" s="23">
        <f t="shared" si="46"/>
        <v>0.0353636540394656</v>
      </c>
      <c r="R59" s="18">
        <f t="shared" si="47"/>
        <v>0.80117865</v>
      </c>
      <c r="S59" s="24">
        <f t="shared" si="48"/>
        <v>0.0441395362188765</v>
      </c>
      <c r="T59" s="3">
        <v>0.27</v>
      </c>
      <c r="U59" s="25">
        <f t="shared" si="49"/>
        <v>0.0119176747790967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0.228715604209579</v>
      </c>
      <c r="AC59" s="28">
        <f t="shared" si="51"/>
        <v>10.2321666666667</v>
      </c>
      <c r="AD59" s="1">
        <f t="shared" si="52"/>
        <v>0.29</v>
      </c>
      <c r="AE59" s="29">
        <f t="shared" ref="AE59:AE69" si="56">$E$7/12</f>
        <v>345.795130839697</v>
      </c>
      <c r="AF59" s="1">
        <f t="shared" si="53"/>
        <v>8092491.92493957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="1" customFormat="1" spans="1:79">
      <c r="A60" s="13" t="s">
        <v>37</v>
      </c>
      <c r="B60" s="13">
        <f>H7</f>
        <v>0.29</v>
      </c>
      <c r="C60" s="16">
        <v>2</v>
      </c>
      <c r="D60" s="17">
        <v>4.54342928921429</v>
      </c>
      <c r="E60" s="19">
        <f t="shared" si="54"/>
        <v>1.91944123667742</v>
      </c>
      <c r="F60" s="16" t="s">
        <v>73</v>
      </c>
      <c r="G60" s="13">
        <v>3</v>
      </c>
      <c r="H60" s="18">
        <f t="shared" si="40"/>
        <v>4.54342928921429</v>
      </c>
      <c r="I60" s="18">
        <f t="shared" si="41"/>
        <v>277.693429289214</v>
      </c>
      <c r="J60" s="18">
        <f t="shared" si="42"/>
        <v>0.0312245698331975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5"/>
        <v>8.09738167828418</v>
      </c>
      <c r="P60" s="18">
        <f t="shared" si="45"/>
        <v>0.252837259679638</v>
      </c>
      <c r="Q60" s="23">
        <f t="shared" si="46"/>
        <v>0.0733228053070952</v>
      </c>
      <c r="R60" s="18">
        <f t="shared" si="47"/>
        <v>0.80117865</v>
      </c>
      <c r="S60" s="24">
        <f t="shared" si="48"/>
        <v>0.0915186710318544</v>
      </c>
      <c r="T60" s="3">
        <v>0.27</v>
      </c>
      <c r="U60" s="25">
        <f t="shared" si="49"/>
        <v>0.0247100411786007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50"/>
        <v>0.231201161001002</v>
      </c>
      <c r="AC60" s="28">
        <f t="shared" si="51"/>
        <v>10.2321666666667</v>
      </c>
      <c r="AD60" s="1">
        <f t="shared" si="52"/>
        <v>0.29</v>
      </c>
      <c r="AE60" s="29">
        <f t="shared" si="56"/>
        <v>345.795130839697</v>
      </c>
      <c r="AF60" s="1">
        <f t="shared" si="53"/>
        <v>8180436.72578991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="1" customFormat="1" spans="1:79">
      <c r="A61" s="13"/>
      <c r="B61" s="13"/>
      <c r="C61" s="16">
        <v>3</v>
      </c>
      <c r="D61" s="17">
        <v>9.64534906906452</v>
      </c>
      <c r="E61" s="19">
        <f t="shared" si="54"/>
        <v>4.54342928921429</v>
      </c>
      <c r="F61" s="16" t="s">
        <v>73</v>
      </c>
      <c r="G61" s="13">
        <v>4</v>
      </c>
      <c r="H61" s="18">
        <f t="shared" si="40"/>
        <v>9.64534906906452</v>
      </c>
      <c r="I61" s="18">
        <f t="shared" si="41"/>
        <v>282.795349069065</v>
      </c>
      <c r="J61" s="18">
        <f t="shared" si="42"/>
        <v>0.058778700380583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5"/>
        <v>10.6072294186045</v>
      </c>
      <c r="P61" s="18">
        <f t="shared" si="45"/>
        <v>0.623479159864262</v>
      </c>
      <c r="Q61" s="23">
        <f t="shared" si="46"/>
        <v>0.180808956360636</v>
      </c>
      <c r="R61" s="18">
        <f t="shared" si="47"/>
        <v>0.80117865</v>
      </c>
      <c r="S61" s="24">
        <f t="shared" si="48"/>
        <v>0.225678700200805</v>
      </c>
      <c r="T61" s="3">
        <v>0.27</v>
      </c>
      <c r="U61" s="25">
        <f t="shared" si="49"/>
        <v>0.0609332490542175</v>
      </c>
      <c r="V61" s="3">
        <v>220.1</v>
      </c>
      <c r="W61" s="26">
        <v>12.1</v>
      </c>
      <c r="X61" s="26">
        <v>4.5</v>
      </c>
      <c r="Y61" s="26">
        <v>1.5</v>
      </c>
      <c r="Z61" s="26">
        <v>6.8</v>
      </c>
      <c r="AA61" s="3">
        <v>30.2</v>
      </c>
      <c r="AB61" s="2">
        <f t="shared" si="50"/>
        <v>0.287039330291234</v>
      </c>
      <c r="AC61" s="28">
        <f t="shared" si="51"/>
        <v>10.2321666666667</v>
      </c>
      <c r="AD61" s="1">
        <f t="shared" si="52"/>
        <v>0.29</v>
      </c>
      <c r="AE61" s="29">
        <f t="shared" si="56"/>
        <v>345.795130839697</v>
      </c>
      <c r="AF61" s="1">
        <f t="shared" si="53"/>
        <v>10156121.4878604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="1" customFormat="1" spans="1:79">
      <c r="A62" s="13"/>
      <c r="B62" s="13"/>
      <c r="C62" s="16">
        <v>4</v>
      </c>
      <c r="D62" s="17">
        <v>14.7580085699667</v>
      </c>
      <c r="E62" s="19">
        <f t="shared" si="54"/>
        <v>9.64534906906452</v>
      </c>
      <c r="F62" s="16" t="s">
        <v>73</v>
      </c>
      <c r="G62" s="13">
        <v>5</v>
      </c>
      <c r="H62" s="18">
        <f t="shared" si="40"/>
        <v>14.7580085699667</v>
      </c>
      <c r="I62" s="18">
        <f t="shared" si="41"/>
        <v>287.908008569967</v>
      </c>
      <c r="J62" s="18">
        <f t="shared" si="42"/>
        <v>0.108331428139299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9.48456274580327</v>
      </c>
      <c r="O62" s="18">
        <f t="shared" si="55"/>
        <v>3.26187251293701</v>
      </c>
      <c r="P62" s="18">
        <f t="shared" si="45"/>
        <v>0.353363307734791</v>
      </c>
      <c r="Q62" s="23">
        <f t="shared" si="46"/>
        <v>0.102475359243089</v>
      </c>
      <c r="R62" s="18">
        <f t="shared" si="47"/>
        <v>0.80117865</v>
      </c>
      <c r="S62" s="24">
        <f t="shared" si="48"/>
        <v>0.127905753907807</v>
      </c>
      <c r="T62" s="3">
        <v>0.27</v>
      </c>
      <c r="U62" s="25">
        <f t="shared" si="49"/>
        <v>0.034534553555108</v>
      </c>
      <c r="V62" s="3">
        <v>220.1</v>
      </c>
      <c r="W62" s="26">
        <v>12.1</v>
      </c>
      <c r="X62" s="26">
        <v>4.5</v>
      </c>
      <c r="Y62" s="26">
        <v>1.5</v>
      </c>
      <c r="Z62" s="26">
        <v>6.8</v>
      </c>
      <c r="AA62" s="3">
        <v>30.2</v>
      </c>
      <c r="AB62" s="2">
        <f t="shared" si="50"/>
        <v>0.281910063755758</v>
      </c>
      <c r="AC62" s="28">
        <f t="shared" si="51"/>
        <v>10.2321666666667</v>
      </c>
      <c r="AD62" s="1">
        <f t="shared" si="52"/>
        <v>0.29</v>
      </c>
      <c r="AE62" s="29">
        <f t="shared" si="56"/>
        <v>345.795130839697</v>
      </c>
      <c r="AF62" s="1">
        <f t="shared" si="53"/>
        <v>9974636.06554889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="1" customFormat="1" spans="1:79">
      <c r="A63" s="13"/>
      <c r="B63" s="13"/>
      <c r="C63" s="16">
        <v>5</v>
      </c>
      <c r="D63" s="17">
        <v>20.9364263825806</v>
      </c>
      <c r="E63" s="19">
        <f t="shared" si="54"/>
        <v>14.7580085699667</v>
      </c>
      <c r="F63" s="16" t="s">
        <v>75</v>
      </c>
      <c r="G63" s="13">
        <v>6</v>
      </c>
      <c r="H63" s="18">
        <f t="shared" si="40"/>
        <v>20.9364263825806</v>
      </c>
      <c r="I63" s="18">
        <f t="shared" si="41"/>
        <v>294.086426382581</v>
      </c>
      <c r="J63" s="18">
        <f t="shared" si="42"/>
        <v>0.220455461183986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5"/>
        <v>5.67119420520222</v>
      </c>
      <c r="P63" s="18">
        <f t="shared" si="45"/>
        <v>1.25024573397181</v>
      </c>
      <c r="Q63" s="23">
        <f t="shared" si="46"/>
        <v>0.362571262851823</v>
      </c>
      <c r="R63" s="18">
        <f t="shared" si="47"/>
        <v>0.80117865</v>
      </c>
      <c r="S63" s="24">
        <f t="shared" si="48"/>
        <v>0.452547334919401</v>
      </c>
      <c r="T63" s="3">
        <v>0.27</v>
      </c>
      <c r="U63" s="25">
        <f t="shared" si="49"/>
        <v>0.122187780428238</v>
      </c>
      <c r="V63" s="3">
        <v>229.1</v>
      </c>
      <c r="W63" s="26">
        <v>15.1</v>
      </c>
      <c r="X63" s="26">
        <v>6</v>
      </c>
      <c r="Y63" s="26">
        <v>3</v>
      </c>
      <c r="Z63" s="26">
        <v>7</v>
      </c>
      <c r="AA63" s="3">
        <v>30.2</v>
      </c>
      <c r="AB63" s="2">
        <f t="shared" si="50"/>
        <v>0.314141085737207</v>
      </c>
      <c r="AC63" s="28">
        <f t="shared" si="51"/>
        <v>10.2321666666667</v>
      </c>
      <c r="AD63" s="1">
        <f t="shared" si="52"/>
        <v>0.29</v>
      </c>
      <c r="AE63" s="29">
        <f t="shared" si="56"/>
        <v>345.795130839697</v>
      </c>
      <c r="AF63" s="1">
        <f t="shared" si="53"/>
        <v>11115044.8540915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="1" customFormat="1" spans="1:79">
      <c r="A64" s="13"/>
      <c r="B64" s="13"/>
      <c r="C64" s="16">
        <v>6</v>
      </c>
      <c r="D64" s="17">
        <v>24.1774413906667</v>
      </c>
      <c r="E64" s="19">
        <f t="shared" si="54"/>
        <v>20.9364263825806</v>
      </c>
      <c r="F64" s="16" t="s">
        <v>73</v>
      </c>
      <c r="G64" s="13">
        <v>7</v>
      </c>
      <c r="H64" s="18">
        <f t="shared" si="40"/>
        <v>24.1774413906667</v>
      </c>
      <c r="I64" s="18">
        <f t="shared" si="41"/>
        <v>297.327441390667</v>
      </c>
      <c r="J64" s="18">
        <f t="shared" si="42"/>
        <v>0.316269799008219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5"/>
        <v>7.18363347123042</v>
      </c>
      <c r="P64" s="18">
        <f t="shared" si="45"/>
        <v>2.27196631409476</v>
      </c>
      <c r="Q64" s="23">
        <f t="shared" si="46"/>
        <v>0.65887023108748</v>
      </c>
      <c r="R64" s="18">
        <f t="shared" si="47"/>
        <v>0.80117865</v>
      </c>
      <c r="S64" s="24">
        <f t="shared" si="48"/>
        <v>0.822376171765786</v>
      </c>
      <c r="T64" s="3">
        <v>0.27</v>
      </c>
      <c r="U64" s="25">
        <f t="shared" si="49"/>
        <v>0.222041566376762</v>
      </c>
      <c r="V64" s="3">
        <v>229.1</v>
      </c>
      <c r="W64" s="26">
        <v>15.1</v>
      </c>
      <c r="X64" s="26">
        <v>6</v>
      </c>
      <c r="Y64" s="26">
        <v>3</v>
      </c>
      <c r="Z64" s="26">
        <v>7</v>
      </c>
      <c r="AA64" s="3">
        <v>30.2</v>
      </c>
      <c r="AB64" s="2">
        <f t="shared" si="50"/>
        <v>0.333542676347005</v>
      </c>
      <c r="AC64" s="28">
        <f t="shared" si="51"/>
        <v>10.2321666666667</v>
      </c>
      <c r="AD64" s="1">
        <f t="shared" si="52"/>
        <v>0.29</v>
      </c>
      <c r="AE64" s="29">
        <f t="shared" si="56"/>
        <v>345.795130839697</v>
      </c>
      <c r="AF64" s="1">
        <f t="shared" si="53"/>
        <v>11801518.4153659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="1" customFormat="1" spans="1:79">
      <c r="A65" s="13"/>
      <c r="B65" s="13"/>
      <c r="C65" s="16">
        <v>7</v>
      </c>
      <c r="D65" s="17">
        <v>30.0242847964516</v>
      </c>
      <c r="E65" s="19">
        <f t="shared" si="54"/>
        <v>24.1774413906667</v>
      </c>
      <c r="F65" s="16" t="s">
        <v>73</v>
      </c>
      <c r="G65" s="13">
        <v>8</v>
      </c>
      <c r="H65" s="18">
        <f t="shared" si="40"/>
        <v>30.0242847964516</v>
      </c>
      <c r="I65" s="18">
        <f t="shared" si="41"/>
        <v>303.174284796452</v>
      </c>
      <c r="J65" s="18">
        <f t="shared" si="42"/>
        <v>0.59475451716835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5"/>
        <v>7.67435215713566</v>
      </c>
      <c r="P65" s="18">
        <f t="shared" si="45"/>
        <v>4.5643556117971</v>
      </c>
      <c r="Q65" s="23">
        <f t="shared" si="46"/>
        <v>1.32366312742116</v>
      </c>
      <c r="R65" s="18">
        <f t="shared" si="47"/>
        <v>0.80117865</v>
      </c>
      <c r="S65" s="24">
        <f t="shared" si="48"/>
        <v>1.65214478371479</v>
      </c>
      <c r="T65" s="3">
        <v>0.27</v>
      </c>
      <c r="U65" s="25">
        <f t="shared" si="49"/>
        <v>0.446079091602994</v>
      </c>
      <c r="V65" s="3">
        <v>229.1</v>
      </c>
      <c r="W65" s="26">
        <v>15.1</v>
      </c>
      <c r="X65" s="26">
        <v>6</v>
      </c>
      <c r="Y65" s="26">
        <v>3</v>
      </c>
      <c r="Z65" s="26">
        <v>7</v>
      </c>
      <c r="AA65" s="3">
        <v>30.2</v>
      </c>
      <c r="AB65" s="2">
        <f t="shared" si="50"/>
        <v>0.377073167498462</v>
      </c>
      <c r="AC65" s="28">
        <f t="shared" si="51"/>
        <v>10.2321666666667</v>
      </c>
      <c r="AD65" s="1">
        <f t="shared" si="52"/>
        <v>0.29</v>
      </c>
      <c r="AE65" s="29">
        <f t="shared" si="56"/>
        <v>345.795130839697</v>
      </c>
      <c r="AF65" s="1">
        <f t="shared" si="53"/>
        <v>13341728.7973782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="1" customFormat="1" spans="1:79">
      <c r="A66" s="13"/>
      <c r="B66" s="13"/>
      <c r="C66" s="16">
        <v>8</v>
      </c>
      <c r="D66" s="17">
        <v>29.9314294380645</v>
      </c>
      <c r="E66" s="19">
        <f t="shared" si="54"/>
        <v>30.0242847964516</v>
      </c>
      <c r="F66" s="16" t="s">
        <v>73</v>
      </c>
      <c r="G66" s="13">
        <v>9</v>
      </c>
      <c r="H66" s="18">
        <f t="shared" si="40"/>
        <v>29.9314294380645</v>
      </c>
      <c r="I66" s="18">
        <f t="shared" si="41"/>
        <v>303.081429438065</v>
      </c>
      <c r="J66" s="18">
        <f t="shared" si="42"/>
        <v>0.588931153171273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5"/>
        <v>5.87268154533855</v>
      </c>
      <c r="P66" s="18">
        <f t="shared" si="45"/>
        <v>3.45860511470389</v>
      </c>
      <c r="Q66" s="23">
        <f t="shared" si="46"/>
        <v>1.00299548326413</v>
      </c>
      <c r="R66" s="18">
        <f t="shared" si="47"/>
        <v>0.80117865</v>
      </c>
      <c r="S66" s="24">
        <f t="shared" si="48"/>
        <v>1.25189991428769</v>
      </c>
      <c r="T66" s="3">
        <v>0.27</v>
      </c>
      <c r="U66" s="25">
        <f t="shared" si="49"/>
        <v>0.338012976857677</v>
      </c>
      <c r="V66" s="3">
        <v>220.1</v>
      </c>
      <c r="W66" s="26">
        <v>12.1</v>
      </c>
      <c r="X66" s="26">
        <v>4.5</v>
      </c>
      <c r="Y66" s="26">
        <v>1.5</v>
      </c>
      <c r="Z66" s="26">
        <v>6.8</v>
      </c>
      <c r="AA66" s="3">
        <v>30.2</v>
      </c>
      <c r="AB66" s="2">
        <f t="shared" si="50"/>
        <v>0.340875921403447</v>
      </c>
      <c r="AC66" s="28">
        <f t="shared" si="51"/>
        <v>10.2321666666667</v>
      </c>
      <c r="AD66" s="1">
        <f t="shared" si="52"/>
        <v>0.29</v>
      </c>
      <c r="AE66" s="29">
        <f t="shared" si="56"/>
        <v>345.795130839697</v>
      </c>
      <c r="AF66" s="1">
        <f t="shared" si="53"/>
        <v>12060985.7420835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="1" customFormat="1" spans="1:79">
      <c r="A67" s="13"/>
      <c r="B67" s="13"/>
      <c r="C67" s="16">
        <v>9</v>
      </c>
      <c r="D67" s="17">
        <v>23.271064351</v>
      </c>
      <c r="E67" s="19">
        <f t="shared" si="54"/>
        <v>29.9314294380645</v>
      </c>
      <c r="F67" s="16" t="s">
        <v>73</v>
      </c>
      <c r="G67" s="13">
        <v>10</v>
      </c>
      <c r="H67" s="18">
        <f t="shared" si="40"/>
        <v>23.271064351</v>
      </c>
      <c r="I67" s="18">
        <f t="shared" si="41"/>
        <v>296.421064351</v>
      </c>
      <c r="J67" s="18">
        <f t="shared" si="42"/>
        <v>0.286134467159039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5"/>
        <v>5.17676143063466</v>
      </c>
      <c r="P67" s="18">
        <f t="shared" si="45"/>
        <v>1.48124987356411</v>
      </c>
      <c r="Q67" s="23">
        <f t="shared" si="46"/>
        <v>0.429562463333593</v>
      </c>
      <c r="R67" s="18">
        <f t="shared" si="47"/>
        <v>0.80117865</v>
      </c>
      <c r="S67" s="24">
        <f t="shared" si="48"/>
        <v>0.53616314330592</v>
      </c>
      <c r="T67" s="3">
        <v>0.27</v>
      </c>
      <c r="U67" s="25">
        <f t="shared" si="49"/>
        <v>0.144764048692598</v>
      </c>
      <c r="V67" s="3">
        <v>220.1</v>
      </c>
      <c r="W67" s="26">
        <v>12.1</v>
      </c>
      <c r="X67" s="26">
        <v>4.5</v>
      </c>
      <c r="Y67" s="26">
        <v>1.5</v>
      </c>
      <c r="Z67" s="26">
        <v>6.8</v>
      </c>
      <c r="AA67" s="3">
        <v>30.2</v>
      </c>
      <c r="AB67" s="2">
        <f t="shared" si="50"/>
        <v>0.303327654660972</v>
      </c>
      <c r="AC67" s="28">
        <f t="shared" si="51"/>
        <v>10.2321666666667</v>
      </c>
      <c r="AD67" s="1">
        <f t="shared" si="52"/>
        <v>0.29</v>
      </c>
      <c r="AE67" s="29">
        <f t="shared" si="56"/>
        <v>345.795130839697</v>
      </c>
      <c r="AF67" s="1">
        <f t="shared" si="53"/>
        <v>10732440.4228471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="1" customFormat="1" spans="1:79">
      <c r="A68" s="13"/>
      <c r="B68" s="13"/>
      <c r="C68" s="16">
        <v>10</v>
      </c>
      <c r="D68" s="17">
        <v>17.652963046129</v>
      </c>
      <c r="E68" s="19">
        <f t="shared" si="54"/>
        <v>23.271064351</v>
      </c>
      <c r="F68" s="16" t="s">
        <v>73</v>
      </c>
      <c r="G68" s="13">
        <v>11</v>
      </c>
      <c r="H68" s="18">
        <f t="shared" si="40"/>
        <v>17.652963046129</v>
      </c>
      <c r="I68" s="18">
        <f t="shared" si="41"/>
        <v>290.802963046129</v>
      </c>
      <c r="J68" s="18">
        <f t="shared" si="42"/>
        <v>0.151694056085645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3.51073597921702</v>
      </c>
      <c r="O68" s="18">
        <f t="shared" si="55"/>
        <v>2.94746057785353</v>
      </c>
      <c r="P68" s="18">
        <f t="shared" si="45"/>
        <v>0.447112250207141</v>
      </c>
      <c r="Q68" s="23">
        <f t="shared" si="46"/>
        <v>0.129662552560071</v>
      </c>
      <c r="R68" s="18">
        <f t="shared" si="47"/>
        <v>0.80117865</v>
      </c>
      <c r="S68" s="24">
        <f t="shared" si="48"/>
        <v>0.161839750173161</v>
      </c>
      <c r="T68" s="3">
        <v>0.27</v>
      </c>
      <c r="U68" s="25">
        <f t="shared" si="49"/>
        <v>0.0436967325467536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50"/>
        <v>0.234890275133834</v>
      </c>
      <c r="AC68" s="28">
        <f t="shared" si="51"/>
        <v>10.2321666666667</v>
      </c>
      <c r="AD68" s="1">
        <f t="shared" si="52"/>
        <v>0.29</v>
      </c>
      <c r="AE68" s="29">
        <f t="shared" si="56"/>
        <v>345.795130839697</v>
      </c>
      <c r="AF68" s="1">
        <f t="shared" si="53"/>
        <v>8310966.19461779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="1" customFormat="1" spans="1:79">
      <c r="A69" s="13"/>
      <c r="B69" s="13"/>
      <c r="C69" s="16">
        <v>11</v>
      </c>
      <c r="D69" s="17">
        <v>10.8125912659333</v>
      </c>
      <c r="E69" s="19">
        <f t="shared" si="54"/>
        <v>17.652963046129</v>
      </c>
      <c r="F69" s="16" t="s">
        <v>75</v>
      </c>
      <c r="G69" s="13">
        <v>12</v>
      </c>
      <c r="H69" s="18">
        <f t="shared" si="40"/>
        <v>10.8125912659333</v>
      </c>
      <c r="I69" s="18">
        <f t="shared" si="41"/>
        <v>283.962591265933</v>
      </c>
      <c r="J69" s="18">
        <f t="shared" si="42"/>
        <v>0.0677150101210992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5"/>
        <v>5.26303332764638</v>
      </c>
      <c r="P69" s="18">
        <f t="shared" si="45"/>
        <v>0.356386355049257</v>
      </c>
      <c r="Q69" s="23">
        <f t="shared" si="46"/>
        <v>0.103352042964285</v>
      </c>
      <c r="R69" s="18">
        <f t="shared" si="47"/>
        <v>0.80117865</v>
      </c>
      <c r="S69" s="24">
        <f t="shared" si="48"/>
        <v>0.128999996398162</v>
      </c>
      <c r="T69" s="3">
        <v>0.27</v>
      </c>
      <c r="U69" s="25">
        <f t="shared" si="49"/>
        <v>0.0348299990275039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0.233167468811044</v>
      </c>
      <c r="AC69" s="28">
        <f t="shared" si="51"/>
        <v>10.2321666666667</v>
      </c>
      <c r="AD69" s="1">
        <f t="shared" si="52"/>
        <v>0.29</v>
      </c>
      <c r="AE69" s="29">
        <f t="shared" si="56"/>
        <v>345.795130839697</v>
      </c>
      <c r="AF69" s="1">
        <f t="shared" si="53"/>
        <v>8250009.28569329</v>
      </c>
      <c r="AG69" s="1">
        <f>SUM(AF58:AF69)</f>
        <v>120073118.457329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="1" customFormat="1" spans="1:46">
      <c r="A70" s="13"/>
      <c r="B70" s="13"/>
      <c r="C70" s="16">
        <v>12</v>
      </c>
      <c r="D70" s="17">
        <v>3.66063315558065</v>
      </c>
      <c r="E70" s="19">
        <f t="shared" si="54"/>
        <v>10.8125912659333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2.75541841280645</v>
      </c>
      <c r="E74" s="16"/>
      <c r="F74" s="16"/>
      <c r="G74" s="13">
        <v>1</v>
      </c>
      <c r="H74" s="18">
        <f t="shared" ref="H74:H85" si="57">E75</f>
        <v>2.75541841280645</v>
      </c>
      <c r="I74" s="18">
        <f t="shared" ref="I74:I85" si="58">H74+273.15</f>
        <v>275.905418412806</v>
      </c>
      <c r="J74" s="18">
        <f t="shared" ref="J74:J85" si="59">EXP(($C$16*(I74-$C$14))/($C$17*I74*$C$14))</f>
        <v>0.0248778587124359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0.0129668375180958</v>
      </c>
      <c r="Q74" s="23">
        <f t="shared" ref="Q74:Q85" si="63">P74*$B$76</f>
        <v>0.00337137775470492</v>
      </c>
      <c r="R74" s="18">
        <f t="shared" ref="R74:R85" si="64">L74*$B$76</f>
        <v>0.1355172</v>
      </c>
      <c r="S74" s="24">
        <f t="shared" ref="S74:S85" si="65">Q74/R74</f>
        <v>0.0248778587124359</v>
      </c>
      <c r="T74" s="3">
        <v>0.01</v>
      </c>
      <c r="U74" s="25">
        <f t="shared" ref="U74:U85" si="66">S74*T74</f>
        <v>0.000248778587124359</v>
      </c>
      <c r="V74" s="24"/>
      <c r="W74" s="3"/>
      <c r="X74" s="3"/>
      <c r="Y74" s="27"/>
      <c r="Z74" s="3"/>
      <c r="AA74" s="26"/>
      <c r="AB74" s="3"/>
      <c r="AC74" s="3"/>
      <c r="AD74" s="3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0.00573877858712436</v>
      </c>
      <c r="AU74" s="28">
        <f t="shared" ref="AU74:AU85" si="70">$B$74/12</f>
        <v>52.122</v>
      </c>
      <c r="AV74" s="1">
        <f t="shared" ref="AV74:AV85" si="71">$B$76</f>
        <v>0.26</v>
      </c>
      <c r="AW74" s="2">
        <f>$E$8/12</f>
        <v>0.0241666666666667</v>
      </c>
      <c r="AX74" s="1">
        <f t="shared" ref="AX74:AX85" si="72">AW74*10000*AV74*0.67*AU74*AT74</f>
        <v>12.592311069816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1.91944123667742</v>
      </c>
      <c r="E75" s="19">
        <f t="shared" ref="E75:E86" si="73">D74</f>
        <v>2.75541841280645</v>
      </c>
      <c r="F75" s="16" t="s">
        <v>73</v>
      </c>
      <c r="G75" s="13">
        <v>2</v>
      </c>
      <c r="H75" s="18">
        <f t="shared" si="57"/>
        <v>1.91944123667742</v>
      </c>
      <c r="I75" s="18">
        <f t="shared" si="58"/>
        <v>275.069441236677</v>
      </c>
      <c r="J75" s="18">
        <f t="shared" si="59"/>
        <v>0.0223477501953891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1.0294731624819</v>
      </c>
      <c r="P75" s="18">
        <f t="shared" si="62"/>
        <v>0.0230064090680028</v>
      </c>
      <c r="Q75" s="23">
        <f t="shared" si="63"/>
        <v>0.00598166635768073</v>
      </c>
      <c r="R75" s="18">
        <f t="shared" si="64"/>
        <v>0.1355172</v>
      </c>
      <c r="S75" s="24">
        <f t="shared" si="65"/>
        <v>0.0441395362188765</v>
      </c>
      <c r="T75" s="3">
        <v>0.01</v>
      </c>
      <c r="U75" s="25">
        <f t="shared" si="66"/>
        <v>0.000441395362188765</v>
      </c>
      <c r="V75" s="24"/>
      <c r="W75" s="3"/>
      <c r="X75" s="3"/>
      <c r="Y75" s="27"/>
      <c r="Z75" s="3"/>
      <c r="AA75" s="26"/>
      <c r="AB75" s="3"/>
      <c r="AC75" s="3"/>
      <c r="AD75" s="3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0.00593139536218876</v>
      </c>
      <c r="AU75" s="28">
        <f t="shared" si="70"/>
        <v>52.122</v>
      </c>
      <c r="AV75" s="1">
        <f t="shared" si="71"/>
        <v>0.26</v>
      </c>
      <c r="AW75" s="2">
        <f t="shared" ref="AW75:AW85" si="75">$E$8/12</f>
        <v>0.0241666666666667</v>
      </c>
      <c r="AX75" s="1">
        <f t="shared" si="72"/>
        <v>13.0149602994478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7">
        <v>4.54342928921429</v>
      </c>
      <c r="E76" s="19">
        <f t="shared" si="73"/>
        <v>1.91944123667742</v>
      </c>
      <c r="F76" s="16" t="s">
        <v>73</v>
      </c>
      <c r="G76" s="13">
        <v>3</v>
      </c>
      <c r="H76" s="18">
        <f t="shared" si="57"/>
        <v>4.54342928921429</v>
      </c>
      <c r="I76" s="18">
        <f t="shared" si="58"/>
        <v>277.693429289214</v>
      </c>
      <c r="J76" s="18">
        <f t="shared" si="59"/>
        <v>0.0312245698331975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1.5276867534139</v>
      </c>
      <c r="P76" s="18">
        <f t="shared" si="62"/>
        <v>0.0477013617152231</v>
      </c>
      <c r="Q76" s="23">
        <f t="shared" si="63"/>
        <v>0.012402354045958</v>
      </c>
      <c r="R76" s="18">
        <f t="shared" si="64"/>
        <v>0.1355172</v>
      </c>
      <c r="S76" s="24">
        <f t="shared" si="65"/>
        <v>0.0915186710318544</v>
      </c>
      <c r="T76" s="3">
        <v>0.01</v>
      </c>
      <c r="U76" s="25">
        <f t="shared" si="66"/>
        <v>0.000915186710318544</v>
      </c>
      <c r="V76" s="24"/>
      <c r="W76" s="3"/>
      <c r="X76" s="3"/>
      <c r="Y76" s="27"/>
      <c r="Z76" s="3"/>
      <c r="AA76" s="26"/>
      <c r="AB76" s="3"/>
      <c r="AC76" s="3"/>
      <c r="AD76" s="3"/>
      <c r="AE76" s="24">
        <v>0.001</v>
      </c>
      <c r="AF76" s="3">
        <v>0.49</v>
      </c>
      <c r="AG76" s="25">
        <f t="shared" si="67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8"/>
        <v>0.005</v>
      </c>
      <c r="AT76" s="2">
        <f t="shared" si="69"/>
        <v>0.00640518671031854</v>
      </c>
      <c r="AU76" s="28">
        <f t="shared" si="70"/>
        <v>52.122</v>
      </c>
      <c r="AV76" s="1">
        <f t="shared" si="71"/>
        <v>0.26</v>
      </c>
      <c r="AW76" s="2">
        <f t="shared" si="75"/>
        <v>0.0241666666666667</v>
      </c>
      <c r="AX76" s="1">
        <f t="shared" si="72"/>
        <v>14.0545766476414</v>
      </c>
    </row>
    <row r="77" s="1" customFormat="1" spans="1:50">
      <c r="A77" s="13"/>
      <c r="B77" s="13"/>
      <c r="C77" s="16">
        <v>3</v>
      </c>
      <c r="D77" s="17">
        <v>9.64534906906452</v>
      </c>
      <c r="E77" s="19">
        <f t="shared" si="73"/>
        <v>4.54342928921429</v>
      </c>
      <c r="F77" s="16" t="s">
        <v>73</v>
      </c>
      <c r="G77" s="13">
        <v>4</v>
      </c>
      <c r="H77" s="18">
        <f t="shared" si="57"/>
        <v>9.64534906906452</v>
      </c>
      <c r="I77" s="18">
        <f t="shared" si="58"/>
        <v>282.795349069065</v>
      </c>
      <c r="J77" s="18">
        <f t="shared" si="59"/>
        <v>0.058778700380583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2.00120539169868</v>
      </c>
      <c r="P77" s="18">
        <f t="shared" si="62"/>
        <v>0.117628252118664</v>
      </c>
      <c r="Q77" s="23">
        <f t="shared" si="63"/>
        <v>0.0305833455508526</v>
      </c>
      <c r="R77" s="18">
        <f t="shared" si="64"/>
        <v>0.1355172</v>
      </c>
      <c r="S77" s="24">
        <f t="shared" si="65"/>
        <v>0.225678700200806</v>
      </c>
      <c r="T77" s="3">
        <v>0.01</v>
      </c>
      <c r="U77" s="25">
        <f t="shared" si="66"/>
        <v>0.00225678700200806</v>
      </c>
      <c r="V77" s="24"/>
      <c r="W77" s="3"/>
      <c r="X77" s="3"/>
      <c r="Y77" s="27"/>
      <c r="Z77" s="3"/>
      <c r="AA77" s="26"/>
      <c r="AB77" s="3"/>
      <c r="AC77" s="3"/>
      <c r="AD77" s="3"/>
      <c r="AE77" s="24">
        <v>0.001</v>
      </c>
      <c r="AF77" s="3">
        <v>0.49</v>
      </c>
      <c r="AG77" s="25">
        <f t="shared" si="67"/>
        <v>0.00049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</v>
      </c>
      <c r="AR77" s="3">
        <v>0.5</v>
      </c>
      <c r="AS77" s="3">
        <f t="shared" si="68"/>
        <v>0.005</v>
      </c>
      <c r="AT77" s="2">
        <f t="shared" si="69"/>
        <v>0.00774678700200806</v>
      </c>
      <c r="AU77" s="28">
        <f t="shared" si="70"/>
        <v>52.122</v>
      </c>
      <c r="AV77" s="1">
        <f t="shared" si="71"/>
        <v>0.26</v>
      </c>
      <c r="AW77" s="2">
        <f t="shared" si="75"/>
        <v>0.0241666666666667</v>
      </c>
      <c r="AX77" s="1">
        <f t="shared" si="72"/>
        <v>16.9983821888089</v>
      </c>
    </row>
    <row r="78" s="1" customFormat="1" spans="1:50">
      <c r="A78" s="13"/>
      <c r="B78" s="13"/>
      <c r="C78" s="16">
        <v>4</v>
      </c>
      <c r="D78" s="17">
        <v>14.7580085699667</v>
      </c>
      <c r="E78" s="19">
        <f t="shared" si="73"/>
        <v>9.64534906906452</v>
      </c>
      <c r="F78" s="16" t="s">
        <v>73</v>
      </c>
      <c r="G78" s="13">
        <v>5</v>
      </c>
      <c r="H78" s="18">
        <f t="shared" si="57"/>
        <v>14.7580085699667</v>
      </c>
      <c r="I78" s="18">
        <f t="shared" si="58"/>
        <v>287.908008569967</v>
      </c>
      <c r="J78" s="18">
        <f t="shared" si="59"/>
        <v>0.108331428139299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1.78939828260101</v>
      </c>
      <c r="O78" s="18">
        <f t="shared" si="74"/>
        <v>0.615398856979001</v>
      </c>
      <c r="P78" s="18">
        <f t="shared" si="62"/>
        <v>0.0666670370518273</v>
      </c>
      <c r="Q78" s="23">
        <f t="shared" si="63"/>
        <v>0.0173334296334751</v>
      </c>
      <c r="R78" s="18">
        <f t="shared" si="64"/>
        <v>0.1355172</v>
      </c>
      <c r="S78" s="24">
        <f t="shared" si="65"/>
        <v>0.127905753907807</v>
      </c>
      <c r="T78" s="3">
        <v>0.01</v>
      </c>
      <c r="U78" s="25">
        <f t="shared" si="66"/>
        <v>0.00127905753907807</v>
      </c>
      <c r="V78" s="24"/>
      <c r="W78" s="3"/>
      <c r="X78" s="3"/>
      <c r="Y78" s="27"/>
      <c r="Z78" s="3"/>
      <c r="AA78" s="26"/>
      <c r="AB78" s="3"/>
      <c r="AC78" s="3"/>
      <c r="AD78" s="3"/>
      <c r="AE78" s="24">
        <v>0.005</v>
      </c>
      <c r="AF78" s="3">
        <v>0.49</v>
      </c>
      <c r="AG78" s="25">
        <f t="shared" si="67"/>
        <v>0.00245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0.015</v>
      </c>
      <c r="AR78" s="3">
        <v>0.5</v>
      </c>
      <c r="AS78" s="3">
        <f t="shared" si="68"/>
        <v>0.0075</v>
      </c>
      <c r="AT78" s="2">
        <f t="shared" si="69"/>
        <v>0.0112290575390781</v>
      </c>
      <c r="AU78" s="28">
        <f t="shared" si="70"/>
        <v>52.122</v>
      </c>
      <c r="AV78" s="1">
        <f t="shared" si="71"/>
        <v>0.26</v>
      </c>
      <c r="AW78" s="2">
        <f t="shared" si="75"/>
        <v>0.0241666666666667</v>
      </c>
      <c r="AX78" s="1">
        <f t="shared" si="72"/>
        <v>24.6393519816535</v>
      </c>
    </row>
    <row r="79" s="1" customFormat="1" spans="1:50">
      <c r="A79" s="13"/>
      <c r="B79" s="13"/>
      <c r="C79" s="16">
        <v>5</v>
      </c>
      <c r="D79" s="17">
        <v>20.9364263825806</v>
      </c>
      <c r="E79" s="19">
        <f t="shared" si="73"/>
        <v>14.7580085699667</v>
      </c>
      <c r="F79" s="16" t="s">
        <v>75</v>
      </c>
      <c r="G79" s="13">
        <v>6</v>
      </c>
      <c r="H79" s="18">
        <f t="shared" si="57"/>
        <v>20.9364263825806</v>
      </c>
      <c r="I79" s="18">
        <f t="shared" si="58"/>
        <v>294.086426382581</v>
      </c>
      <c r="J79" s="18">
        <f t="shared" si="59"/>
        <v>0.220455461183986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1.06995181992717</v>
      </c>
      <c r="P79" s="18">
        <f t="shared" si="62"/>
        <v>0.23587672190669</v>
      </c>
      <c r="Q79" s="23">
        <f t="shared" si="63"/>
        <v>0.0613279476957394</v>
      </c>
      <c r="R79" s="18">
        <f t="shared" si="64"/>
        <v>0.1355172</v>
      </c>
      <c r="S79" s="24">
        <f t="shared" si="65"/>
        <v>0.452547334919401</v>
      </c>
      <c r="T79" s="3">
        <v>0.01</v>
      </c>
      <c r="U79" s="25">
        <f t="shared" si="66"/>
        <v>0.00452547334919401</v>
      </c>
      <c r="V79" s="24"/>
      <c r="W79" s="3"/>
      <c r="X79" s="3"/>
      <c r="Y79" s="27"/>
      <c r="Z79" s="3"/>
      <c r="AA79" s="26"/>
      <c r="AB79" s="3"/>
      <c r="AC79" s="3"/>
      <c r="AD79" s="3"/>
      <c r="AE79" s="24">
        <v>0.01</v>
      </c>
      <c r="AF79" s="3">
        <v>0.49</v>
      </c>
      <c r="AG79" s="25">
        <f t="shared" si="67"/>
        <v>0.0049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0.02</v>
      </c>
      <c r="AR79" s="3">
        <v>0.5</v>
      </c>
      <c r="AS79" s="3">
        <f t="shared" si="68"/>
        <v>0.01</v>
      </c>
      <c r="AT79" s="2">
        <f t="shared" si="69"/>
        <v>0.019425473349194</v>
      </c>
      <c r="AU79" s="28">
        <f t="shared" si="70"/>
        <v>52.122</v>
      </c>
      <c r="AV79" s="1">
        <f t="shared" si="71"/>
        <v>0.26</v>
      </c>
      <c r="AW79" s="2">
        <f t="shared" si="75"/>
        <v>0.0241666666666667</v>
      </c>
      <c r="AX79" s="1">
        <f t="shared" si="72"/>
        <v>42.6243318814018</v>
      </c>
    </row>
    <row r="80" s="1" customFormat="1" spans="1:50">
      <c r="A80" s="13"/>
      <c r="B80" s="13"/>
      <c r="C80" s="16">
        <v>6</v>
      </c>
      <c r="D80" s="17">
        <v>24.1774413906667</v>
      </c>
      <c r="E80" s="19">
        <f t="shared" si="73"/>
        <v>20.9364263825806</v>
      </c>
      <c r="F80" s="16" t="s">
        <v>73</v>
      </c>
      <c r="G80" s="13">
        <v>7</v>
      </c>
      <c r="H80" s="18">
        <f t="shared" si="57"/>
        <v>24.1774413906667</v>
      </c>
      <c r="I80" s="18">
        <f t="shared" si="58"/>
        <v>297.327441390667</v>
      </c>
      <c r="J80" s="18">
        <f t="shared" si="59"/>
        <v>0.316269799008219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1.35529509802048</v>
      </c>
      <c r="P80" s="18">
        <f t="shared" si="62"/>
        <v>0.428638908247763</v>
      </c>
      <c r="Q80" s="23">
        <f t="shared" si="63"/>
        <v>0.111446116144418</v>
      </c>
      <c r="R80" s="18">
        <f t="shared" si="64"/>
        <v>0.1355172</v>
      </c>
      <c r="S80" s="24">
        <f t="shared" si="65"/>
        <v>0.822376171765785</v>
      </c>
      <c r="T80" s="3">
        <v>0.01</v>
      </c>
      <c r="U80" s="25">
        <f t="shared" si="66"/>
        <v>0.00822376171765785</v>
      </c>
      <c r="V80" s="24"/>
      <c r="W80" s="3"/>
      <c r="X80" s="3"/>
      <c r="Y80" s="27"/>
      <c r="Z80" s="3"/>
      <c r="AA80" s="26"/>
      <c r="AB80" s="3"/>
      <c r="AC80" s="3"/>
      <c r="AD80" s="3"/>
      <c r="AE80" s="24">
        <v>0.01</v>
      </c>
      <c r="AF80" s="3">
        <v>0.49</v>
      </c>
      <c r="AG80" s="25">
        <f t="shared" si="67"/>
        <v>0.0049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0.02</v>
      </c>
      <c r="AR80" s="3">
        <v>0.5</v>
      </c>
      <c r="AS80" s="3">
        <f t="shared" si="68"/>
        <v>0.01</v>
      </c>
      <c r="AT80" s="2">
        <f t="shared" si="69"/>
        <v>0.0231237617176579</v>
      </c>
      <c r="AU80" s="28">
        <f t="shared" si="70"/>
        <v>52.122</v>
      </c>
      <c r="AV80" s="1">
        <f t="shared" si="71"/>
        <v>0.26</v>
      </c>
      <c r="AW80" s="2">
        <f t="shared" si="75"/>
        <v>0.0241666666666667</v>
      </c>
      <c r="AX80" s="1">
        <f t="shared" si="72"/>
        <v>50.7392986560504</v>
      </c>
    </row>
    <row r="81" s="1" customFormat="1" spans="1:50">
      <c r="A81" s="13"/>
      <c r="B81" s="13"/>
      <c r="C81" s="16">
        <v>7</v>
      </c>
      <c r="D81" s="17">
        <v>30.0242847964516</v>
      </c>
      <c r="E81" s="19">
        <f t="shared" si="73"/>
        <v>24.1774413906667</v>
      </c>
      <c r="F81" s="16" t="s">
        <v>73</v>
      </c>
      <c r="G81" s="13">
        <v>8</v>
      </c>
      <c r="H81" s="18">
        <f t="shared" si="57"/>
        <v>30.0242847964516</v>
      </c>
      <c r="I81" s="18">
        <f t="shared" si="58"/>
        <v>303.174284796452</v>
      </c>
      <c r="J81" s="18">
        <f t="shared" si="59"/>
        <v>0.59475451716835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1.44787618977272</v>
      </c>
      <c r="P81" s="18">
        <f t="shared" si="62"/>
        <v>0.861130904167825</v>
      </c>
      <c r="Q81" s="23">
        <f t="shared" si="63"/>
        <v>0.223894035083634</v>
      </c>
      <c r="R81" s="18">
        <f t="shared" si="64"/>
        <v>0.1355172</v>
      </c>
      <c r="S81" s="24">
        <f t="shared" si="65"/>
        <v>1.65214478371479</v>
      </c>
      <c r="T81" s="3">
        <v>0.01</v>
      </c>
      <c r="U81" s="25">
        <f t="shared" si="66"/>
        <v>0.0165214478371479</v>
      </c>
      <c r="V81" s="24"/>
      <c r="W81" s="3"/>
      <c r="X81" s="3"/>
      <c r="Y81" s="27"/>
      <c r="Z81" s="3"/>
      <c r="AA81" s="26"/>
      <c r="AB81" s="3"/>
      <c r="AC81" s="3"/>
      <c r="AD81" s="3"/>
      <c r="AE81" s="24">
        <v>0.01</v>
      </c>
      <c r="AF81" s="3">
        <v>0.49</v>
      </c>
      <c r="AG81" s="25">
        <f t="shared" si="67"/>
        <v>0.0049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0.02</v>
      </c>
      <c r="AR81" s="3">
        <v>0.5</v>
      </c>
      <c r="AS81" s="3">
        <f t="shared" si="68"/>
        <v>0.01</v>
      </c>
      <c r="AT81" s="2">
        <f t="shared" si="69"/>
        <v>0.0314214478371479</v>
      </c>
      <c r="AU81" s="28">
        <f t="shared" si="70"/>
        <v>52.122</v>
      </c>
      <c r="AV81" s="1">
        <f t="shared" si="71"/>
        <v>0.26</v>
      </c>
      <c r="AW81" s="2">
        <f t="shared" si="75"/>
        <v>0.0241666666666667</v>
      </c>
      <c r="AX81" s="1">
        <f t="shared" si="72"/>
        <v>68.9464908642918</v>
      </c>
    </row>
    <row r="82" s="1" customFormat="1" spans="1:50">
      <c r="A82" s="13"/>
      <c r="B82" s="13"/>
      <c r="C82" s="16">
        <v>8</v>
      </c>
      <c r="D82" s="17">
        <v>29.9314294380645</v>
      </c>
      <c r="E82" s="19">
        <f t="shared" si="73"/>
        <v>30.0242847964516</v>
      </c>
      <c r="F82" s="16" t="s">
        <v>73</v>
      </c>
      <c r="G82" s="13">
        <v>9</v>
      </c>
      <c r="H82" s="18">
        <f t="shared" si="57"/>
        <v>29.9314294380645</v>
      </c>
      <c r="I82" s="18">
        <f t="shared" si="58"/>
        <v>303.081429438065</v>
      </c>
      <c r="J82" s="18">
        <f t="shared" si="59"/>
        <v>0.588931153171273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1.1079652856049</v>
      </c>
      <c r="P82" s="18">
        <f t="shared" si="62"/>
        <v>0.65251527332503</v>
      </c>
      <c r="Q82" s="23">
        <f t="shared" si="63"/>
        <v>0.169653971064508</v>
      </c>
      <c r="R82" s="18">
        <f t="shared" si="64"/>
        <v>0.1355172</v>
      </c>
      <c r="S82" s="24">
        <f t="shared" si="65"/>
        <v>1.25189991428769</v>
      </c>
      <c r="T82" s="3">
        <v>0.01</v>
      </c>
      <c r="U82" s="25">
        <f t="shared" si="66"/>
        <v>0.0125189991428769</v>
      </c>
      <c r="V82" s="24"/>
      <c r="W82" s="3"/>
      <c r="X82" s="3"/>
      <c r="Y82" s="27"/>
      <c r="Z82" s="3"/>
      <c r="AA82" s="26"/>
      <c r="AB82" s="3"/>
      <c r="AC82" s="3"/>
      <c r="AD82" s="3"/>
      <c r="AE82" s="24">
        <v>0.005</v>
      </c>
      <c r="AF82" s="3">
        <v>0.49</v>
      </c>
      <c r="AG82" s="25">
        <f t="shared" si="67"/>
        <v>0.00245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0.015</v>
      </c>
      <c r="AR82" s="3">
        <v>0.5</v>
      </c>
      <c r="AS82" s="3">
        <f t="shared" si="68"/>
        <v>0.0075</v>
      </c>
      <c r="AT82" s="2">
        <f t="shared" si="69"/>
        <v>0.0224689991428769</v>
      </c>
      <c r="AU82" s="28">
        <f t="shared" si="70"/>
        <v>52.122</v>
      </c>
      <c r="AV82" s="1">
        <f t="shared" si="71"/>
        <v>0.26</v>
      </c>
      <c r="AW82" s="2">
        <f t="shared" si="75"/>
        <v>0.0241666666666667</v>
      </c>
      <c r="AX82" s="1">
        <f t="shared" si="72"/>
        <v>49.3025863150282</v>
      </c>
    </row>
    <row r="83" s="1" customFormat="1" spans="1:50">
      <c r="A83" s="13"/>
      <c r="B83" s="13"/>
      <c r="C83" s="16">
        <v>9</v>
      </c>
      <c r="D83" s="17">
        <v>23.271064351</v>
      </c>
      <c r="E83" s="19">
        <f t="shared" si="73"/>
        <v>29.9314294380645</v>
      </c>
      <c r="F83" s="16" t="s">
        <v>73</v>
      </c>
      <c r="G83" s="13">
        <v>10</v>
      </c>
      <c r="H83" s="18">
        <f t="shared" si="57"/>
        <v>23.271064351</v>
      </c>
      <c r="I83" s="18">
        <f t="shared" si="58"/>
        <v>296.421064351</v>
      </c>
      <c r="J83" s="18">
        <f t="shared" si="59"/>
        <v>0.286134467159039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0.976670012279866</v>
      </c>
      <c r="P83" s="18">
        <f t="shared" si="62"/>
        <v>0.279458953553911</v>
      </c>
      <c r="Q83" s="23">
        <f t="shared" si="63"/>
        <v>0.072659327924017</v>
      </c>
      <c r="R83" s="18">
        <f t="shared" si="64"/>
        <v>0.1355172</v>
      </c>
      <c r="S83" s="24">
        <f t="shared" si="65"/>
        <v>0.53616314330592</v>
      </c>
      <c r="T83" s="3">
        <v>0.01</v>
      </c>
      <c r="U83" s="25">
        <f t="shared" si="66"/>
        <v>0.0053616314330592</v>
      </c>
      <c r="V83" s="24"/>
      <c r="W83" s="3"/>
      <c r="X83" s="3"/>
      <c r="Y83" s="27"/>
      <c r="Z83" s="3"/>
      <c r="AA83" s="26"/>
      <c r="AB83" s="3"/>
      <c r="AC83" s="3"/>
      <c r="AD83" s="3"/>
      <c r="AE83" s="24">
        <v>0.005</v>
      </c>
      <c r="AF83" s="3">
        <v>0.49</v>
      </c>
      <c r="AG83" s="25">
        <f t="shared" si="67"/>
        <v>0.00245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0.015</v>
      </c>
      <c r="AR83" s="3">
        <v>0.5</v>
      </c>
      <c r="AS83" s="3">
        <f t="shared" si="68"/>
        <v>0.0075</v>
      </c>
      <c r="AT83" s="2">
        <f t="shared" si="69"/>
        <v>0.0153116314330592</v>
      </c>
      <c r="AU83" s="28">
        <f t="shared" si="70"/>
        <v>52.122</v>
      </c>
      <c r="AV83" s="1">
        <f t="shared" si="71"/>
        <v>0.26</v>
      </c>
      <c r="AW83" s="2">
        <f t="shared" si="75"/>
        <v>0.0241666666666667</v>
      </c>
      <c r="AX83" s="1">
        <f t="shared" si="72"/>
        <v>33.5975370131971</v>
      </c>
    </row>
    <row r="84" s="1" customFormat="1" spans="1:50">
      <c r="A84" s="13"/>
      <c r="B84" s="13"/>
      <c r="C84" s="16">
        <v>10</v>
      </c>
      <c r="D84" s="17">
        <v>17.652963046129</v>
      </c>
      <c r="E84" s="19">
        <f t="shared" si="73"/>
        <v>23.271064351</v>
      </c>
      <c r="F84" s="16" t="s">
        <v>73</v>
      </c>
      <c r="G84" s="13">
        <v>11</v>
      </c>
      <c r="H84" s="18">
        <f t="shared" si="57"/>
        <v>17.652963046129</v>
      </c>
      <c r="I84" s="18">
        <f t="shared" si="58"/>
        <v>290.802963046129</v>
      </c>
      <c r="J84" s="18">
        <f t="shared" si="59"/>
        <v>0.151694056085645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0.662350505789657</v>
      </c>
      <c r="O84" s="18">
        <f t="shared" si="74"/>
        <v>0.556080552936298</v>
      </c>
      <c r="P84" s="18">
        <f t="shared" si="62"/>
        <v>0.0843541145852552</v>
      </c>
      <c r="Q84" s="23">
        <f t="shared" si="63"/>
        <v>0.0219320697921664</v>
      </c>
      <c r="R84" s="18">
        <f t="shared" si="64"/>
        <v>0.1355172</v>
      </c>
      <c r="S84" s="24">
        <f t="shared" si="65"/>
        <v>0.161839750173161</v>
      </c>
      <c r="T84" s="3">
        <v>0.01</v>
      </c>
      <c r="U84" s="25">
        <f t="shared" si="66"/>
        <v>0.00161839750173161</v>
      </c>
      <c r="V84" s="24"/>
      <c r="W84" s="3"/>
      <c r="X84" s="3"/>
      <c r="Y84" s="27"/>
      <c r="Z84" s="3"/>
      <c r="AA84" s="26"/>
      <c r="AB84" s="3"/>
      <c r="AC84" s="3"/>
      <c r="AD84" s="3"/>
      <c r="AE84" s="24">
        <v>0.001</v>
      </c>
      <c r="AF84" s="3">
        <v>0.49</v>
      </c>
      <c r="AG84" s="25">
        <f t="shared" si="67"/>
        <v>0.00049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8"/>
        <v>0.005</v>
      </c>
      <c r="AT84" s="2">
        <f t="shared" si="69"/>
        <v>0.00710839750173161</v>
      </c>
      <c r="AU84" s="28">
        <f t="shared" si="70"/>
        <v>52.122</v>
      </c>
      <c r="AV84" s="1">
        <f t="shared" si="71"/>
        <v>0.26</v>
      </c>
      <c r="AW84" s="2">
        <f t="shared" si="75"/>
        <v>0.0241666666666667</v>
      </c>
      <c r="AX84" s="1">
        <f t="shared" si="72"/>
        <v>15.5975964555483</v>
      </c>
    </row>
    <row r="85" s="1" customFormat="1" spans="1:51">
      <c r="A85" s="13"/>
      <c r="B85" s="13"/>
      <c r="C85" s="16">
        <v>11</v>
      </c>
      <c r="D85" s="17">
        <v>10.8125912659333</v>
      </c>
      <c r="E85" s="19">
        <f t="shared" si="73"/>
        <v>17.652963046129</v>
      </c>
      <c r="F85" s="16" t="s">
        <v>75</v>
      </c>
      <c r="G85" s="13">
        <v>12</v>
      </c>
      <c r="H85" s="18">
        <f t="shared" si="57"/>
        <v>10.8125912659333</v>
      </c>
      <c r="I85" s="18">
        <f t="shared" si="58"/>
        <v>283.962591265933</v>
      </c>
      <c r="J85" s="18">
        <f t="shared" si="59"/>
        <v>0.0677150101210992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0.992946438351042</v>
      </c>
      <c r="P85" s="18">
        <f t="shared" si="62"/>
        <v>0.0672373781226502</v>
      </c>
      <c r="Q85" s="23">
        <f t="shared" si="63"/>
        <v>0.0174817183118891</v>
      </c>
      <c r="R85" s="18">
        <f t="shared" si="64"/>
        <v>0.1355172</v>
      </c>
      <c r="S85" s="24">
        <f t="shared" si="65"/>
        <v>0.128999996398162</v>
      </c>
      <c r="T85" s="3">
        <v>0.01</v>
      </c>
      <c r="U85" s="25">
        <f t="shared" si="66"/>
        <v>0.00128999996398162</v>
      </c>
      <c r="V85" s="24"/>
      <c r="W85" s="3"/>
      <c r="X85" s="3"/>
      <c r="Y85" s="27"/>
      <c r="Z85" s="3"/>
      <c r="AA85" s="26"/>
      <c r="AB85" s="3"/>
      <c r="AC85" s="3"/>
      <c r="AD85" s="3"/>
      <c r="AE85" s="24">
        <v>0.001</v>
      </c>
      <c r="AF85" s="3">
        <v>0.49</v>
      </c>
      <c r="AG85" s="25">
        <f t="shared" si="67"/>
        <v>0.00049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0.00677999996398162</v>
      </c>
      <c r="AU85" s="28">
        <f t="shared" si="70"/>
        <v>52.122</v>
      </c>
      <c r="AV85" s="1">
        <f t="shared" si="71"/>
        <v>0.26</v>
      </c>
      <c r="AW85" s="2">
        <f t="shared" si="75"/>
        <v>0.0241666666666667</v>
      </c>
      <c r="AX85" s="1">
        <f t="shared" si="72"/>
        <v>14.8770103783667</v>
      </c>
      <c r="AY85" s="1">
        <f>SUM(AX74:AX85)</f>
        <v>356.984433751252</v>
      </c>
    </row>
    <row r="86" s="1" customFormat="1" spans="1:46">
      <c r="A86" s="13"/>
      <c r="B86" s="13"/>
      <c r="C86" s="16">
        <v>12</v>
      </c>
      <c r="D86" s="17">
        <v>3.66063315558065</v>
      </c>
      <c r="E86" s="19">
        <f t="shared" si="73"/>
        <v>10.8125912659333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2.75541841280645</v>
      </c>
      <c r="E90" s="16"/>
      <c r="F90" s="16"/>
      <c r="G90" s="13">
        <v>1</v>
      </c>
      <c r="H90" s="18">
        <f t="shared" ref="H90:H101" si="76">E91</f>
        <v>2.75541841280645</v>
      </c>
      <c r="I90" s="18">
        <f t="shared" ref="I90:I101" si="77">H90+273.15</f>
        <v>275.905418412806</v>
      </c>
      <c r="J90" s="18">
        <f t="shared" ref="J90:J101" si="78">EXP(($C$16*(I90-$C$14))/($C$17*I90*$C$14))</f>
        <v>0.0248778587124359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0.0070827263754305</v>
      </c>
      <c r="Q90" s="23">
        <f t="shared" ref="Q90:Q101" si="82">P90*$B$76</f>
        <v>0.00184150885761193</v>
      </c>
      <c r="R90" s="18">
        <f t="shared" ref="R90:R101" si="83">L90*$B$76</f>
        <v>0.074022</v>
      </c>
      <c r="S90" s="24">
        <f t="shared" ref="S90:S101" si="84">Q90/R90</f>
        <v>0.0248778587124359</v>
      </c>
      <c r="T90" s="3">
        <v>0.01</v>
      </c>
      <c r="U90" s="25">
        <f t="shared" ref="U90:U101" si="85">S90*T90</f>
        <v>0.000248778587124359</v>
      </c>
      <c r="V90" s="24"/>
      <c r="W90" s="3"/>
      <c r="X90" s="3"/>
      <c r="Y90" s="27"/>
      <c r="Z90" s="3"/>
      <c r="AA90" s="26"/>
      <c r="AB90" s="3"/>
      <c r="AC90" s="3"/>
      <c r="AD90" s="26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0.00573877858712436</v>
      </c>
      <c r="AU90" s="28">
        <f t="shared" ref="AU90:AU101" si="89">$B$90/12</f>
        <v>28.47</v>
      </c>
      <c r="AV90" s="1">
        <f t="shared" ref="AV90:AV101" si="90">$B$76</f>
        <v>0.26</v>
      </c>
      <c r="AW90" s="2">
        <f>$E$9/12</f>
        <v>0.301833333333333</v>
      </c>
      <c r="AX90" s="1">
        <f t="shared" ref="AX90:AX101" si="91">AW90*10000*AV90*0.67*AU90*AT90</f>
        <v>85.9057605090343</v>
      </c>
      <c r="AZ90" s="2">
        <f>$E$10/12</f>
        <v>0.0841666666666667</v>
      </c>
      <c r="BA90" s="1">
        <f t="shared" ref="BA90:BA101" si="92">AZ90*10000*AV90*0.67*AU90*AT90</f>
        <v>23.9549470221217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1.91944123667742</v>
      </c>
      <c r="E91" s="19">
        <f t="shared" ref="E91:E102" si="93">D90</f>
        <v>2.75541841280645</v>
      </c>
      <c r="F91" s="16" t="s">
        <v>73</v>
      </c>
      <c r="G91" s="13">
        <v>2</v>
      </c>
      <c r="H91" s="18">
        <f t="shared" si="76"/>
        <v>1.91944123667742</v>
      </c>
      <c r="I91" s="18">
        <f t="shared" si="77"/>
        <v>275.069441236677</v>
      </c>
      <c r="J91" s="18">
        <f t="shared" si="78"/>
        <v>0.0223477501953891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0.56231727362457</v>
      </c>
      <c r="P91" s="18">
        <f t="shared" si="81"/>
        <v>0.0125665259615141</v>
      </c>
      <c r="Q91" s="23">
        <f t="shared" si="82"/>
        <v>0.00326729674999368</v>
      </c>
      <c r="R91" s="18">
        <f t="shared" si="83"/>
        <v>0.074022</v>
      </c>
      <c r="S91" s="24">
        <f t="shared" si="84"/>
        <v>0.0441395362188765</v>
      </c>
      <c r="T91" s="3">
        <v>0.01</v>
      </c>
      <c r="U91" s="25">
        <f t="shared" si="85"/>
        <v>0.000441395362188765</v>
      </c>
      <c r="V91" s="24"/>
      <c r="W91" s="3"/>
      <c r="X91" s="3"/>
      <c r="Y91" s="27"/>
      <c r="Z91" s="3"/>
      <c r="AA91" s="26"/>
      <c r="AB91" s="3"/>
      <c r="AC91" s="3"/>
      <c r="AD91" s="26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0.00593139536218876</v>
      </c>
      <c r="AU91" s="28">
        <f t="shared" si="89"/>
        <v>28.47</v>
      </c>
      <c r="AV91" s="1">
        <f t="shared" si="90"/>
        <v>0.26</v>
      </c>
      <c r="AW91" s="2">
        <f t="shared" ref="AW91:AW101" si="95">$E$9/12</f>
        <v>0.301833333333333</v>
      </c>
      <c r="AX91" s="1">
        <f t="shared" si="91"/>
        <v>88.7891076006664</v>
      </c>
      <c r="AZ91" s="2">
        <f t="shared" ref="AZ91:AZ101" si="96">$E$10/12</f>
        <v>0.0841666666666667</v>
      </c>
      <c r="BA91" s="1">
        <f t="shared" si="92"/>
        <v>24.7589725777673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7">
        <v>4.54342928921429</v>
      </c>
      <c r="E92" s="19">
        <f t="shared" si="93"/>
        <v>1.91944123667742</v>
      </c>
      <c r="F92" s="16" t="s">
        <v>73</v>
      </c>
      <c r="G92" s="13">
        <v>3</v>
      </c>
      <c r="H92" s="18">
        <f t="shared" si="76"/>
        <v>4.54342928921429</v>
      </c>
      <c r="I92" s="18">
        <f t="shared" si="77"/>
        <v>277.693429289214</v>
      </c>
      <c r="J92" s="18">
        <f t="shared" si="78"/>
        <v>0.0312245698331975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0.834450747663055</v>
      </c>
      <c r="P92" s="18">
        <f t="shared" si="81"/>
        <v>0.0260553656427689</v>
      </c>
      <c r="Q92" s="23">
        <f t="shared" si="82"/>
        <v>0.00677439506711992</v>
      </c>
      <c r="R92" s="18">
        <f t="shared" si="83"/>
        <v>0.074022</v>
      </c>
      <c r="S92" s="24">
        <f t="shared" si="84"/>
        <v>0.0915186710318544</v>
      </c>
      <c r="T92" s="3">
        <v>0.01</v>
      </c>
      <c r="U92" s="25">
        <f t="shared" si="85"/>
        <v>0.000915186710318544</v>
      </c>
      <c r="V92" s="24"/>
      <c r="W92" s="3"/>
      <c r="X92" s="3"/>
      <c r="Y92" s="27"/>
      <c r="Z92" s="3"/>
      <c r="AA92" s="26"/>
      <c r="AB92" s="3"/>
      <c r="AC92" s="3"/>
      <c r="AD92" s="26"/>
      <c r="AE92" s="24">
        <v>0.001</v>
      </c>
      <c r="AF92" s="3">
        <v>0.49</v>
      </c>
      <c r="AG92" s="25">
        <f t="shared" si="86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7"/>
        <v>0.005</v>
      </c>
      <c r="AT92" s="2">
        <f t="shared" si="88"/>
        <v>0.00640518671031854</v>
      </c>
      <c r="AU92" s="28">
        <f t="shared" si="89"/>
        <v>28.47</v>
      </c>
      <c r="AV92" s="1">
        <f t="shared" si="90"/>
        <v>0.26</v>
      </c>
      <c r="AW92" s="2">
        <f t="shared" si="95"/>
        <v>0.301833333333333</v>
      </c>
      <c r="AX92" s="1">
        <f t="shared" si="91"/>
        <v>95.8814540757522</v>
      </c>
      <c r="AZ92" s="2">
        <f t="shared" si="96"/>
        <v>0.0841666666666667</v>
      </c>
      <c r="BA92" s="1">
        <f t="shared" si="92"/>
        <v>26.7366837704334</v>
      </c>
    </row>
    <row r="93" s="1" customFormat="1" spans="1:53">
      <c r="A93" s="13"/>
      <c r="B93" s="13"/>
      <c r="C93" s="16">
        <v>3</v>
      </c>
      <c r="D93" s="17">
        <v>9.64534906906452</v>
      </c>
      <c r="E93" s="19">
        <f t="shared" si="93"/>
        <v>4.54342928921429</v>
      </c>
      <c r="F93" s="16" t="s">
        <v>73</v>
      </c>
      <c r="G93" s="13">
        <v>4</v>
      </c>
      <c r="H93" s="18">
        <f t="shared" si="76"/>
        <v>9.64534906906452</v>
      </c>
      <c r="I93" s="18">
        <f t="shared" si="77"/>
        <v>282.795349069065</v>
      </c>
      <c r="J93" s="18">
        <f t="shared" si="78"/>
        <v>0.058778700380583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1.09309538202029</v>
      </c>
      <c r="P93" s="18">
        <f t="shared" si="81"/>
        <v>0.0642507259471693</v>
      </c>
      <c r="Q93" s="23">
        <f t="shared" si="82"/>
        <v>0.016705188746264</v>
      </c>
      <c r="R93" s="18">
        <f t="shared" si="83"/>
        <v>0.074022</v>
      </c>
      <c r="S93" s="24">
        <f t="shared" si="84"/>
        <v>0.225678700200806</v>
      </c>
      <c r="T93" s="3">
        <v>0.01</v>
      </c>
      <c r="U93" s="25">
        <f t="shared" si="85"/>
        <v>0.00225678700200806</v>
      </c>
      <c r="V93" s="24"/>
      <c r="W93" s="3"/>
      <c r="X93" s="3"/>
      <c r="Y93" s="27"/>
      <c r="Z93" s="3"/>
      <c r="AA93" s="26"/>
      <c r="AB93" s="3"/>
      <c r="AC93" s="3"/>
      <c r="AD93" s="26"/>
      <c r="AE93" s="24">
        <v>0.001</v>
      </c>
      <c r="AF93" s="3">
        <v>0.49</v>
      </c>
      <c r="AG93" s="25">
        <f t="shared" si="86"/>
        <v>0.00049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</v>
      </c>
      <c r="AR93" s="3">
        <v>0.5</v>
      </c>
      <c r="AS93" s="3">
        <f t="shared" si="87"/>
        <v>0.005</v>
      </c>
      <c r="AT93" s="2">
        <f t="shared" si="88"/>
        <v>0.00774678700200806</v>
      </c>
      <c r="AU93" s="28">
        <f t="shared" si="89"/>
        <v>28.47</v>
      </c>
      <c r="AV93" s="1">
        <f t="shared" si="90"/>
        <v>0.26</v>
      </c>
      <c r="AW93" s="2">
        <f t="shared" si="95"/>
        <v>0.301833333333333</v>
      </c>
      <c r="AX93" s="1">
        <f t="shared" si="91"/>
        <v>115.964332619857</v>
      </c>
      <c r="AZ93" s="2">
        <f t="shared" si="96"/>
        <v>0.0841666666666667</v>
      </c>
      <c r="BA93" s="1">
        <f t="shared" si="92"/>
        <v>32.3368238393307</v>
      </c>
    </row>
    <row r="94" s="1" customFormat="1" spans="1:53">
      <c r="A94" s="13"/>
      <c r="B94" s="13"/>
      <c r="C94" s="16">
        <v>4</v>
      </c>
      <c r="D94" s="17">
        <v>14.7580085699667</v>
      </c>
      <c r="E94" s="19">
        <f t="shared" si="93"/>
        <v>9.64534906906452</v>
      </c>
      <c r="F94" s="16" t="s">
        <v>73</v>
      </c>
      <c r="G94" s="13">
        <v>5</v>
      </c>
      <c r="H94" s="18">
        <f t="shared" si="76"/>
        <v>14.7580085699667</v>
      </c>
      <c r="I94" s="18">
        <f t="shared" si="77"/>
        <v>287.908008569967</v>
      </c>
      <c r="J94" s="18">
        <f t="shared" si="78"/>
        <v>0.108331428139299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0.977402423269461</v>
      </c>
      <c r="O94" s="18">
        <f t="shared" si="94"/>
        <v>0.336142232803656</v>
      </c>
      <c r="P94" s="18">
        <f t="shared" si="81"/>
        <v>0.0364147681375527</v>
      </c>
      <c r="Q94" s="23">
        <f t="shared" si="82"/>
        <v>0.00946783971576371</v>
      </c>
      <c r="R94" s="18">
        <f t="shared" si="83"/>
        <v>0.074022</v>
      </c>
      <c r="S94" s="24">
        <f t="shared" si="84"/>
        <v>0.127905753907807</v>
      </c>
      <c r="T94" s="3">
        <v>0.01</v>
      </c>
      <c r="U94" s="25">
        <f t="shared" si="85"/>
        <v>0.00127905753907807</v>
      </c>
      <c r="V94" s="24"/>
      <c r="W94" s="3"/>
      <c r="X94" s="3"/>
      <c r="Y94" s="27"/>
      <c r="Z94" s="3"/>
      <c r="AA94" s="26"/>
      <c r="AB94" s="3"/>
      <c r="AC94" s="3"/>
      <c r="AD94" s="26"/>
      <c r="AE94" s="24">
        <v>0.005</v>
      </c>
      <c r="AF94" s="3">
        <v>0.49</v>
      </c>
      <c r="AG94" s="25">
        <f t="shared" si="86"/>
        <v>0.00245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0.015</v>
      </c>
      <c r="AR94" s="3">
        <v>0.5</v>
      </c>
      <c r="AS94" s="3">
        <f t="shared" si="87"/>
        <v>0.0075</v>
      </c>
      <c r="AT94" s="2">
        <f t="shared" si="88"/>
        <v>0.0112290575390781</v>
      </c>
      <c r="AU94" s="28">
        <f t="shared" si="89"/>
        <v>28.47</v>
      </c>
      <c r="AV94" s="1">
        <f t="shared" si="90"/>
        <v>0.26</v>
      </c>
      <c r="AW94" s="2">
        <f t="shared" si="95"/>
        <v>0.301833333333333</v>
      </c>
      <c r="AX94" s="1">
        <f t="shared" si="91"/>
        <v>168.09164407536</v>
      </c>
      <c r="AZ94" s="2">
        <f t="shared" si="96"/>
        <v>0.0841666666666667</v>
      </c>
      <c r="BA94" s="1">
        <f t="shared" si="92"/>
        <v>46.8726009155478</v>
      </c>
    </row>
    <row r="95" s="1" customFormat="1" spans="1:53">
      <c r="A95" s="13"/>
      <c r="B95" s="13"/>
      <c r="C95" s="16">
        <v>5</v>
      </c>
      <c r="D95" s="17">
        <v>20.9364263825806</v>
      </c>
      <c r="E95" s="19">
        <f t="shared" si="93"/>
        <v>14.7580085699667</v>
      </c>
      <c r="F95" s="16" t="s">
        <v>75</v>
      </c>
      <c r="G95" s="13">
        <v>6</v>
      </c>
      <c r="H95" s="18">
        <f t="shared" si="76"/>
        <v>20.9364263825806</v>
      </c>
      <c r="I95" s="18">
        <f t="shared" si="77"/>
        <v>294.086426382581</v>
      </c>
      <c r="J95" s="18">
        <f t="shared" si="78"/>
        <v>0.220455461183986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0.584427464666103</v>
      </c>
      <c r="P95" s="18">
        <f t="shared" si="81"/>
        <v>0.128840226251553</v>
      </c>
      <c r="Q95" s="23">
        <f t="shared" si="82"/>
        <v>0.0334984588254039</v>
      </c>
      <c r="R95" s="18">
        <f t="shared" si="83"/>
        <v>0.074022</v>
      </c>
      <c r="S95" s="24">
        <f t="shared" si="84"/>
        <v>0.452547334919401</v>
      </c>
      <c r="T95" s="3">
        <v>0.01</v>
      </c>
      <c r="U95" s="25">
        <f t="shared" si="85"/>
        <v>0.00452547334919401</v>
      </c>
      <c r="V95" s="24"/>
      <c r="W95" s="3"/>
      <c r="X95" s="3"/>
      <c r="Y95" s="27"/>
      <c r="Z95" s="3"/>
      <c r="AA95" s="26"/>
      <c r="AB95" s="3"/>
      <c r="AC95" s="3"/>
      <c r="AD95" s="26"/>
      <c r="AE95" s="24">
        <v>0.01</v>
      </c>
      <c r="AF95" s="3">
        <v>0.49</v>
      </c>
      <c r="AG95" s="25">
        <f t="shared" si="86"/>
        <v>0.0049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0.02</v>
      </c>
      <c r="AR95" s="3">
        <v>0.5</v>
      </c>
      <c r="AS95" s="3">
        <f t="shared" si="87"/>
        <v>0.01</v>
      </c>
      <c r="AT95" s="2">
        <f t="shared" si="88"/>
        <v>0.019425473349194</v>
      </c>
      <c r="AU95" s="28">
        <f t="shared" si="89"/>
        <v>28.47</v>
      </c>
      <c r="AV95" s="1">
        <f t="shared" si="90"/>
        <v>0.26</v>
      </c>
      <c r="AW95" s="2">
        <f t="shared" si="95"/>
        <v>0.301833333333333</v>
      </c>
      <c r="AX95" s="1">
        <f t="shared" si="91"/>
        <v>290.786625755967</v>
      </c>
      <c r="AZ95" s="2">
        <f t="shared" si="96"/>
        <v>0.0841666666666667</v>
      </c>
      <c r="BA95" s="1">
        <f t="shared" si="92"/>
        <v>81.0862760942924</v>
      </c>
    </row>
    <row r="96" s="1" customFormat="1" spans="1:53">
      <c r="A96" s="13"/>
      <c r="B96" s="13"/>
      <c r="C96" s="16">
        <v>6</v>
      </c>
      <c r="D96" s="17">
        <v>24.1774413906667</v>
      </c>
      <c r="E96" s="19">
        <f t="shared" si="93"/>
        <v>20.9364263825806</v>
      </c>
      <c r="F96" s="16" t="s">
        <v>73</v>
      </c>
      <c r="G96" s="13">
        <v>7</v>
      </c>
      <c r="H96" s="18">
        <f t="shared" si="76"/>
        <v>24.1774413906667</v>
      </c>
      <c r="I96" s="18">
        <f t="shared" si="77"/>
        <v>297.327441390667</v>
      </c>
      <c r="J96" s="18">
        <f t="shared" si="78"/>
        <v>0.316269799008219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0.74028723841455</v>
      </c>
      <c r="P96" s="18">
        <f t="shared" si="81"/>
        <v>0.234130496101719</v>
      </c>
      <c r="Q96" s="23">
        <f t="shared" si="82"/>
        <v>0.060873928986447</v>
      </c>
      <c r="R96" s="18">
        <f t="shared" si="83"/>
        <v>0.074022</v>
      </c>
      <c r="S96" s="24">
        <f t="shared" si="84"/>
        <v>0.822376171765785</v>
      </c>
      <c r="T96" s="3">
        <v>0.01</v>
      </c>
      <c r="U96" s="25">
        <f t="shared" si="85"/>
        <v>0.00822376171765785</v>
      </c>
      <c r="V96" s="24"/>
      <c r="W96" s="3"/>
      <c r="X96" s="3"/>
      <c r="Y96" s="27"/>
      <c r="Z96" s="3"/>
      <c r="AA96" s="26"/>
      <c r="AB96" s="3"/>
      <c r="AC96" s="3"/>
      <c r="AD96" s="26"/>
      <c r="AE96" s="24">
        <v>0.01</v>
      </c>
      <c r="AF96" s="3">
        <v>0.49</v>
      </c>
      <c r="AG96" s="25">
        <f t="shared" si="86"/>
        <v>0.0049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0.02</v>
      </c>
      <c r="AR96" s="3">
        <v>0.5</v>
      </c>
      <c r="AS96" s="3">
        <f t="shared" si="87"/>
        <v>0.01</v>
      </c>
      <c r="AT96" s="2">
        <f t="shared" si="88"/>
        <v>0.0231237617176579</v>
      </c>
      <c r="AU96" s="28">
        <f t="shared" si="89"/>
        <v>28.47</v>
      </c>
      <c r="AV96" s="1">
        <f t="shared" si="90"/>
        <v>0.26</v>
      </c>
      <c r="AW96" s="2">
        <f t="shared" si="95"/>
        <v>0.301833333333333</v>
      </c>
      <c r="AX96" s="1">
        <f t="shared" si="91"/>
        <v>346.147582804809</v>
      </c>
      <c r="AZ96" s="2">
        <f t="shared" si="96"/>
        <v>0.0841666666666667</v>
      </c>
      <c r="BA96" s="1">
        <f t="shared" si="92"/>
        <v>96.5237599759405</v>
      </c>
    </row>
    <row r="97" s="1" customFormat="1" spans="1:53">
      <c r="A97" s="13"/>
      <c r="B97" s="13"/>
      <c r="C97" s="16">
        <v>7</v>
      </c>
      <c r="D97" s="17">
        <v>30.0242847964516</v>
      </c>
      <c r="E97" s="19">
        <f t="shared" si="93"/>
        <v>24.1774413906667</v>
      </c>
      <c r="F97" s="16" t="s">
        <v>73</v>
      </c>
      <c r="G97" s="13">
        <v>8</v>
      </c>
      <c r="H97" s="18">
        <f t="shared" si="76"/>
        <v>30.0242847964516</v>
      </c>
      <c r="I97" s="18">
        <f t="shared" si="77"/>
        <v>303.174284796452</v>
      </c>
      <c r="J97" s="18">
        <f t="shared" si="78"/>
        <v>0.59475451716835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0.790856742312831</v>
      </c>
      <c r="P97" s="18">
        <f t="shared" si="81"/>
        <v>0.470365619923602</v>
      </c>
      <c r="Q97" s="23">
        <f t="shared" si="82"/>
        <v>0.122295061180136</v>
      </c>
      <c r="R97" s="18">
        <f t="shared" si="83"/>
        <v>0.074022</v>
      </c>
      <c r="S97" s="24">
        <f t="shared" si="84"/>
        <v>1.65214478371479</v>
      </c>
      <c r="T97" s="3">
        <v>0.01</v>
      </c>
      <c r="U97" s="25">
        <f t="shared" si="85"/>
        <v>0.0165214478371479</v>
      </c>
      <c r="V97" s="24"/>
      <c r="W97" s="3"/>
      <c r="X97" s="3"/>
      <c r="Y97" s="27"/>
      <c r="Z97" s="3"/>
      <c r="AA97" s="26"/>
      <c r="AB97" s="3"/>
      <c r="AC97" s="3"/>
      <c r="AD97" s="26"/>
      <c r="AE97" s="24">
        <v>0.01</v>
      </c>
      <c r="AF97" s="3">
        <v>0.49</v>
      </c>
      <c r="AG97" s="25">
        <f t="shared" si="86"/>
        <v>0.0049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0.02</v>
      </c>
      <c r="AR97" s="3">
        <v>0.5</v>
      </c>
      <c r="AS97" s="3">
        <f t="shared" si="87"/>
        <v>0.01</v>
      </c>
      <c r="AT97" s="2">
        <f t="shared" si="88"/>
        <v>0.0314214478371479</v>
      </c>
      <c r="AU97" s="28">
        <f t="shared" si="89"/>
        <v>28.47</v>
      </c>
      <c r="AV97" s="1">
        <f t="shared" si="90"/>
        <v>0.26</v>
      </c>
      <c r="AW97" s="2">
        <f t="shared" si="95"/>
        <v>0.301833333333333</v>
      </c>
      <c r="AX97" s="1">
        <f t="shared" si="91"/>
        <v>470.35851475457</v>
      </c>
      <c r="AZ97" s="2">
        <f t="shared" si="96"/>
        <v>0.0841666666666667</v>
      </c>
      <c r="BA97" s="1">
        <f t="shared" si="92"/>
        <v>131.160160105499</v>
      </c>
    </row>
    <row r="98" s="1" customFormat="1" spans="1:53">
      <c r="A98" s="13"/>
      <c r="B98" s="13"/>
      <c r="C98" s="16">
        <v>8</v>
      </c>
      <c r="D98" s="17">
        <v>29.9314294380645</v>
      </c>
      <c r="E98" s="19">
        <f t="shared" si="93"/>
        <v>30.0242847964516</v>
      </c>
      <c r="F98" s="16" t="s">
        <v>73</v>
      </c>
      <c r="G98" s="13">
        <v>9</v>
      </c>
      <c r="H98" s="18">
        <f t="shared" si="76"/>
        <v>29.9314294380645</v>
      </c>
      <c r="I98" s="18">
        <f t="shared" si="77"/>
        <v>303.081429438065</v>
      </c>
      <c r="J98" s="18">
        <f t="shared" si="78"/>
        <v>0.588931153171273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0.605191122389229</v>
      </c>
      <c r="P98" s="18">
        <f t="shared" si="81"/>
        <v>0.356415905597706</v>
      </c>
      <c r="Q98" s="23">
        <f t="shared" si="82"/>
        <v>0.0926681354554034</v>
      </c>
      <c r="R98" s="18">
        <f t="shared" si="83"/>
        <v>0.074022</v>
      </c>
      <c r="S98" s="24">
        <f t="shared" si="84"/>
        <v>1.25189991428769</v>
      </c>
      <c r="T98" s="3">
        <v>0.01</v>
      </c>
      <c r="U98" s="25">
        <f t="shared" si="85"/>
        <v>0.0125189991428769</v>
      </c>
      <c r="V98" s="24"/>
      <c r="W98" s="3"/>
      <c r="X98" s="3"/>
      <c r="Y98" s="27"/>
      <c r="Z98" s="3"/>
      <c r="AA98" s="26"/>
      <c r="AB98" s="3"/>
      <c r="AC98" s="3"/>
      <c r="AD98" s="26"/>
      <c r="AE98" s="24">
        <v>0.005</v>
      </c>
      <c r="AF98" s="3">
        <v>0.49</v>
      </c>
      <c r="AG98" s="25">
        <f t="shared" si="86"/>
        <v>0.00245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0.015</v>
      </c>
      <c r="AR98" s="3">
        <v>0.5</v>
      </c>
      <c r="AS98" s="3">
        <f t="shared" si="87"/>
        <v>0.0075</v>
      </c>
      <c r="AT98" s="2">
        <f t="shared" si="88"/>
        <v>0.0224689991428769</v>
      </c>
      <c r="AU98" s="28">
        <f t="shared" si="89"/>
        <v>28.47</v>
      </c>
      <c r="AV98" s="1">
        <f t="shared" si="90"/>
        <v>0.26</v>
      </c>
      <c r="AW98" s="2">
        <f t="shared" si="95"/>
        <v>0.301833333333333</v>
      </c>
      <c r="AX98" s="1">
        <f t="shared" si="91"/>
        <v>336.346215478038</v>
      </c>
      <c r="AZ98" s="2">
        <f t="shared" si="96"/>
        <v>0.0841666666666667</v>
      </c>
      <c r="BA98" s="1">
        <f t="shared" si="92"/>
        <v>93.7906343547263</v>
      </c>
    </row>
    <row r="99" s="1" customFormat="1" spans="1:53">
      <c r="A99" s="13"/>
      <c r="B99" s="13"/>
      <c r="C99" s="16">
        <v>9</v>
      </c>
      <c r="D99" s="17">
        <v>23.271064351</v>
      </c>
      <c r="E99" s="19">
        <f t="shared" si="93"/>
        <v>29.9314294380645</v>
      </c>
      <c r="F99" s="16" t="s">
        <v>73</v>
      </c>
      <c r="G99" s="13">
        <v>10</v>
      </c>
      <c r="H99" s="18">
        <f t="shared" si="76"/>
        <v>23.271064351</v>
      </c>
      <c r="I99" s="18">
        <f t="shared" si="77"/>
        <v>296.421064351</v>
      </c>
      <c r="J99" s="18">
        <f t="shared" si="78"/>
        <v>0.286134467159039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0.533475216791523</v>
      </c>
      <c r="P99" s="18">
        <f t="shared" si="81"/>
        <v>0.152645646899195</v>
      </c>
      <c r="Q99" s="23">
        <f t="shared" si="82"/>
        <v>0.0396878681937908</v>
      </c>
      <c r="R99" s="18">
        <f t="shared" si="83"/>
        <v>0.074022</v>
      </c>
      <c r="S99" s="24">
        <f t="shared" si="84"/>
        <v>0.53616314330592</v>
      </c>
      <c r="T99" s="3">
        <v>0.01</v>
      </c>
      <c r="U99" s="25">
        <f t="shared" si="85"/>
        <v>0.0053616314330592</v>
      </c>
      <c r="V99" s="24"/>
      <c r="W99" s="3"/>
      <c r="X99" s="3"/>
      <c r="Y99" s="27"/>
      <c r="Z99" s="3"/>
      <c r="AA99" s="26"/>
      <c r="AB99" s="3"/>
      <c r="AC99" s="3"/>
      <c r="AD99" s="26"/>
      <c r="AE99" s="24">
        <v>0.005</v>
      </c>
      <c r="AF99" s="3">
        <v>0.49</v>
      </c>
      <c r="AG99" s="25">
        <f t="shared" si="86"/>
        <v>0.00245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0.015</v>
      </c>
      <c r="AR99" s="3">
        <v>0.5</v>
      </c>
      <c r="AS99" s="3">
        <f t="shared" si="87"/>
        <v>0.0075</v>
      </c>
      <c r="AT99" s="2">
        <f t="shared" si="88"/>
        <v>0.0153116314330592</v>
      </c>
      <c r="AU99" s="28">
        <f t="shared" si="89"/>
        <v>28.47</v>
      </c>
      <c r="AV99" s="1">
        <f t="shared" si="90"/>
        <v>0.26</v>
      </c>
      <c r="AW99" s="2">
        <f t="shared" si="95"/>
        <v>0.301833333333333</v>
      </c>
      <c r="AX99" s="1">
        <f t="shared" si="91"/>
        <v>229.205103999333</v>
      </c>
      <c r="AZ99" s="2">
        <f t="shared" si="96"/>
        <v>0.0841666666666667</v>
      </c>
      <c r="BA99" s="1">
        <f t="shared" si="92"/>
        <v>63.9141786414485</v>
      </c>
    </row>
    <row r="100" s="1" customFormat="1" spans="1:53">
      <c r="A100" s="13"/>
      <c r="B100" s="13"/>
      <c r="C100" s="16">
        <v>10</v>
      </c>
      <c r="D100" s="17">
        <v>17.652963046129</v>
      </c>
      <c r="E100" s="19">
        <f t="shared" si="93"/>
        <v>23.271064351</v>
      </c>
      <c r="F100" s="16" t="s">
        <v>73</v>
      </c>
      <c r="G100" s="13">
        <v>11</v>
      </c>
      <c r="H100" s="18">
        <f t="shared" si="76"/>
        <v>17.652963046129</v>
      </c>
      <c r="I100" s="18">
        <f t="shared" si="77"/>
        <v>290.802963046129</v>
      </c>
      <c r="J100" s="18">
        <f t="shared" si="78"/>
        <v>0.151694056085645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0.361788091397712</v>
      </c>
      <c r="O100" s="18">
        <f t="shared" si="94"/>
        <v>0.303741478494616</v>
      </c>
      <c r="P100" s="18">
        <f t="shared" si="81"/>
        <v>0.0460757768742991</v>
      </c>
      <c r="Q100" s="23">
        <f t="shared" si="82"/>
        <v>0.0119797019873178</v>
      </c>
      <c r="R100" s="18">
        <f t="shared" si="83"/>
        <v>0.074022</v>
      </c>
      <c r="S100" s="24">
        <f t="shared" si="84"/>
        <v>0.161839750173161</v>
      </c>
      <c r="T100" s="3">
        <v>0.01</v>
      </c>
      <c r="U100" s="25">
        <f t="shared" si="85"/>
        <v>0.00161839750173161</v>
      </c>
      <c r="V100" s="24"/>
      <c r="W100" s="3"/>
      <c r="X100" s="3"/>
      <c r="Y100" s="27"/>
      <c r="Z100" s="3"/>
      <c r="AA100" s="26"/>
      <c r="AB100" s="3"/>
      <c r="AC100" s="3"/>
      <c r="AD100" s="26"/>
      <c r="AE100" s="24">
        <v>0.001</v>
      </c>
      <c r="AF100" s="3">
        <v>0.49</v>
      </c>
      <c r="AG100" s="25">
        <f t="shared" si="86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0.00710839750173161</v>
      </c>
      <c r="AU100" s="28">
        <f t="shared" si="89"/>
        <v>28.47</v>
      </c>
      <c r="AV100" s="1">
        <f t="shared" si="90"/>
        <v>0.26</v>
      </c>
      <c r="AW100" s="2">
        <f t="shared" si="95"/>
        <v>0.301833333333333</v>
      </c>
      <c r="AX100" s="1">
        <f t="shared" si="91"/>
        <v>106.408059505353</v>
      </c>
      <c r="AZ100" s="2">
        <f t="shared" si="96"/>
        <v>0.0841666666666667</v>
      </c>
      <c r="BA100" s="1">
        <f t="shared" si="92"/>
        <v>29.6720430978483</v>
      </c>
    </row>
    <row r="101" s="1" customFormat="1" spans="1:54">
      <c r="A101" s="13"/>
      <c r="B101" s="13"/>
      <c r="C101" s="16">
        <v>11</v>
      </c>
      <c r="D101" s="17">
        <v>10.8125912659333</v>
      </c>
      <c r="E101" s="19">
        <f t="shared" si="93"/>
        <v>17.652963046129</v>
      </c>
      <c r="F101" s="16" t="s">
        <v>75</v>
      </c>
      <c r="G101" s="13">
        <v>12</v>
      </c>
      <c r="H101" s="18">
        <f t="shared" si="76"/>
        <v>10.8125912659333</v>
      </c>
      <c r="I101" s="18">
        <f t="shared" si="77"/>
        <v>283.962591265933</v>
      </c>
      <c r="J101" s="18">
        <f t="shared" si="78"/>
        <v>0.0677150101210992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0.542365701620317</v>
      </c>
      <c r="P101" s="18">
        <f t="shared" si="81"/>
        <v>0.0367262989745569</v>
      </c>
      <c r="Q101" s="23">
        <f t="shared" si="82"/>
        <v>0.00954883773338478</v>
      </c>
      <c r="R101" s="18">
        <f t="shared" si="83"/>
        <v>0.074022</v>
      </c>
      <c r="S101" s="24">
        <f t="shared" si="84"/>
        <v>0.128999996398162</v>
      </c>
      <c r="T101" s="3">
        <v>0.01</v>
      </c>
      <c r="U101" s="25">
        <f t="shared" si="85"/>
        <v>0.00128999996398162</v>
      </c>
      <c r="V101" s="24"/>
      <c r="W101" s="3"/>
      <c r="X101" s="3"/>
      <c r="Y101" s="27"/>
      <c r="Z101" s="3"/>
      <c r="AA101" s="26"/>
      <c r="AB101" s="3"/>
      <c r="AC101" s="3"/>
      <c r="AD101" s="26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0.00677999996398162</v>
      </c>
      <c r="AU101" s="28">
        <f t="shared" si="89"/>
        <v>28.47</v>
      </c>
      <c r="AV101" s="1">
        <f t="shared" si="90"/>
        <v>0.26</v>
      </c>
      <c r="AW101" s="2">
        <f t="shared" si="95"/>
        <v>0.301833333333333</v>
      </c>
      <c r="AX101" s="1">
        <f t="shared" si="91"/>
        <v>101.492163239029</v>
      </c>
      <c r="AY101" s="1">
        <f>SUM(AX90:AX101)</f>
        <v>2435.37656441777</v>
      </c>
      <c r="AZ101" s="2">
        <f t="shared" si="96"/>
        <v>0.0841666666666667</v>
      </c>
      <c r="BA101" s="1">
        <f t="shared" si="92"/>
        <v>28.3012382306512</v>
      </c>
      <c r="BB101" s="1">
        <f>SUM(BA90:BA101)</f>
        <v>679.108318625607</v>
      </c>
    </row>
    <row r="102" s="1" customFormat="1" spans="1:46">
      <c r="A102" s="13"/>
      <c r="B102" s="13"/>
      <c r="C102" s="16">
        <v>12</v>
      </c>
      <c r="D102" s="17">
        <v>3.66063315558065</v>
      </c>
      <c r="E102" s="19">
        <f t="shared" si="93"/>
        <v>10.8125912659333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102"/>
  <sheetViews>
    <sheetView workbookViewId="0">
      <selection activeCell="I15" sqref="I15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 customWidth="1"/>
    <col min="32" max="32" width="23.1111111111111" style="1" customWidth="1"/>
    <col min="33" max="33" width="12.8888888888889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48" width="15.6666666666667" style="1"/>
    <col min="49" max="49" width="11.4444444444444" style="1"/>
    <col min="50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26.28</v>
      </c>
      <c r="F2" s="3">
        <v>1166.832</v>
      </c>
      <c r="G2" s="7">
        <f>(F2+F3+F4)/3</f>
        <v>1338.18733333333</v>
      </c>
      <c r="H2" s="3">
        <v>0.13</v>
      </c>
      <c r="I2" s="20">
        <f>(H2+H3+H4)/3</f>
        <v>0.12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0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0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324.708739726027</v>
      </c>
      <c r="F5" s="3">
        <v>91.104</v>
      </c>
      <c r="G5" s="7">
        <f>(F5+F6)/2</f>
        <v>92.50925</v>
      </c>
      <c r="H5" s="3">
        <v>0.13</v>
      </c>
      <c r="I5" s="20">
        <f>(H5+H6)/2</f>
        <v>0.13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0"/>
      <c r="M6" s="2"/>
    </row>
    <row r="7" s="1" customFormat="1" spans="1:13">
      <c r="A7" s="4" t="s">
        <v>5</v>
      </c>
      <c r="B7" s="5"/>
      <c r="C7" s="3"/>
      <c r="D7" s="3"/>
      <c r="E7" s="12">
        <v>1262.54458170781</v>
      </c>
      <c r="F7" s="3">
        <v>122.786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3">
        <v>0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1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(AV38+AV53+AY69+AY85+AY101+BB101+AG69)</f>
        <v>36843662.6749301</v>
      </c>
      <c r="J14" s="14" t="s">
        <v>21</v>
      </c>
      <c r="K14" s="14">
        <f>I14/(10000*1000)</f>
        <v>3.68436626749301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36">
        <v>42057291.2860355</v>
      </c>
      <c r="J15" s="14" t="s">
        <v>21</v>
      </c>
      <c r="K15" s="14">
        <f>I15/(10000*1000)</f>
        <v>4.20572912860355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1338.18733333333</v>
      </c>
      <c r="C27" s="16" t="s">
        <v>72</v>
      </c>
      <c r="D27" s="17">
        <v>6.17716953790323</v>
      </c>
      <c r="E27" s="16"/>
      <c r="F27" s="16"/>
      <c r="G27" s="13">
        <v>1</v>
      </c>
      <c r="H27" s="18">
        <f t="shared" ref="H27:H38" si="0">E28</f>
        <v>6.17716953790323</v>
      </c>
      <c r="I27" s="18">
        <f t="shared" ref="I27:I38" si="1">H27+273.15</f>
        <v>279.327169537903</v>
      </c>
      <c r="J27" s="18">
        <f t="shared" ref="J27:J38" si="2">EXP(($C$16*(I27-$C$14))/($C$17*I27*$C$14))</f>
        <v>0.0383319484538635</v>
      </c>
      <c r="K27" s="18">
        <f t="shared" ref="K27:K38" si="3">$B$27/12</f>
        <v>111.515611111111</v>
      </c>
      <c r="L27" s="18">
        <f t="shared" ref="L27:L38" si="4"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5">O27*J27</f>
        <v>0.042746106569122</v>
      </c>
      <c r="Q27" s="23">
        <f t="shared" ref="Q27:Q38" si="6">P27*$B$29</f>
        <v>0.00512953278829464</v>
      </c>
      <c r="R27" s="18">
        <f t="shared" ref="R27:R38" si="7">L27*$B$29</f>
        <v>0.133818733333333</v>
      </c>
      <c r="S27" s="24">
        <f t="shared" ref="S27:S38" si="8">Q27/R27</f>
        <v>0.0383319484538635</v>
      </c>
      <c r="T27" s="3">
        <v>0.01</v>
      </c>
      <c r="U27" s="25">
        <f t="shared" ref="U27:U38" si="9">S27*T27</f>
        <v>0.000383319484538635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0.0222833194845386</v>
      </c>
      <c r="AR27" s="28">
        <f t="shared" ref="AR27:AR38" si="15">$B$27/12</f>
        <v>111.515611111111</v>
      </c>
      <c r="AS27" s="1">
        <f t="shared" ref="AS27:AS38" si="16">$B$29</f>
        <v>0.12</v>
      </c>
      <c r="AT27" s="2">
        <f>$E$2/12</f>
        <v>2.19</v>
      </c>
      <c r="AU27" s="1">
        <f t="shared" ref="AU27:AU38" si="17">AT27*10000*AS27*0.67*AR27*AQ27</f>
        <v>4375.37941510065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5.11711950325806</v>
      </c>
      <c r="E28" s="19">
        <f t="shared" ref="E28:E39" si="18">D27</f>
        <v>6.17716953790323</v>
      </c>
      <c r="F28" s="16" t="s">
        <v>73</v>
      </c>
      <c r="G28" s="13">
        <v>2</v>
      </c>
      <c r="H28" s="18">
        <f t="shared" si="0"/>
        <v>5.11711950325806</v>
      </c>
      <c r="I28" s="18">
        <f t="shared" si="1"/>
        <v>278.267119503258</v>
      </c>
      <c r="J28" s="18">
        <f t="shared" si="2"/>
        <v>0.0335653134684822</v>
      </c>
      <c r="K28" s="18">
        <f t="shared" si="3"/>
        <v>111.515611111111</v>
      </c>
      <c r="L28" s="18">
        <f t="shared" si="4"/>
        <v>1.11515611111111</v>
      </c>
      <c r="M28" s="13" t="s">
        <v>73</v>
      </c>
      <c r="N28" s="13"/>
      <c r="O28" s="18">
        <f t="shared" ref="O28:O38" si="19">L28+O27-P27-N28</f>
        <v>2.1875661156531</v>
      </c>
      <c r="P28" s="18">
        <f t="shared" si="5"/>
        <v>0.0734263424049263</v>
      </c>
      <c r="Q28" s="23">
        <f t="shared" si="6"/>
        <v>0.00881116108859115</v>
      </c>
      <c r="R28" s="18">
        <f t="shared" si="7"/>
        <v>0.133818733333333</v>
      </c>
      <c r="S28" s="24">
        <f t="shared" si="8"/>
        <v>0.0658440030712528</v>
      </c>
      <c r="T28" s="3">
        <v>0.01</v>
      </c>
      <c r="U28" s="25">
        <f t="shared" si="9"/>
        <v>0.000658440030712528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0.0225584400307125</v>
      </c>
      <c r="AR28" s="28">
        <f t="shared" si="15"/>
        <v>111.515611111111</v>
      </c>
      <c r="AS28" s="1">
        <f t="shared" si="16"/>
        <v>0.12</v>
      </c>
      <c r="AT28" s="2">
        <f t="shared" ref="AT28:AT38" si="20">$E$2/12</f>
        <v>2.19</v>
      </c>
      <c r="AU28" s="1">
        <f t="shared" si="17"/>
        <v>4429.3999471509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17">
        <v>7.81347154335714</v>
      </c>
      <c r="E29" s="19">
        <f t="shared" si="18"/>
        <v>5.11711950325806</v>
      </c>
      <c r="F29" s="16" t="s">
        <v>73</v>
      </c>
      <c r="G29" s="13">
        <v>3</v>
      </c>
      <c r="H29" s="18">
        <f t="shared" si="0"/>
        <v>7.81347154335714</v>
      </c>
      <c r="I29" s="18">
        <f t="shared" si="1"/>
        <v>280.963471543357</v>
      </c>
      <c r="J29" s="18">
        <f t="shared" si="2"/>
        <v>0.0469598569732321</v>
      </c>
      <c r="K29" s="18">
        <f t="shared" si="3"/>
        <v>111.515611111111</v>
      </c>
      <c r="L29" s="18">
        <f t="shared" si="4"/>
        <v>1.11515611111111</v>
      </c>
      <c r="M29" s="13" t="s">
        <v>73</v>
      </c>
      <c r="N29" s="13"/>
      <c r="O29" s="18">
        <f t="shared" si="19"/>
        <v>3.22929588435929</v>
      </c>
      <c r="P29" s="18">
        <f t="shared" si="5"/>
        <v>0.151647272853759</v>
      </c>
      <c r="Q29" s="23">
        <f t="shared" si="6"/>
        <v>0.0181976727424511</v>
      </c>
      <c r="R29" s="18">
        <f t="shared" si="7"/>
        <v>0.133818733333333</v>
      </c>
      <c r="S29" s="24">
        <f t="shared" si="8"/>
        <v>0.135987483136026</v>
      </c>
      <c r="T29" s="3">
        <v>0.01</v>
      </c>
      <c r="U29" s="25">
        <f t="shared" si="9"/>
        <v>0.00135987483136026</v>
      </c>
      <c r="V29" s="24"/>
      <c r="W29" s="3"/>
      <c r="X29" s="25"/>
      <c r="Y29" s="27">
        <v>0.02</v>
      </c>
      <c r="Z29" s="3">
        <v>0.21</v>
      </c>
      <c r="AA29" s="26">
        <f t="shared" si="10"/>
        <v>0.0042</v>
      </c>
      <c r="AB29" s="3">
        <v>0.01</v>
      </c>
      <c r="AC29" s="3">
        <v>0.29</v>
      </c>
      <c r="AD29" s="26">
        <f t="shared" si="11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0.0232598748313603</v>
      </c>
      <c r="AR29" s="28">
        <f t="shared" si="15"/>
        <v>111.515611111111</v>
      </c>
      <c r="AS29" s="1">
        <f t="shared" si="16"/>
        <v>0.12</v>
      </c>
      <c r="AT29" s="2">
        <f t="shared" si="20"/>
        <v>2.19</v>
      </c>
      <c r="AU29" s="1">
        <f t="shared" si="17"/>
        <v>4567.12823264799</v>
      </c>
    </row>
    <row r="30" s="1" customFormat="1" spans="1:47">
      <c r="A30" s="13"/>
      <c r="B30" s="13"/>
      <c r="C30" s="16">
        <v>3</v>
      </c>
      <c r="D30" s="17">
        <v>12.2565217009355</v>
      </c>
      <c r="E30" s="19">
        <f t="shared" si="18"/>
        <v>7.81347154335714</v>
      </c>
      <c r="F30" s="16" t="s">
        <v>73</v>
      </c>
      <c r="G30" s="13">
        <v>4</v>
      </c>
      <c r="H30" s="18">
        <f t="shared" si="0"/>
        <v>12.2565217009355</v>
      </c>
      <c r="I30" s="18">
        <f t="shared" si="1"/>
        <v>285.406521700935</v>
      </c>
      <c r="J30" s="18">
        <f t="shared" si="2"/>
        <v>0.0805423325757023</v>
      </c>
      <c r="K30" s="18">
        <f t="shared" si="3"/>
        <v>111.515611111111</v>
      </c>
      <c r="L30" s="18">
        <f t="shared" si="4"/>
        <v>1.11515611111111</v>
      </c>
      <c r="M30" s="13" t="s">
        <v>73</v>
      </c>
      <c r="N30" s="13"/>
      <c r="O30" s="18">
        <f t="shared" si="19"/>
        <v>4.19280472261664</v>
      </c>
      <c r="P30" s="18">
        <f t="shared" si="5"/>
        <v>0.337698272393964</v>
      </c>
      <c r="Q30" s="23">
        <f t="shared" si="6"/>
        <v>0.0405237926872757</v>
      </c>
      <c r="R30" s="18">
        <f t="shared" si="7"/>
        <v>0.133818733333333</v>
      </c>
      <c r="S30" s="24">
        <f t="shared" si="8"/>
        <v>0.302826007075809</v>
      </c>
      <c r="T30" s="3">
        <v>0.01</v>
      </c>
      <c r="U30" s="25">
        <f t="shared" si="9"/>
        <v>0.00302826007075809</v>
      </c>
      <c r="V30" s="24"/>
      <c r="W30" s="3"/>
      <c r="X30" s="25"/>
      <c r="Y30" s="27">
        <v>0.04</v>
      </c>
      <c r="Z30" s="3">
        <v>0.21</v>
      </c>
      <c r="AA30" s="26">
        <f t="shared" si="10"/>
        <v>0.0084</v>
      </c>
      <c r="AB30" s="3">
        <v>0.015</v>
      </c>
      <c r="AC30" s="3">
        <v>0.29</v>
      </c>
      <c r="AD30" s="26">
        <f t="shared" si="11"/>
        <v>0.00435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0.015</v>
      </c>
      <c r="AO30" s="3">
        <v>0.38</v>
      </c>
      <c r="AP30" s="3">
        <f t="shared" si="13"/>
        <v>0.0057</v>
      </c>
      <c r="AQ30" s="1">
        <f t="shared" si="14"/>
        <v>0.0324782600707581</v>
      </c>
      <c r="AR30" s="28">
        <f t="shared" si="15"/>
        <v>111.515611111111</v>
      </c>
      <c r="AS30" s="1">
        <f t="shared" si="16"/>
        <v>0.12</v>
      </c>
      <c r="AT30" s="2">
        <f t="shared" si="20"/>
        <v>2.19</v>
      </c>
      <c r="AU30" s="1">
        <f t="shared" si="17"/>
        <v>6377.1787076194</v>
      </c>
    </row>
    <row r="31" s="1" customFormat="1" spans="1:47">
      <c r="A31" s="13"/>
      <c r="B31" s="13"/>
      <c r="C31" s="16">
        <v>4</v>
      </c>
      <c r="D31" s="17">
        <v>15.9635299661333</v>
      </c>
      <c r="E31" s="19">
        <f t="shared" si="18"/>
        <v>12.2565217009355</v>
      </c>
      <c r="F31" s="16" t="s">
        <v>73</v>
      </c>
      <c r="G31" s="13">
        <v>5</v>
      </c>
      <c r="H31" s="18">
        <f t="shared" si="0"/>
        <v>15.9635299661333</v>
      </c>
      <c r="I31" s="18">
        <f t="shared" si="1"/>
        <v>289.113529966133</v>
      </c>
      <c r="J31" s="18">
        <f t="shared" si="2"/>
        <v>0.124737477722756</v>
      </c>
      <c r="K31" s="18">
        <f t="shared" si="3"/>
        <v>111.515611111111</v>
      </c>
      <c r="L31" s="18">
        <f t="shared" si="4"/>
        <v>1.11515611111111</v>
      </c>
      <c r="M31" s="13" t="s">
        <v>75</v>
      </c>
      <c r="N31" s="18">
        <f>(O30-P30)*C22/100</f>
        <v>3.66235112771154</v>
      </c>
      <c r="O31" s="18">
        <f t="shared" si="19"/>
        <v>1.30791143362224</v>
      </c>
      <c r="P31" s="18">
        <f t="shared" si="5"/>
        <v>0.163145573314793</v>
      </c>
      <c r="Q31" s="23">
        <f t="shared" si="6"/>
        <v>0.0195774687977751</v>
      </c>
      <c r="R31" s="18">
        <f t="shared" si="7"/>
        <v>0.133818733333333</v>
      </c>
      <c r="S31" s="24">
        <f t="shared" si="8"/>
        <v>0.146298416597689</v>
      </c>
      <c r="T31" s="3">
        <v>0.01</v>
      </c>
      <c r="U31" s="25">
        <f t="shared" si="9"/>
        <v>0.00146298416597689</v>
      </c>
      <c r="V31" s="24"/>
      <c r="W31" s="3"/>
      <c r="X31" s="25"/>
      <c r="Y31" s="27">
        <v>0.04</v>
      </c>
      <c r="Z31" s="3">
        <v>0.21</v>
      </c>
      <c r="AA31" s="26">
        <f t="shared" si="10"/>
        <v>0.0084</v>
      </c>
      <c r="AB31" s="3">
        <v>0.015</v>
      </c>
      <c r="AC31" s="3">
        <v>0.29</v>
      </c>
      <c r="AD31" s="26">
        <f t="shared" si="11"/>
        <v>0.00435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0.0309129841659769</v>
      </c>
      <c r="AR31" s="28">
        <f t="shared" si="15"/>
        <v>111.515611111111</v>
      </c>
      <c r="AS31" s="1">
        <f t="shared" si="16"/>
        <v>0.12</v>
      </c>
      <c r="AT31" s="2">
        <f t="shared" si="20"/>
        <v>2.19</v>
      </c>
      <c r="AU31" s="1">
        <f t="shared" si="17"/>
        <v>6069.83329718875</v>
      </c>
    </row>
    <row r="32" s="1" customFormat="1" spans="1:47">
      <c r="A32" s="13"/>
      <c r="B32" s="13"/>
      <c r="C32" s="16">
        <v>5</v>
      </c>
      <c r="D32" s="17">
        <v>22.1516127709677</v>
      </c>
      <c r="E32" s="19">
        <f t="shared" si="18"/>
        <v>15.9635299661333</v>
      </c>
      <c r="F32" s="16" t="s">
        <v>75</v>
      </c>
      <c r="G32" s="13">
        <v>6</v>
      </c>
      <c r="H32" s="18">
        <f t="shared" si="0"/>
        <v>22.1516127709677</v>
      </c>
      <c r="I32" s="18">
        <f t="shared" si="1"/>
        <v>295.301612770968</v>
      </c>
      <c r="J32" s="18">
        <f t="shared" si="2"/>
        <v>0.252633503016339</v>
      </c>
      <c r="K32" s="18">
        <f t="shared" si="3"/>
        <v>111.515611111111</v>
      </c>
      <c r="L32" s="18">
        <f t="shared" si="4"/>
        <v>1.11515611111111</v>
      </c>
      <c r="M32" s="13" t="s">
        <v>73</v>
      </c>
      <c r="N32" s="13"/>
      <c r="O32" s="18">
        <f t="shared" si="19"/>
        <v>2.25992197141856</v>
      </c>
      <c r="P32" s="18">
        <f t="shared" si="5"/>
        <v>0.570932004183062</v>
      </c>
      <c r="Q32" s="23">
        <f t="shared" si="6"/>
        <v>0.0685118405019675</v>
      </c>
      <c r="R32" s="18">
        <f t="shared" si="7"/>
        <v>0.133818733333333</v>
      </c>
      <c r="S32" s="24">
        <f t="shared" si="8"/>
        <v>0.511974958926783</v>
      </c>
      <c r="T32" s="3">
        <v>0.01</v>
      </c>
      <c r="U32" s="25">
        <f t="shared" si="9"/>
        <v>0.00511974958926783</v>
      </c>
      <c r="V32" s="24"/>
      <c r="W32" s="3"/>
      <c r="X32" s="25"/>
      <c r="Y32" s="27">
        <v>0.04</v>
      </c>
      <c r="Z32" s="3">
        <v>0.21</v>
      </c>
      <c r="AA32" s="26">
        <f t="shared" si="10"/>
        <v>0.0084</v>
      </c>
      <c r="AB32" s="3">
        <v>0.015</v>
      </c>
      <c r="AC32" s="3">
        <v>0.29</v>
      </c>
      <c r="AD32" s="26">
        <f t="shared" si="11"/>
        <v>0.00435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0.0345697495892678</v>
      </c>
      <c r="AR32" s="28">
        <f t="shared" si="15"/>
        <v>111.515611111111</v>
      </c>
      <c r="AS32" s="1">
        <f t="shared" si="16"/>
        <v>0.12</v>
      </c>
      <c r="AT32" s="2">
        <f t="shared" si="20"/>
        <v>2.19</v>
      </c>
      <c r="AU32" s="1">
        <f t="shared" si="17"/>
        <v>6787.84733320437</v>
      </c>
    </row>
    <row r="33" s="1" customFormat="1" spans="1:47">
      <c r="A33" s="13"/>
      <c r="B33" s="13"/>
      <c r="C33" s="16">
        <v>6</v>
      </c>
      <c r="D33" s="17">
        <v>24.5617634626667</v>
      </c>
      <c r="E33" s="19">
        <f t="shared" si="18"/>
        <v>22.1516127709677</v>
      </c>
      <c r="F33" s="16" t="s">
        <v>73</v>
      </c>
      <c r="G33" s="13">
        <v>7</v>
      </c>
      <c r="H33" s="18">
        <f t="shared" si="0"/>
        <v>24.5617634626667</v>
      </c>
      <c r="I33" s="18">
        <f t="shared" si="1"/>
        <v>297.711763462667</v>
      </c>
      <c r="J33" s="18">
        <f t="shared" si="2"/>
        <v>0.329926631726476</v>
      </c>
      <c r="K33" s="18">
        <f t="shared" si="3"/>
        <v>111.515611111111</v>
      </c>
      <c r="L33" s="18">
        <f t="shared" si="4"/>
        <v>1.11515611111111</v>
      </c>
      <c r="M33" s="13" t="s">
        <v>73</v>
      </c>
      <c r="N33" s="13"/>
      <c r="O33" s="18">
        <f t="shared" si="19"/>
        <v>2.80414607834661</v>
      </c>
      <c r="P33" s="18">
        <f t="shared" si="5"/>
        <v>0.925162470497905</v>
      </c>
      <c r="Q33" s="23">
        <f t="shared" si="6"/>
        <v>0.111019496459749</v>
      </c>
      <c r="R33" s="18">
        <f t="shared" si="7"/>
        <v>0.133818733333333</v>
      </c>
      <c r="S33" s="24">
        <f t="shared" si="8"/>
        <v>0.829625970103951</v>
      </c>
      <c r="T33" s="3">
        <v>0.01</v>
      </c>
      <c r="U33" s="25">
        <f t="shared" si="9"/>
        <v>0.00829625970103951</v>
      </c>
      <c r="V33" s="24"/>
      <c r="W33" s="3"/>
      <c r="X33" s="25"/>
      <c r="Y33" s="27">
        <v>0.05</v>
      </c>
      <c r="Z33" s="3">
        <v>0.21</v>
      </c>
      <c r="AA33" s="26">
        <f t="shared" si="10"/>
        <v>0.0105</v>
      </c>
      <c r="AB33" s="3">
        <v>0.02</v>
      </c>
      <c r="AC33" s="3">
        <v>0.29</v>
      </c>
      <c r="AD33" s="26">
        <f t="shared" si="11"/>
        <v>0.0058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0.0431962597010395</v>
      </c>
      <c r="AR33" s="28">
        <f t="shared" si="15"/>
        <v>111.515611111111</v>
      </c>
      <c r="AS33" s="1">
        <f t="shared" si="16"/>
        <v>0.12</v>
      </c>
      <c r="AT33" s="2">
        <f t="shared" si="20"/>
        <v>2.19</v>
      </c>
      <c r="AU33" s="1">
        <f t="shared" si="17"/>
        <v>8481.68180851189</v>
      </c>
    </row>
    <row r="34" s="1" customFormat="1" spans="1:47">
      <c r="A34" s="13"/>
      <c r="B34" s="13"/>
      <c r="C34" s="16">
        <v>7</v>
      </c>
      <c r="D34" s="17">
        <v>30.2561503358065</v>
      </c>
      <c r="E34" s="19">
        <f t="shared" si="18"/>
        <v>24.5617634626667</v>
      </c>
      <c r="F34" s="16" t="s">
        <v>73</v>
      </c>
      <c r="G34" s="13">
        <v>8</v>
      </c>
      <c r="H34" s="18">
        <f t="shared" si="0"/>
        <v>30.2561503358065</v>
      </c>
      <c r="I34" s="18">
        <f t="shared" si="1"/>
        <v>303.406150335806</v>
      </c>
      <c r="J34" s="18">
        <f t="shared" si="2"/>
        <v>0.609532440775098</v>
      </c>
      <c r="K34" s="18">
        <f t="shared" si="3"/>
        <v>111.515611111111</v>
      </c>
      <c r="L34" s="18">
        <f t="shared" si="4"/>
        <v>1.11515611111111</v>
      </c>
      <c r="M34" s="13" t="s">
        <v>73</v>
      </c>
      <c r="N34" s="13"/>
      <c r="O34" s="18">
        <f t="shared" si="19"/>
        <v>2.99413971895982</v>
      </c>
      <c r="P34" s="18">
        <f t="shared" si="5"/>
        <v>1.82502529091924</v>
      </c>
      <c r="Q34" s="23">
        <f t="shared" si="6"/>
        <v>0.219003034910309</v>
      </c>
      <c r="R34" s="18">
        <f t="shared" si="7"/>
        <v>0.133818733333333</v>
      </c>
      <c r="S34" s="24">
        <f t="shared" si="8"/>
        <v>1.6365648475</v>
      </c>
      <c r="T34" s="3">
        <v>0.01</v>
      </c>
      <c r="U34" s="25">
        <f t="shared" si="9"/>
        <v>0.016365648475</v>
      </c>
      <c r="V34" s="24"/>
      <c r="W34" s="3"/>
      <c r="X34" s="25"/>
      <c r="Y34" s="27">
        <v>0.05</v>
      </c>
      <c r="Z34" s="3">
        <v>0.21</v>
      </c>
      <c r="AA34" s="26">
        <f t="shared" si="10"/>
        <v>0.0105</v>
      </c>
      <c r="AB34" s="3">
        <v>0.02</v>
      </c>
      <c r="AC34" s="3">
        <v>0.29</v>
      </c>
      <c r="AD34" s="26">
        <f t="shared" si="11"/>
        <v>0.0058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0.051265648475</v>
      </c>
      <c r="AR34" s="28">
        <f t="shared" si="15"/>
        <v>111.515611111111</v>
      </c>
      <c r="AS34" s="1">
        <f t="shared" si="16"/>
        <v>0.12</v>
      </c>
      <c r="AT34" s="2">
        <f t="shared" si="20"/>
        <v>2.19</v>
      </c>
      <c r="AU34" s="1">
        <f t="shared" si="17"/>
        <v>10066.124268197</v>
      </c>
    </row>
    <row r="35" s="1" customFormat="1" spans="1:47">
      <c r="A35" s="13"/>
      <c r="B35" s="13"/>
      <c r="C35" s="16">
        <v>8</v>
      </c>
      <c r="D35" s="17">
        <v>29.8963861622581</v>
      </c>
      <c r="E35" s="19">
        <f t="shared" si="18"/>
        <v>30.2561503358065</v>
      </c>
      <c r="F35" s="16" t="s">
        <v>73</v>
      </c>
      <c r="G35" s="13">
        <v>9</v>
      </c>
      <c r="H35" s="18">
        <f t="shared" si="0"/>
        <v>29.8963861622581</v>
      </c>
      <c r="I35" s="18">
        <f t="shared" si="1"/>
        <v>303.046386162258</v>
      </c>
      <c r="J35" s="18">
        <f t="shared" si="2"/>
        <v>0.586747366989779</v>
      </c>
      <c r="K35" s="18">
        <f t="shared" si="3"/>
        <v>111.515611111111</v>
      </c>
      <c r="L35" s="18">
        <f t="shared" si="4"/>
        <v>1.11515611111111</v>
      </c>
      <c r="M35" s="13" t="s">
        <v>73</v>
      </c>
      <c r="N35" s="13"/>
      <c r="O35" s="18">
        <f t="shared" si="19"/>
        <v>2.28427053915169</v>
      </c>
      <c r="P35" s="18">
        <f t="shared" si="5"/>
        <v>1.34028972433957</v>
      </c>
      <c r="Q35" s="23">
        <f t="shared" si="6"/>
        <v>0.160834766920749</v>
      </c>
      <c r="R35" s="18">
        <f t="shared" si="7"/>
        <v>0.133818733333333</v>
      </c>
      <c r="S35" s="24">
        <f t="shared" si="8"/>
        <v>1.20188528851279</v>
      </c>
      <c r="T35" s="3">
        <v>0.01</v>
      </c>
      <c r="U35" s="25">
        <f t="shared" si="9"/>
        <v>0.0120188528851279</v>
      </c>
      <c r="V35" s="24"/>
      <c r="W35" s="3"/>
      <c r="X35" s="25"/>
      <c r="Y35" s="27">
        <v>0.04</v>
      </c>
      <c r="Z35" s="3">
        <v>0.21</v>
      </c>
      <c r="AA35" s="26">
        <f t="shared" si="10"/>
        <v>0.0084</v>
      </c>
      <c r="AB35" s="3">
        <v>0.015</v>
      </c>
      <c r="AC35" s="3">
        <v>0.29</v>
      </c>
      <c r="AD35" s="26">
        <f t="shared" si="11"/>
        <v>0.00435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0.0414688528851279</v>
      </c>
      <c r="AR35" s="28">
        <f t="shared" si="15"/>
        <v>111.515611111111</v>
      </c>
      <c r="AS35" s="1">
        <f t="shared" si="16"/>
        <v>0.12</v>
      </c>
      <c r="AT35" s="2">
        <f t="shared" si="20"/>
        <v>2.19</v>
      </c>
      <c r="AU35" s="1">
        <f t="shared" si="17"/>
        <v>8142.50163254715</v>
      </c>
    </row>
    <row r="36" s="1" customFormat="1" spans="1:47">
      <c r="A36" s="13"/>
      <c r="B36" s="13"/>
      <c r="C36" s="16">
        <v>9</v>
      </c>
      <c r="D36" s="17">
        <v>24.5167432486667</v>
      </c>
      <c r="E36" s="19">
        <f t="shared" si="18"/>
        <v>29.8963861622581</v>
      </c>
      <c r="F36" s="16" t="s">
        <v>73</v>
      </c>
      <c r="G36" s="13">
        <v>10</v>
      </c>
      <c r="H36" s="18">
        <f t="shared" si="0"/>
        <v>24.5167432486667</v>
      </c>
      <c r="I36" s="18">
        <f t="shared" si="1"/>
        <v>297.666743248667</v>
      </c>
      <c r="J36" s="18">
        <f t="shared" si="2"/>
        <v>0.328298683053091</v>
      </c>
      <c r="K36" s="18">
        <f t="shared" si="3"/>
        <v>111.515611111111</v>
      </c>
      <c r="L36" s="18">
        <f t="shared" si="4"/>
        <v>1.11515611111111</v>
      </c>
      <c r="M36" s="13" t="s">
        <v>73</v>
      </c>
      <c r="N36" s="13"/>
      <c r="O36" s="18">
        <f t="shared" si="19"/>
        <v>2.05913692592322</v>
      </c>
      <c r="P36" s="18">
        <f t="shared" si="5"/>
        <v>0.676011941006584</v>
      </c>
      <c r="Q36" s="23">
        <f t="shared" si="6"/>
        <v>0.0811214329207901</v>
      </c>
      <c r="R36" s="18">
        <f t="shared" si="7"/>
        <v>0.133818733333333</v>
      </c>
      <c r="S36" s="24">
        <f t="shared" si="8"/>
        <v>0.606203861747235</v>
      </c>
      <c r="T36" s="3">
        <v>0.01</v>
      </c>
      <c r="U36" s="25">
        <f t="shared" si="9"/>
        <v>0.00606203861747235</v>
      </c>
      <c r="V36" s="24"/>
      <c r="W36" s="3"/>
      <c r="X36" s="25"/>
      <c r="Y36" s="27">
        <v>0.04</v>
      </c>
      <c r="Z36" s="3">
        <v>0.21</v>
      </c>
      <c r="AA36" s="26">
        <f t="shared" si="10"/>
        <v>0.0084</v>
      </c>
      <c r="AB36" s="3">
        <v>0.015</v>
      </c>
      <c r="AC36" s="3">
        <v>0.29</v>
      </c>
      <c r="AD36" s="26">
        <f t="shared" si="11"/>
        <v>0.00435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0.0355120386174723</v>
      </c>
      <c r="AR36" s="28">
        <f t="shared" si="15"/>
        <v>111.515611111111</v>
      </c>
      <c r="AS36" s="1">
        <f t="shared" si="16"/>
        <v>0.12</v>
      </c>
      <c r="AT36" s="2">
        <f t="shared" si="20"/>
        <v>2.19</v>
      </c>
      <c r="AU36" s="1">
        <f t="shared" si="17"/>
        <v>6972.86788276575</v>
      </c>
    </row>
    <row r="37" s="1" customFormat="1" spans="1:47">
      <c r="A37" s="13"/>
      <c r="B37" s="13"/>
      <c r="C37" s="16">
        <v>10</v>
      </c>
      <c r="D37" s="17">
        <v>18.9240925019355</v>
      </c>
      <c r="E37" s="19">
        <f t="shared" si="18"/>
        <v>24.5167432486667</v>
      </c>
      <c r="F37" s="16" t="s">
        <v>73</v>
      </c>
      <c r="G37" s="13">
        <v>11</v>
      </c>
      <c r="H37" s="18">
        <f t="shared" si="0"/>
        <v>18.9240925019355</v>
      </c>
      <c r="I37" s="18">
        <f t="shared" si="1"/>
        <v>292.074092501935</v>
      </c>
      <c r="J37" s="18">
        <f t="shared" si="2"/>
        <v>0.175490316600036</v>
      </c>
      <c r="K37" s="18">
        <f t="shared" si="3"/>
        <v>111.515611111111</v>
      </c>
      <c r="L37" s="18">
        <f t="shared" si="4"/>
        <v>1.11515611111111</v>
      </c>
      <c r="M37" s="13" t="s">
        <v>75</v>
      </c>
      <c r="N37" s="18">
        <f>(O36-P36)*C22/100</f>
        <v>1.31396873567081</v>
      </c>
      <c r="O37" s="18">
        <f t="shared" si="19"/>
        <v>1.18431236035694</v>
      </c>
      <c r="P37" s="18">
        <f t="shared" si="5"/>
        <v>0.207835351072376</v>
      </c>
      <c r="Q37" s="23">
        <f t="shared" si="6"/>
        <v>0.0249402421286851</v>
      </c>
      <c r="R37" s="18">
        <f t="shared" si="7"/>
        <v>0.133818733333333</v>
      </c>
      <c r="S37" s="24">
        <f t="shared" si="8"/>
        <v>0.186373323879555</v>
      </c>
      <c r="T37" s="3">
        <v>0.01</v>
      </c>
      <c r="U37" s="25">
        <f t="shared" si="9"/>
        <v>0.00186373323879555</v>
      </c>
      <c r="V37" s="24"/>
      <c r="W37" s="3"/>
      <c r="X37" s="25"/>
      <c r="Y37" s="27">
        <v>0.02</v>
      </c>
      <c r="Z37" s="3">
        <v>0.21</v>
      </c>
      <c r="AA37" s="26">
        <f t="shared" si="10"/>
        <v>0.0042</v>
      </c>
      <c r="AB37" s="3">
        <v>0.01</v>
      </c>
      <c r="AC37" s="3">
        <v>0.29</v>
      </c>
      <c r="AD37" s="26">
        <f t="shared" si="11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0.0237637332387955</v>
      </c>
      <c r="AR37" s="28">
        <f t="shared" si="15"/>
        <v>111.515611111111</v>
      </c>
      <c r="AS37" s="1">
        <f t="shared" si="16"/>
        <v>0.12</v>
      </c>
      <c r="AT37" s="2">
        <f t="shared" si="20"/>
        <v>2.19</v>
      </c>
      <c r="AU37" s="1">
        <f t="shared" si="17"/>
        <v>4666.0619532522</v>
      </c>
    </row>
    <row r="38" s="1" customFormat="1" spans="1:48">
      <c r="A38" s="13"/>
      <c r="B38" s="13"/>
      <c r="C38" s="16">
        <v>11</v>
      </c>
      <c r="D38" s="17">
        <v>12.9996696632</v>
      </c>
      <c r="E38" s="19">
        <f t="shared" si="18"/>
        <v>18.9240925019355</v>
      </c>
      <c r="F38" s="16" t="s">
        <v>75</v>
      </c>
      <c r="G38" s="13">
        <v>12</v>
      </c>
      <c r="H38" s="18">
        <f t="shared" si="0"/>
        <v>12.9996696632</v>
      </c>
      <c r="I38" s="18">
        <f t="shared" si="1"/>
        <v>286.1496696632</v>
      </c>
      <c r="J38" s="18">
        <f t="shared" si="2"/>
        <v>0.0880040605420521</v>
      </c>
      <c r="K38" s="18">
        <f t="shared" si="3"/>
        <v>111.515611111111</v>
      </c>
      <c r="L38" s="18">
        <f t="shared" si="4"/>
        <v>1.11515611111111</v>
      </c>
      <c r="M38" s="13" t="s">
        <v>73</v>
      </c>
      <c r="N38" s="13"/>
      <c r="O38" s="18">
        <f t="shared" si="19"/>
        <v>2.09163312039568</v>
      </c>
      <c r="P38" s="18">
        <f t="shared" si="5"/>
        <v>0.184072207759063</v>
      </c>
      <c r="Q38" s="23">
        <f t="shared" si="6"/>
        <v>0.0220886649310875</v>
      </c>
      <c r="R38" s="18">
        <f t="shared" si="7"/>
        <v>0.133818733333333</v>
      </c>
      <c r="S38" s="24">
        <f t="shared" si="8"/>
        <v>0.165064071231837</v>
      </c>
      <c r="T38" s="3">
        <v>0.01</v>
      </c>
      <c r="U38" s="25">
        <f t="shared" si="9"/>
        <v>0.00165064071231837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0.0235506407123184</v>
      </c>
      <c r="AR38" s="28">
        <f t="shared" si="15"/>
        <v>111.515611111111</v>
      </c>
      <c r="AS38" s="1">
        <f t="shared" si="16"/>
        <v>0.12</v>
      </c>
      <c r="AT38" s="2">
        <f t="shared" si="20"/>
        <v>2.19</v>
      </c>
      <c r="AU38" s="1">
        <f t="shared" si="17"/>
        <v>4624.22076103185</v>
      </c>
      <c r="AV38" s="1">
        <f>SUM(AU27:AU38)</f>
        <v>75560.2252392179</v>
      </c>
    </row>
    <row r="39" s="1" customFormat="1" spans="1:46">
      <c r="A39" s="13"/>
      <c r="B39" s="13"/>
      <c r="C39" s="16">
        <v>12</v>
      </c>
      <c r="D39" s="17">
        <v>6.09399773967742</v>
      </c>
      <c r="E39" s="19">
        <f t="shared" si="18"/>
        <v>12.9996696632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6.17716953790323</v>
      </c>
      <c r="E42" s="16"/>
      <c r="F42" s="16"/>
      <c r="G42" s="13">
        <v>1</v>
      </c>
      <c r="H42" s="18">
        <f t="shared" ref="H42:H53" si="21">E43</f>
        <v>6.17716953790323</v>
      </c>
      <c r="I42" s="18">
        <f t="shared" ref="I42:I53" si="22">H42+273.15</f>
        <v>279.327169537903</v>
      </c>
      <c r="J42" s="18">
        <f t="shared" ref="J42:J53" si="23">EXP(($C$16*(I42-$C$14))/($C$17*I42*$C$14))</f>
        <v>0.0383319484538635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0.00295504983542131</v>
      </c>
      <c r="Q42" s="23">
        <f t="shared" ref="Q42:Q53" si="27">P42*$B$44</f>
        <v>0.00038415647860477</v>
      </c>
      <c r="R42" s="18">
        <f t="shared" ref="R42:R53" si="28">L42*$B$44</f>
        <v>0.0100218354166667</v>
      </c>
      <c r="S42" s="24">
        <f t="shared" ref="S42:S53" si="29">Q42/R42</f>
        <v>0.0383319484538635</v>
      </c>
      <c r="T42" s="3">
        <v>0.01</v>
      </c>
      <c r="U42" s="25">
        <f t="shared" ref="U42:U53" si="30">S42*T42</f>
        <v>0.000383319484538635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0.0151833194845386</v>
      </c>
      <c r="AR42" s="28">
        <f t="shared" ref="AR42:AR53" si="34">$B$42/12</f>
        <v>7.70910416666667</v>
      </c>
      <c r="AS42" s="1">
        <f t="shared" ref="AS42:AS53" si="35">$B$44</f>
        <v>0.13</v>
      </c>
      <c r="AT42" s="2">
        <f>$E$5/12</f>
        <v>27.0590616438356</v>
      </c>
      <c r="AU42" s="1">
        <f t="shared" ref="AU42:AU53" si="36">AT42*10000*AS42*0.67*AR42*AQ42</f>
        <v>2758.68130310185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5.11711950325806</v>
      </c>
      <c r="E43" s="19">
        <f t="shared" ref="E43:E54" si="37">D42</f>
        <v>6.17716953790323</v>
      </c>
      <c r="F43" s="16" t="s">
        <v>73</v>
      </c>
      <c r="G43" s="13">
        <v>2</v>
      </c>
      <c r="H43" s="18">
        <f t="shared" si="21"/>
        <v>5.11711950325806</v>
      </c>
      <c r="I43" s="18">
        <f t="shared" si="22"/>
        <v>278.267119503258</v>
      </c>
      <c r="J43" s="18">
        <f t="shared" si="23"/>
        <v>0.0335653134684822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0.151227033497912</v>
      </c>
      <c r="P43" s="18">
        <f t="shared" si="26"/>
        <v>0.00507598278426607</v>
      </c>
      <c r="Q43" s="23">
        <f t="shared" si="27"/>
        <v>0.00065987776195459</v>
      </c>
      <c r="R43" s="18">
        <f t="shared" si="28"/>
        <v>0.0100218354166667</v>
      </c>
      <c r="S43" s="24">
        <f t="shared" si="29"/>
        <v>0.0658440030712528</v>
      </c>
      <c r="T43" s="3">
        <v>0.01</v>
      </c>
      <c r="U43" s="25">
        <f t="shared" si="30"/>
        <v>0.000658440030712528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0.0154584400307125</v>
      </c>
      <c r="AR43" s="28">
        <f t="shared" si="34"/>
        <v>7.70910416666667</v>
      </c>
      <c r="AS43" s="1">
        <f t="shared" si="35"/>
        <v>0.13</v>
      </c>
      <c r="AT43" s="2">
        <f t="shared" ref="AT43:AT53" si="39">$E$5/12</f>
        <v>27.0590616438356</v>
      </c>
      <c r="AU43" s="1">
        <f t="shared" si="36"/>
        <v>2808.66838975981</v>
      </c>
    </row>
    <row r="44" s="1" customFormat="1" spans="1:47">
      <c r="A44" s="13" t="s">
        <v>37</v>
      </c>
      <c r="B44" s="13">
        <f>I5</f>
        <v>0.13</v>
      </c>
      <c r="C44" s="16">
        <v>2</v>
      </c>
      <c r="D44" s="17">
        <v>7.81347154335714</v>
      </c>
      <c r="E44" s="19">
        <f t="shared" si="37"/>
        <v>5.11711950325806</v>
      </c>
      <c r="F44" s="16" t="s">
        <v>73</v>
      </c>
      <c r="G44" s="13">
        <v>3</v>
      </c>
      <c r="H44" s="18">
        <f t="shared" si="21"/>
        <v>7.81347154335714</v>
      </c>
      <c r="I44" s="18">
        <f t="shared" si="22"/>
        <v>280.963471543357</v>
      </c>
      <c r="J44" s="18">
        <f t="shared" si="23"/>
        <v>0.0469598569732321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0.223242092380313</v>
      </c>
      <c r="P44" s="18">
        <f t="shared" si="26"/>
        <v>0.0104834167285845</v>
      </c>
      <c r="Q44" s="23">
        <f t="shared" si="27"/>
        <v>0.00136284417471599</v>
      </c>
      <c r="R44" s="18">
        <f t="shared" si="28"/>
        <v>0.0100218354166667</v>
      </c>
      <c r="S44" s="24">
        <f t="shared" si="29"/>
        <v>0.135987483136026</v>
      </c>
      <c r="T44" s="3">
        <v>0.01</v>
      </c>
      <c r="U44" s="25">
        <f t="shared" si="30"/>
        <v>0.00135987483136026</v>
      </c>
      <c r="V44" s="24"/>
      <c r="W44" s="3"/>
      <c r="X44" s="25"/>
      <c r="Y44" s="27">
        <v>0.02</v>
      </c>
      <c r="Z44" s="3">
        <v>0.49</v>
      </c>
      <c r="AA44" s="26">
        <f t="shared" si="31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32"/>
        <v>0.005</v>
      </c>
      <c r="AQ44" s="1">
        <f t="shared" si="33"/>
        <v>0.0161598748313603</v>
      </c>
      <c r="AR44" s="28">
        <f t="shared" si="34"/>
        <v>7.70910416666667</v>
      </c>
      <c r="AS44" s="1">
        <f t="shared" si="35"/>
        <v>0.13</v>
      </c>
      <c r="AT44" s="2">
        <f t="shared" si="39"/>
        <v>27.0590616438356</v>
      </c>
      <c r="AU44" s="1">
        <f t="shared" si="36"/>
        <v>2936.11318678607</v>
      </c>
    </row>
    <row r="45" s="1" customFormat="1" spans="1:47">
      <c r="A45" s="13"/>
      <c r="B45" s="13"/>
      <c r="C45" s="16">
        <v>3</v>
      </c>
      <c r="D45" s="17">
        <v>12.2565217009355</v>
      </c>
      <c r="E45" s="19">
        <f t="shared" si="37"/>
        <v>7.81347154335714</v>
      </c>
      <c r="F45" s="16" t="s">
        <v>73</v>
      </c>
      <c r="G45" s="13">
        <v>4</v>
      </c>
      <c r="H45" s="18">
        <f t="shared" si="21"/>
        <v>12.2565217009355</v>
      </c>
      <c r="I45" s="18">
        <f t="shared" si="22"/>
        <v>285.406521700935</v>
      </c>
      <c r="J45" s="18">
        <f t="shared" si="23"/>
        <v>0.0805423325757023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0.289849717318395</v>
      </c>
      <c r="P45" s="18">
        <f t="shared" si="26"/>
        <v>0.0233451723292314</v>
      </c>
      <c r="Q45" s="23">
        <f t="shared" si="27"/>
        <v>0.00303487240280009</v>
      </c>
      <c r="R45" s="18">
        <f t="shared" si="28"/>
        <v>0.0100218354166667</v>
      </c>
      <c r="S45" s="24">
        <f t="shared" si="29"/>
        <v>0.302826007075808</v>
      </c>
      <c r="T45" s="3">
        <v>0.01</v>
      </c>
      <c r="U45" s="25">
        <f t="shared" si="30"/>
        <v>0.00302826007075808</v>
      </c>
      <c r="V45" s="24"/>
      <c r="W45" s="3"/>
      <c r="X45" s="25"/>
      <c r="Y45" s="27">
        <v>0.04</v>
      </c>
      <c r="Z45" s="3">
        <v>0.49</v>
      </c>
      <c r="AA45" s="26">
        <f t="shared" si="31"/>
        <v>0.0196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0.015</v>
      </c>
      <c r="AO45" s="3">
        <v>0.5</v>
      </c>
      <c r="AP45" s="3">
        <f t="shared" si="32"/>
        <v>0.0075</v>
      </c>
      <c r="AQ45" s="1">
        <f t="shared" si="33"/>
        <v>0.0301282600707581</v>
      </c>
      <c r="AR45" s="28">
        <f t="shared" si="34"/>
        <v>7.70910416666667</v>
      </c>
      <c r="AS45" s="1">
        <f t="shared" si="35"/>
        <v>0.13</v>
      </c>
      <c r="AT45" s="2">
        <f t="shared" si="39"/>
        <v>27.0590616438356</v>
      </c>
      <c r="AU45" s="1">
        <f t="shared" si="36"/>
        <v>5474.05116758734</v>
      </c>
    </row>
    <row r="46" s="1" customFormat="1" spans="1:47">
      <c r="A46" s="13"/>
      <c r="B46" s="13"/>
      <c r="C46" s="16">
        <v>4</v>
      </c>
      <c r="D46" s="17">
        <v>15.9635299661333</v>
      </c>
      <c r="E46" s="19">
        <f t="shared" si="37"/>
        <v>12.2565217009355</v>
      </c>
      <c r="F46" s="16" t="s">
        <v>73</v>
      </c>
      <c r="G46" s="13">
        <v>5</v>
      </c>
      <c r="H46" s="18">
        <f t="shared" si="21"/>
        <v>15.9635299661333</v>
      </c>
      <c r="I46" s="18">
        <f t="shared" si="22"/>
        <v>289.113529966133</v>
      </c>
      <c r="J46" s="18">
        <f t="shared" si="23"/>
        <v>0.124737477722756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0.253179317739705</v>
      </c>
      <c r="O46" s="18">
        <f t="shared" si="38"/>
        <v>0.0904162689161249</v>
      </c>
      <c r="P46" s="18">
        <f t="shared" si="26"/>
        <v>0.0112782973296998</v>
      </c>
      <c r="Q46" s="23">
        <f t="shared" si="27"/>
        <v>0.00146617865286098</v>
      </c>
      <c r="R46" s="18">
        <f t="shared" si="28"/>
        <v>0.0100218354166667</v>
      </c>
      <c r="S46" s="24">
        <f t="shared" si="29"/>
        <v>0.14629841659769</v>
      </c>
      <c r="T46" s="3">
        <v>0.01</v>
      </c>
      <c r="U46" s="25">
        <f t="shared" si="30"/>
        <v>0.0014629841659769</v>
      </c>
      <c r="V46" s="24"/>
      <c r="W46" s="3"/>
      <c r="X46" s="25"/>
      <c r="Y46" s="27">
        <v>0.04</v>
      </c>
      <c r="Z46" s="3">
        <v>0.49</v>
      </c>
      <c r="AA46" s="26">
        <f t="shared" si="31"/>
        <v>0.0196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0.015</v>
      </c>
      <c r="AO46" s="3">
        <v>0.5</v>
      </c>
      <c r="AP46" s="3">
        <f t="shared" si="32"/>
        <v>0.0075</v>
      </c>
      <c r="AQ46" s="1">
        <f t="shared" si="33"/>
        <v>0.0285629841659769</v>
      </c>
      <c r="AR46" s="28">
        <f t="shared" si="34"/>
        <v>7.70910416666667</v>
      </c>
      <c r="AS46" s="1">
        <f t="shared" si="35"/>
        <v>0.13</v>
      </c>
      <c r="AT46" s="2">
        <f t="shared" si="39"/>
        <v>27.0590616438356</v>
      </c>
      <c r="AU46" s="1">
        <f t="shared" si="36"/>
        <v>5189.653715692</v>
      </c>
    </row>
    <row r="47" s="1" customFormat="1" spans="1:47">
      <c r="A47" s="13"/>
      <c r="B47" s="13"/>
      <c r="C47" s="16">
        <v>5</v>
      </c>
      <c r="D47" s="17">
        <v>22.1516127709677</v>
      </c>
      <c r="E47" s="19">
        <f t="shared" si="37"/>
        <v>15.9635299661333</v>
      </c>
      <c r="F47" s="16" t="s">
        <v>75</v>
      </c>
      <c r="G47" s="13">
        <v>6</v>
      </c>
      <c r="H47" s="18">
        <f t="shared" si="21"/>
        <v>22.1516127709677</v>
      </c>
      <c r="I47" s="18">
        <f t="shared" si="22"/>
        <v>295.301612770968</v>
      </c>
      <c r="J47" s="18">
        <f t="shared" si="23"/>
        <v>0.252633503016339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0.156229013253092</v>
      </c>
      <c r="P47" s="18">
        <f t="shared" si="26"/>
        <v>0.0394686828909146</v>
      </c>
      <c r="Q47" s="23">
        <f t="shared" si="27"/>
        <v>0.0051309287758189</v>
      </c>
      <c r="R47" s="18">
        <f t="shared" si="28"/>
        <v>0.0100218354166667</v>
      </c>
      <c r="S47" s="24">
        <f t="shared" si="29"/>
        <v>0.511974958926783</v>
      </c>
      <c r="T47" s="3">
        <v>0.01</v>
      </c>
      <c r="U47" s="25">
        <f t="shared" si="30"/>
        <v>0.00511974958926783</v>
      </c>
      <c r="V47" s="24"/>
      <c r="W47" s="3"/>
      <c r="X47" s="25"/>
      <c r="Y47" s="27">
        <v>0.04</v>
      </c>
      <c r="Z47" s="3">
        <v>0.49</v>
      </c>
      <c r="AA47" s="26">
        <f t="shared" si="31"/>
        <v>0.0196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0.015</v>
      </c>
      <c r="AO47" s="3">
        <v>0.5</v>
      </c>
      <c r="AP47" s="3">
        <f t="shared" si="32"/>
        <v>0.0075</v>
      </c>
      <c r="AQ47" s="1">
        <f t="shared" si="33"/>
        <v>0.0322197495892678</v>
      </c>
      <c r="AR47" s="28">
        <f t="shared" si="34"/>
        <v>7.70910416666667</v>
      </c>
      <c r="AS47" s="1">
        <f t="shared" si="35"/>
        <v>0.13</v>
      </c>
      <c r="AT47" s="2">
        <f t="shared" si="39"/>
        <v>27.0590616438356</v>
      </c>
      <c r="AU47" s="1">
        <f t="shared" si="36"/>
        <v>5854.0572022507</v>
      </c>
    </row>
    <row r="48" s="1" customFormat="1" spans="1:47">
      <c r="A48" s="13"/>
      <c r="B48" s="13"/>
      <c r="C48" s="16">
        <v>6</v>
      </c>
      <c r="D48" s="17">
        <v>24.5617634626667</v>
      </c>
      <c r="E48" s="19">
        <f t="shared" si="37"/>
        <v>22.1516127709677</v>
      </c>
      <c r="F48" s="16" t="s">
        <v>73</v>
      </c>
      <c r="G48" s="13">
        <v>7</v>
      </c>
      <c r="H48" s="18">
        <f t="shared" si="21"/>
        <v>24.5617634626667</v>
      </c>
      <c r="I48" s="18">
        <f t="shared" si="22"/>
        <v>297.711763462667</v>
      </c>
      <c r="J48" s="18">
        <f t="shared" si="23"/>
        <v>0.329926631726476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0.193851372028844</v>
      </c>
      <c r="P48" s="18">
        <f t="shared" si="26"/>
        <v>0.0639567302290324</v>
      </c>
      <c r="Q48" s="23">
        <f t="shared" si="27"/>
        <v>0.00831437492977422</v>
      </c>
      <c r="R48" s="18">
        <f t="shared" si="28"/>
        <v>0.0100218354166667</v>
      </c>
      <c r="S48" s="24">
        <f t="shared" si="29"/>
        <v>0.829625970103951</v>
      </c>
      <c r="T48" s="3">
        <v>0.01</v>
      </c>
      <c r="U48" s="25">
        <f t="shared" si="30"/>
        <v>0.00829625970103951</v>
      </c>
      <c r="V48" s="24"/>
      <c r="W48" s="3"/>
      <c r="X48" s="25"/>
      <c r="Y48" s="27">
        <v>0.05</v>
      </c>
      <c r="Z48" s="3">
        <v>0.49</v>
      </c>
      <c r="AA48" s="26">
        <f t="shared" si="31"/>
        <v>0.0245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0.02</v>
      </c>
      <c r="AO48" s="3">
        <v>0.5</v>
      </c>
      <c r="AP48" s="3">
        <f t="shared" si="32"/>
        <v>0.01</v>
      </c>
      <c r="AQ48" s="1">
        <f t="shared" si="33"/>
        <v>0.0427962597010395</v>
      </c>
      <c r="AR48" s="28">
        <f t="shared" si="34"/>
        <v>7.70910416666667</v>
      </c>
      <c r="AS48" s="1">
        <f t="shared" si="35"/>
        <v>0.13</v>
      </c>
      <c r="AT48" s="2">
        <f t="shared" si="39"/>
        <v>27.0590616438356</v>
      </c>
      <c r="AU48" s="1">
        <f t="shared" si="36"/>
        <v>7775.72003277493</v>
      </c>
    </row>
    <row r="49" s="1" customFormat="1" spans="1:47">
      <c r="A49" s="13"/>
      <c r="B49" s="13"/>
      <c r="C49" s="16">
        <v>7</v>
      </c>
      <c r="D49" s="17">
        <v>30.2561503358065</v>
      </c>
      <c r="E49" s="19">
        <f t="shared" si="37"/>
        <v>24.5617634626667</v>
      </c>
      <c r="F49" s="16" t="s">
        <v>73</v>
      </c>
      <c r="G49" s="13">
        <v>8</v>
      </c>
      <c r="H49" s="18">
        <f t="shared" si="21"/>
        <v>30.2561503358065</v>
      </c>
      <c r="I49" s="18">
        <f t="shared" si="22"/>
        <v>303.406150335806</v>
      </c>
      <c r="J49" s="18">
        <f t="shared" si="23"/>
        <v>0.609532440775098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0.206985683466478</v>
      </c>
      <c r="P49" s="18">
        <f t="shared" si="26"/>
        <v>0.126164488848824</v>
      </c>
      <c r="Q49" s="23">
        <f t="shared" si="27"/>
        <v>0.0164013835503471</v>
      </c>
      <c r="R49" s="18">
        <f t="shared" si="28"/>
        <v>0.0100218354166667</v>
      </c>
      <c r="S49" s="24">
        <f t="shared" si="29"/>
        <v>1.6365648475</v>
      </c>
      <c r="T49" s="3">
        <v>0.01</v>
      </c>
      <c r="U49" s="25">
        <f t="shared" si="30"/>
        <v>0.016365648475</v>
      </c>
      <c r="V49" s="24"/>
      <c r="W49" s="3"/>
      <c r="X49" s="25"/>
      <c r="Y49" s="27">
        <v>0.05</v>
      </c>
      <c r="Z49" s="3">
        <v>0.49</v>
      </c>
      <c r="AA49" s="26">
        <f t="shared" si="31"/>
        <v>0.0245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0.02</v>
      </c>
      <c r="AO49" s="3">
        <v>0.5</v>
      </c>
      <c r="AP49" s="3">
        <f t="shared" si="32"/>
        <v>0.01</v>
      </c>
      <c r="AQ49" s="1">
        <f t="shared" si="33"/>
        <v>0.050865648475</v>
      </c>
      <c r="AR49" s="28">
        <f t="shared" si="34"/>
        <v>7.70910416666667</v>
      </c>
      <c r="AS49" s="1">
        <f t="shared" si="35"/>
        <v>0.13</v>
      </c>
      <c r="AT49" s="2">
        <f t="shared" si="39"/>
        <v>27.0590616438356</v>
      </c>
      <c r="AU49" s="1">
        <f t="shared" si="36"/>
        <v>9241.86002678962</v>
      </c>
    </row>
    <row r="50" s="1" customFormat="1" spans="1:47">
      <c r="A50" s="13"/>
      <c r="B50" s="13"/>
      <c r="C50" s="16">
        <v>8</v>
      </c>
      <c r="D50" s="17">
        <v>29.8963861622581</v>
      </c>
      <c r="E50" s="19">
        <f t="shared" si="37"/>
        <v>30.2561503358065</v>
      </c>
      <c r="F50" s="16" t="s">
        <v>73</v>
      </c>
      <c r="G50" s="13">
        <v>9</v>
      </c>
      <c r="H50" s="18">
        <f t="shared" si="21"/>
        <v>29.8963861622581</v>
      </c>
      <c r="I50" s="18">
        <f t="shared" si="22"/>
        <v>303.046386162258</v>
      </c>
      <c r="J50" s="18">
        <f t="shared" si="23"/>
        <v>0.586747366989779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0.15791223628432</v>
      </c>
      <c r="P50" s="18">
        <f t="shared" si="26"/>
        <v>0.0926545888552929</v>
      </c>
      <c r="Q50" s="23">
        <f t="shared" si="27"/>
        <v>0.0120450965511881</v>
      </c>
      <c r="R50" s="18">
        <f t="shared" si="28"/>
        <v>0.0100218354166667</v>
      </c>
      <c r="S50" s="24">
        <f t="shared" si="29"/>
        <v>1.20188528851279</v>
      </c>
      <c r="T50" s="3">
        <v>0.01</v>
      </c>
      <c r="U50" s="25">
        <f t="shared" si="30"/>
        <v>0.0120188528851279</v>
      </c>
      <c r="V50" s="24"/>
      <c r="W50" s="3"/>
      <c r="X50" s="25"/>
      <c r="Y50" s="27">
        <v>0.04</v>
      </c>
      <c r="Z50" s="3">
        <v>0.49</v>
      </c>
      <c r="AA50" s="26">
        <f t="shared" si="31"/>
        <v>0.0196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0.015</v>
      </c>
      <c r="AO50" s="3">
        <v>0.5</v>
      </c>
      <c r="AP50" s="3">
        <f t="shared" si="32"/>
        <v>0.0075</v>
      </c>
      <c r="AQ50" s="1">
        <f t="shared" si="33"/>
        <v>0.0391188528851279</v>
      </c>
      <c r="AR50" s="28">
        <f t="shared" si="34"/>
        <v>7.70910416666667</v>
      </c>
      <c r="AS50" s="1">
        <f t="shared" si="35"/>
        <v>0.13</v>
      </c>
      <c r="AT50" s="2">
        <f t="shared" si="39"/>
        <v>27.0590616438356</v>
      </c>
      <c r="AU50" s="1">
        <f t="shared" si="36"/>
        <v>7107.56617898259</v>
      </c>
    </row>
    <row r="51" s="1" customFormat="1" spans="1:47">
      <c r="A51" s="13"/>
      <c r="B51" s="13"/>
      <c r="C51" s="16">
        <v>9</v>
      </c>
      <c r="D51" s="17">
        <v>24.5167432486667</v>
      </c>
      <c r="E51" s="19">
        <f t="shared" si="37"/>
        <v>29.8963861622581</v>
      </c>
      <c r="F51" s="16" t="s">
        <v>73</v>
      </c>
      <c r="G51" s="13">
        <v>10</v>
      </c>
      <c r="H51" s="18">
        <f t="shared" si="21"/>
        <v>24.5167432486667</v>
      </c>
      <c r="I51" s="18">
        <f t="shared" si="22"/>
        <v>297.666743248667</v>
      </c>
      <c r="J51" s="18">
        <f t="shared" si="23"/>
        <v>0.328298683053091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0.142348689095694</v>
      </c>
      <c r="P51" s="18">
        <f t="shared" si="26"/>
        <v>0.0467328871644503</v>
      </c>
      <c r="Q51" s="23">
        <f t="shared" si="27"/>
        <v>0.00607527533137854</v>
      </c>
      <c r="R51" s="18">
        <f t="shared" si="28"/>
        <v>0.0100218354166667</v>
      </c>
      <c r="S51" s="24">
        <f t="shared" si="29"/>
        <v>0.606203861747235</v>
      </c>
      <c r="T51" s="3">
        <v>0.01</v>
      </c>
      <c r="U51" s="25">
        <f t="shared" si="30"/>
        <v>0.00606203861747235</v>
      </c>
      <c r="V51" s="24"/>
      <c r="W51" s="3"/>
      <c r="X51" s="25"/>
      <c r="Y51" s="27">
        <v>0.04</v>
      </c>
      <c r="Z51" s="3">
        <v>0.49</v>
      </c>
      <c r="AA51" s="26">
        <f t="shared" si="31"/>
        <v>0.0196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0.015</v>
      </c>
      <c r="AO51" s="3">
        <v>0.5</v>
      </c>
      <c r="AP51" s="3">
        <f t="shared" si="32"/>
        <v>0.0075</v>
      </c>
      <c r="AQ51" s="1">
        <f t="shared" si="33"/>
        <v>0.0331620386174723</v>
      </c>
      <c r="AR51" s="28">
        <f t="shared" si="34"/>
        <v>7.70910416666667</v>
      </c>
      <c r="AS51" s="1">
        <f t="shared" si="35"/>
        <v>0.13</v>
      </c>
      <c r="AT51" s="2">
        <f t="shared" si="39"/>
        <v>27.0590616438356</v>
      </c>
      <c r="AU51" s="1">
        <f t="shared" si="36"/>
        <v>6025.26318437291</v>
      </c>
    </row>
    <row r="52" s="1" customFormat="1" spans="1:47">
      <c r="A52" s="13"/>
      <c r="B52" s="13"/>
      <c r="C52" s="16">
        <v>10</v>
      </c>
      <c r="D52" s="17">
        <v>18.9240925019355</v>
      </c>
      <c r="E52" s="19">
        <f t="shared" si="37"/>
        <v>24.5167432486667</v>
      </c>
      <c r="F52" s="16" t="s">
        <v>73</v>
      </c>
      <c r="G52" s="13">
        <v>11</v>
      </c>
      <c r="H52" s="18">
        <f t="shared" si="21"/>
        <v>18.9240925019355</v>
      </c>
      <c r="I52" s="18">
        <f t="shared" si="22"/>
        <v>292.074092501935</v>
      </c>
      <c r="J52" s="18">
        <f t="shared" si="23"/>
        <v>0.175490316600036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0.0908350118346817</v>
      </c>
      <c r="O52" s="18">
        <f t="shared" si="38"/>
        <v>0.0818718317632289</v>
      </c>
      <c r="P52" s="18">
        <f t="shared" si="26"/>
        <v>0.0143677136767539</v>
      </c>
      <c r="Q52" s="23">
        <f t="shared" si="27"/>
        <v>0.00186780277797801</v>
      </c>
      <c r="R52" s="18">
        <f t="shared" si="28"/>
        <v>0.0100218354166667</v>
      </c>
      <c r="S52" s="24">
        <f t="shared" si="29"/>
        <v>0.186373323879555</v>
      </c>
      <c r="T52" s="3">
        <v>0.01</v>
      </c>
      <c r="U52" s="25">
        <f t="shared" si="30"/>
        <v>0.00186373323879555</v>
      </c>
      <c r="V52" s="24"/>
      <c r="W52" s="3"/>
      <c r="X52" s="25"/>
      <c r="Y52" s="27">
        <v>0.02</v>
      </c>
      <c r="Z52" s="3">
        <v>0.49</v>
      </c>
      <c r="AA52" s="26">
        <f t="shared" si="31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32"/>
        <v>0.005</v>
      </c>
      <c r="AQ52" s="1">
        <f t="shared" si="33"/>
        <v>0.0166637332387955</v>
      </c>
      <c r="AR52" s="28">
        <f t="shared" si="34"/>
        <v>7.70910416666667</v>
      </c>
      <c r="AS52" s="1">
        <f t="shared" si="35"/>
        <v>0.13</v>
      </c>
      <c r="AT52" s="2">
        <f t="shared" si="39"/>
        <v>27.0590616438356</v>
      </c>
      <c r="AU52" s="1">
        <f t="shared" si="36"/>
        <v>3027.66001680686</v>
      </c>
    </row>
    <row r="53" s="1" customFormat="1" spans="1:48">
      <c r="A53" s="13"/>
      <c r="B53" s="13"/>
      <c r="C53" s="16">
        <v>11</v>
      </c>
      <c r="D53" s="17">
        <v>12.9996696632</v>
      </c>
      <c r="E53" s="19">
        <f t="shared" si="37"/>
        <v>18.9240925019355</v>
      </c>
      <c r="F53" s="16" t="s">
        <v>75</v>
      </c>
      <c r="G53" s="13">
        <v>12</v>
      </c>
      <c r="H53" s="18">
        <f t="shared" si="21"/>
        <v>12.9996696632</v>
      </c>
      <c r="I53" s="18">
        <f t="shared" si="22"/>
        <v>286.1496696632</v>
      </c>
      <c r="J53" s="18">
        <f t="shared" si="23"/>
        <v>0.0880040605420521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0.144595159753142</v>
      </c>
      <c r="P53" s="18">
        <f t="shared" si="26"/>
        <v>0.0127249611930032</v>
      </c>
      <c r="Q53" s="23">
        <f t="shared" si="27"/>
        <v>0.00165424495509041</v>
      </c>
      <c r="R53" s="18">
        <f t="shared" si="28"/>
        <v>0.0100218354166667</v>
      </c>
      <c r="S53" s="24">
        <f t="shared" si="29"/>
        <v>0.165064071231837</v>
      </c>
      <c r="T53" s="3">
        <v>0.01</v>
      </c>
      <c r="U53" s="25">
        <f t="shared" si="30"/>
        <v>0.00165064071231837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0.0164506407123184</v>
      </c>
      <c r="AR53" s="28">
        <f t="shared" si="34"/>
        <v>7.70910416666667</v>
      </c>
      <c r="AS53" s="1">
        <f t="shared" si="35"/>
        <v>0.13</v>
      </c>
      <c r="AT53" s="2">
        <f t="shared" si="39"/>
        <v>27.0590616438356</v>
      </c>
      <c r="AU53" s="1">
        <f t="shared" si="36"/>
        <v>2988.9428990368</v>
      </c>
      <c r="AV53" s="1">
        <f>SUM(AU42:AU53)</f>
        <v>61188.2373039415</v>
      </c>
    </row>
    <row r="54" s="1" customFormat="1" spans="1:46">
      <c r="A54" s="13"/>
      <c r="B54" s="13"/>
      <c r="C54" s="16">
        <v>12</v>
      </c>
      <c r="D54" s="17">
        <v>6.09399773967742</v>
      </c>
      <c r="E54" s="19">
        <f t="shared" si="37"/>
        <v>12.9996696632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9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="1" customFormat="1" spans="1:79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="1" customFormat="1" spans="1:79">
      <c r="A58" s="13" t="s">
        <v>71</v>
      </c>
      <c r="B58" s="13">
        <f>F7</f>
        <v>122.786</v>
      </c>
      <c r="C58" s="16" t="s">
        <v>72</v>
      </c>
      <c r="D58" s="17">
        <v>6.17716953790323</v>
      </c>
      <c r="E58" s="16"/>
      <c r="F58" s="16"/>
      <c r="G58" s="13">
        <v>1</v>
      </c>
      <c r="H58" s="18">
        <f t="shared" ref="H58:H69" si="40">E59</f>
        <v>6.17716953790323</v>
      </c>
      <c r="I58" s="18">
        <f t="shared" ref="I58:I69" si="41">H58+273.15</f>
        <v>279.327169537903</v>
      </c>
      <c r="J58" s="18">
        <f t="shared" ref="J58:J69" si="42">EXP(($C$16*(I58-$C$14))/($C$17*I58*$C$14))</f>
        <v>0.0383319484538635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0.105899099014262</v>
      </c>
      <c r="Q58" s="23">
        <f t="shared" ref="Q58:Q69" si="46">P58*$B$60</f>
        <v>0.0307107387141359</v>
      </c>
      <c r="R58" s="18">
        <f t="shared" ref="R58:R69" si="47">L58*$B$60</f>
        <v>0.80117865</v>
      </c>
      <c r="S58" s="24">
        <f t="shared" ref="S58:S69" si="48">Q58/R58</f>
        <v>0.0383319484538635</v>
      </c>
      <c r="T58" s="3">
        <v>0.27</v>
      </c>
      <c r="U58" s="25">
        <f t="shared" ref="U58:U69" si="49">S58*T58</f>
        <v>0.0103496260825431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0.228410932347838</v>
      </c>
      <c r="AC58" s="28">
        <f t="shared" ref="AC58:AC69" si="51">$B$58/12</f>
        <v>10.2321666666667</v>
      </c>
      <c r="AD58" s="1">
        <f t="shared" ref="AD58:AD69" si="52">$B$60</f>
        <v>0.29</v>
      </c>
      <c r="AE58" s="29">
        <f>$E$7/12</f>
        <v>105.212048475651</v>
      </c>
      <c r="AF58" s="1">
        <f t="shared" ref="AF58:AF69" si="53">AE58*10000*AC58*AB58</f>
        <v>2458951.53173254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="1" customFormat="1" spans="1:79">
      <c r="A59" s="13" t="s">
        <v>74</v>
      </c>
      <c r="B59" s="13">
        <v>27</v>
      </c>
      <c r="C59" s="16">
        <v>1</v>
      </c>
      <c r="D59" s="17">
        <v>5.11711950325806</v>
      </c>
      <c r="E59" s="19">
        <f t="shared" ref="E59:E70" si="54">D58</f>
        <v>6.17716953790323</v>
      </c>
      <c r="F59" s="16" t="s">
        <v>73</v>
      </c>
      <c r="G59" s="13">
        <v>2</v>
      </c>
      <c r="H59" s="18">
        <f t="shared" si="40"/>
        <v>5.11711950325806</v>
      </c>
      <c r="I59" s="18">
        <f t="shared" si="41"/>
        <v>278.267119503258</v>
      </c>
      <c r="J59" s="18">
        <f t="shared" si="42"/>
        <v>0.0335653134684822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5">L59+O58-P58-N59</f>
        <v>5.41947090098574</v>
      </c>
      <c r="P59" s="18">
        <f t="shared" si="45"/>
        <v>0.181906239624904</v>
      </c>
      <c r="Q59" s="23">
        <f t="shared" si="46"/>
        <v>0.0527528094912221</v>
      </c>
      <c r="R59" s="18">
        <f t="shared" si="47"/>
        <v>0.80117865</v>
      </c>
      <c r="S59" s="24">
        <f t="shared" si="48"/>
        <v>0.0658440030712528</v>
      </c>
      <c r="T59" s="3">
        <v>0.27</v>
      </c>
      <c r="U59" s="25">
        <f t="shared" si="49"/>
        <v>0.0177778808292382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0.229854242245121</v>
      </c>
      <c r="AC59" s="28">
        <f t="shared" si="51"/>
        <v>10.2321666666667</v>
      </c>
      <c r="AD59" s="1">
        <f t="shared" si="52"/>
        <v>0.29</v>
      </c>
      <c r="AE59" s="29">
        <f t="shared" ref="AE59:AE69" si="56">$E$7/12</f>
        <v>105.212048475651</v>
      </c>
      <c r="AF59" s="1">
        <f t="shared" si="53"/>
        <v>2474489.44424053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="1" customFormat="1" spans="1:79">
      <c r="A60" s="13" t="s">
        <v>37</v>
      </c>
      <c r="B60" s="13">
        <f>H7</f>
        <v>0.29</v>
      </c>
      <c r="C60" s="16">
        <v>2</v>
      </c>
      <c r="D60" s="17">
        <v>7.81347154335714</v>
      </c>
      <c r="E60" s="19">
        <f t="shared" si="54"/>
        <v>5.11711950325806</v>
      </c>
      <c r="F60" s="16" t="s">
        <v>73</v>
      </c>
      <c r="G60" s="13">
        <v>3</v>
      </c>
      <c r="H60" s="18">
        <f t="shared" si="40"/>
        <v>7.81347154335714</v>
      </c>
      <c r="I60" s="18">
        <f t="shared" si="41"/>
        <v>280.963471543357</v>
      </c>
      <c r="J60" s="18">
        <f t="shared" si="42"/>
        <v>0.0469598569732321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5"/>
        <v>8.00024966136083</v>
      </c>
      <c r="P60" s="18">
        <f t="shared" si="45"/>
        <v>0.375690579847653</v>
      </c>
      <c r="Q60" s="23">
        <f t="shared" si="46"/>
        <v>0.108950268155819</v>
      </c>
      <c r="R60" s="18">
        <f t="shared" si="47"/>
        <v>0.80117865</v>
      </c>
      <c r="S60" s="24">
        <f t="shared" si="48"/>
        <v>0.135987483136026</v>
      </c>
      <c r="T60" s="3">
        <v>0.27</v>
      </c>
      <c r="U60" s="25">
        <f t="shared" si="49"/>
        <v>0.0367166204467272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50"/>
        <v>0.233534039352799</v>
      </c>
      <c r="AC60" s="28">
        <f t="shared" si="51"/>
        <v>10.2321666666667</v>
      </c>
      <c r="AD60" s="1">
        <f t="shared" si="52"/>
        <v>0.29</v>
      </c>
      <c r="AE60" s="29">
        <f t="shared" si="56"/>
        <v>105.212048475651</v>
      </c>
      <c r="AF60" s="1">
        <f t="shared" si="53"/>
        <v>2514104.19753355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="1" customFormat="1" spans="1:79">
      <c r="A61" s="13"/>
      <c r="B61" s="13"/>
      <c r="C61" s="16">
        <v>3</v>
      </c>
      <c r="D61" s="17">
        <v>12.2565217009355</v>
      </c>
      <c r="E61" s="19">
        <f t="shared" si="54"/>
        <v>7.81347154335714</v>
      </c>
      <c r="F61" s="16" t="s">
        <v>73</v>
      </c>
      <c r="G61" s="13">
        <v>4</v>
      </c>
      <c r="H61" s="18">
        <f t="shared" si="40"/>
        <v>12.2565217009355</v>
      </c>
      <c r="I61" s="18">
        <f t="shared" si="41"/>
        <v>285.406521700935</v>
      </c>
      <c r="J61" s="18">
        <f t="shared" si="42"/>
        <v>0.0805423325757023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5"/>
        <v>10.3872440815132</v>
      </c>
      <c r="P61" s="18">
        <f t="shared" si="45"/>
        <v>0.83661286735823</v>
      </c>
      <c r="Q61" s="23">
        <f t="shared" si="46"/>
        <v>0.242617731533887</v>
      </c>
      <c r="R61" s="18">
        <f t="shared" si="47"/>
        <v>0.80117865</v>
      </c>
      <c r="S61" s="24">
        <f t="shared" si="48"/>
        <v>0.302826007075808</v>
      </c>
      <c r="T61" s="3">
        <v>0.27</v>
      </c>
      <c r="U61" s="25">
        <f t="shared" si="49"/>
        <v>0.0817630219104683</v>
      </c>
      <c r="V61" s="3">
        <v>220.1</v>
      </c>
      <c r="W61" s="26">
        <v>12.1</v>
      </c>
      <c r="X61" s="26">
        <v>4.5</v>
      </c>
      <c r="Y61" s="26">
        <v>1.5</v>
      </c>
      <c r="Z61" s="26">
        <v>6.8</v>
      </c>
      <c r="AA61" s="3">
        <v>30.2</v>
      </c>
      <c r="AB61" s="2">
        <f t="shared" si="50"/>
        <v>0.291086555157204</v>
      </c>
      <c r="AC61" s="28">
        <f t="shared" si="51"/>
        <v>10.2321666666667</v>
      </c>
      <c r="AD61" s="1">
        <f t="shared" si="52"/>
        <v>0.29</v>
      </c>
      <c r="AE61" s="29">
        <f t="shared" si="56"/>
        <v>105.212048475651</v>
      </c>
      <c r="AF61" s="1">
        <f t="shared" si="53"/>
        <v>3133684.20378645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="1" customFormat="1" spans="1:79">
      <c r="A62" s="13"/>
      <c r="B62" s="13"/>
      <c r="C62" s="16">
        <v>4</v>
      </c>
      <c r="D62" s="17">
        <v>15.9635299661333</v>
      </c>
      <c r="E62" s="19">
        <f t="shared" si="54"/>
        <v>12.2565217009355</v>
      </c>
      <c r="F62" s="16" t="s">
        <v>73</v>
      </c>
      <c r="G62" s="13">
        <v>5</v>
      </c>
      <c r="H62" s="18">
        <f t="shared" si="40"/>
        <v>15.9635299661333</v>
      </c>
      <c r="I62" s="18">
        <f t="shared" si="41"/>
        <v>289.113529966133</v>
      </c>
      <c r="J62" s="18">
        <f t="shared" si="42"/>
        <v>0.124737477722756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9.0730996534472</v>
      </c>
      <c r="O62" s="18">
        <f t="shared" si="55"/>
        <v>3.24021656070775</v>
      </c>
      <c r="P62" s="18">
        <f t="shared" si="45"/>
        <v>0.404176441058188</v>
      </c>
      <c r="Q62" s="23">
        <f t="shared" si="46"/>
        <v>0.117211167906874</v>
      </c>
      <c r="R62" s="18">
        <f t="shared" si="47"/>
        <v>0.80117865</v>
      </c>
      <c r="S62" s="24">
        <f t="shared" si="48"/>
        <v>0.146298416597689</v>
      </c>
      <c r="T62" s="3">
        <v>0.27</v>
      </c>
      <c r="U62" s="25">
        <f t="shared" si="49"/>
        <v>0.0395005724813762</v>
      </c>
      <c r="V62" s="3">
        <v>220.1</v>
      </c>
      <c r="W62" s="26">
        <v>12.1</v>
      </c>
      <c r="X62" s="26">
        <v>4.5</v>
      </c>
      <c r="Y62" s="26">
        <v>1.5</v>
      </c>
      <c r="Z62" s="26">
        <v>6.8</v>
      </c>
      <c r="AA62" s="3">
        <v>30.2</v>
      </c>
      <c r="AB62" s="2">
        <f t="shared" si="50"/>
        <v>0.282874961233131</v>
      </c>
      <c r="AC62" s="28">
        <f t="shared" si="51"/>
        <v>10.2321666666667</v>
      </c>
      <c r="AD62" s="1">
        <f t="shared" si="52"/>
        <v>0.29</v>
      </c>
      <c r="AE62" s="29">
        <f t="shared" si="56"/>
        <v>105.212048475651</v>
      </c>
      <c r="AF62" s="1">
        <f t="shared" si="53"/>
        <v>3045282.51806146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="1" customFormat="1" spans="1:79">
      <c r="A63" s="13"/>
      <c r="B63" s="13"/>
      <c r="C63" s="16">
        <v>5</v>
      </c>
      <c r="D63" s="17">
        <v>22.1516127709677</v>
      </c>
      <c r="E63" s="19">
        <f t="shared" si="54"/>
        <v>15.9635299661333</v>
      </c>
      <c r="F63" s="16" t="s">
        <v>75</v>
      </c>
      <c r="G63" s="13">
        <v>6</v>
      </c>
      <c r="H63" s="18">
        <f t="shared" si="40"/>
        <v>22.1516127709677</v>
      </c>
      <c r="I63" s="18">
        <f t="shared" si="41"/>
        <v>295.301612770968</v>
      </c>
      <c r="J63" s="18">
        <f t="shared" si="42"/>
        <v>0.252633503016339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5"/>
        <v>5.59872511964956</v>
      </c>
      <c r="P63" s="18">
        <f t="shared" si="45"/>
        <v>1.41442553940264</v>
      </c>
      <c r="Q63" s="23">
        <f t="shared" si="46"/>
        <v>0.410183406426766</v>
      </c>
      <c r="R63" s="18">
        <f t="shared" si="47"/>
        <v>0.80117865</v>
      </c>
      <c r="S63" s="24">
        <f t="shared" si="48"/>
        <v>0.511974958926783</v>
      </c>
      <c r="T63" s="3">
        <v>0.27</v>
      </c>
      <c r="U63" s="25">
        <f t="shared" si="49"/>
        <v>0.138233238910231</v>
      </c>
      <c r="V63" s="3">
        <v>229.1</v>
      </c>
      <c r="W63" s="26">
        <v>15.1</v>
      </c>
      <c r="X63" s="26">
        <v>6</v>
      </c>
      <c r="Y63" s="26">
        <v>3</v>
      </c>
      <c r="Z63" s="26">
        <v>7</v>
      </c>
      <c r="AA63" s="3">
        <v>30.2</v>
      </c>
      <c r="AB63" s="2">
        <f t="shared" si="50"/>
        <v>0.317258718320258</v>
      </c>
      <c r="AC63" s="28">
        <f t="shared" si="51"/>
        <v>10.2321666666667</v>
      </c>
      <c r="AD63" s="1">
        <f t="shared" si="52"/>
        <v>0.29</v>
      </c>
      <c r="AE63" s="29">
        <f t="shared" si="56"/>
        <v>105.212048475651</v>
      </c>
      <c r="AF63" s="1">
        <f t="shared" si="53"/>
        <v>3415439.89751366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="1" customFormat="1" spans="1:79">
      <c r="A64" s="13"/>
      <c r="B64" s="13"/>
      <c r="C64" s="16">
        <v>6</v>
      </c>
      <c r="D64" s="17">
        <v>24.5617634626667</v>
      </c>
      <c r="E64" s="19">
        <f t="shared" si="54"/>
        <v>22.1516127709677</v>
      </c>
      <c r="F64" s="16" t="s">
        <v>73</v>
      </c>
      <c r="G64" s="13">
        <v>7</v>
      </c>
      <c r="H64" s="18">
        <f t="shared" si="40"/>
        <v>24.5617634626667</v>
      </c>
      <c r="I64" s="18">
        <f t="shared" si="41"/>
        <v>297.711763462667</v>
      </c>
      <c r="J64" s="18">
        <f t="shared" si="42"/>
        <v>0.329926631726476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5"/>
        <v>6.94698458024692</v>
      </c>
      <c r="P64" s="18">
        <f t="shared" si="45"/>
        <v>2.29199522321663</v>
      </c>
      <c r="Q64" s="23">
        <f t="shared" si="46"/>
        <v>0.664678614732824</v>
      </c>
      <c r="R64" s="18">
        <f t="shared" si="47"/>
        <v>0.80117865</v>
      </c>
      <c r="S64" s="24">
        <f t="shared" si="48"/>
        <v>0.829625970103951</v>
      </c>
      <c r="T64" s="3">
        <v>0.27</v>
      </c>
      <c r="U64" s="25">
        <f t="shared" si="49"/>
        <v>0.223999011928067</v>
      </c>
      <c r="V64" s="3">
        <v>229.1</v>
      </c>
      <c r="W64" s="26">
        <v>15.1</v>
      </c>
      <c r="X64" s="26">
        <v>6</v>
      </c>
      <c r="Y64" s="26">
        <v>3</v>
      </c>
      <c r="Z64" s="26">
        <v>7</v>
      </c>
      <c r="AA64" s="3">
        <v>30.2</v>
      </c>
      <c r="AB64" s="2">
        <f t="shared" si="50"/>
        <v>0.333923008017623</v>
      </c>
      <c r="AC64" s="28">
        <f t="shared" si="51"/>
        <v>10.2321666666667</v>
      </c>
      <c r="AD64" s="1">
        <f t="shared" si="52"/>
        <v>0.29</v>
      </c>
      <c r="AE64" s="29">
        <f t="shared" si="56"/>
        <v>105.212048475651</v>
      </c>
      <c r="AF64" s="1">
        <f t="shared" si="53"/>
        <v>3594838.84420755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="1" customFormat="1" spans="1:79">
      <c r="A65" s="13"/>
      <c r="B65" s="13"/>
      <c r="C65" s="16">
        <v>7</v>
      </c>
      <c r="D65" s="17">
        <v>30.2561503358065</v>
      </c>
      <c r="E65" s="19">
        <f t="shared" si="54"/>
        <v>24.5617634626667</v>
      </c>
      <c r="F65" s="16" t="s">
        <v>73</v>
      </c>
      <c r="G65" s="13">
        <v>8</v>
      </c>
      <c r="H65" s="18">
        <f t="shared" si="40"/>
        <v>30.2561503358065</v>
      </c>
      <c r="I65" s="18">
        <f t="shared" si="41"/>
        <v>303.406150335806</v>
      </c>
      <c r="J65" s="18">
        <f t="shared" si="42"/>
        <v>0.609532440775098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5"/>
        <v>7.41767435703029</v>
      </c>
      <c r="P65" s="18">
        <f t="shared" si="45"/>
        <v>4.52131315571553</v>
      </c>
      <c r="Q65" s="23">
        <f t="shared" si="46"/>
        <v>1.3111808151575</v>
      </c>
      <c r="R65" s="18">
        <f t="shared" si="47"/>
        <v>0.80117865</v>
      </c>
      <c r="S65" s="24">
        <f t="shared" si="48"/>
        <v>1.6365648475</v>
      </c>
      <c r="T65" s="3">
        <v>0.27</v>
      </c>
      <c r="U65" s="25">
        <f t="shared" si="49"/>
        <v>0.441872508824999</v>
      </c>
      <c r="V65" s="3">
        <v>229.1</v>
      </c>
      <c r="W65" s="26">
        <v>15.1</v>
      </c>
      <c r="X65" s="26">
        <v>6</v>
      </c>
      <c r="Y65" s="26">
        <v>3</v>
      </c>
      <c r="Z65" s="26">
        <v>7</v>
      </c>
      <c r="AA65" s="3">
        <v>30.2</v>
      </c>
      <c r="AB65" s="2">
        <f t="shared" si="50"/>
        <v>0.376255828464697</v>
      </c>
      <c r="AC65" s="28">
        <f t="shared" si="51"/>
        <v>10.2321666666667</v>
      </c>
      <c r="AD65" s="1">
        <f t="shared" si="52"/>
        <v>0.29</v>
      </c>
      <c r="AE65" s="29">
        <f t="shared" si="56"/>
        <v>105.212048475651</v>
      </c>
      <c r="AF65" s="1">
        <f t="shared" si="53"/>
        <v>4050571.64390722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="1" customFormat="1" spans="1:79">
      <c r="A66" s="13"/>
      <c r="B66" s="13"/>
      <c r="C66" s="16">
        <v>8</v>
      </c>
      <c r="D66" s="17">
        <v>29.8963861622581</v>
      </c>
      <c r="E66" s="19">
        <f t="shared" si="54"/>
        <v>30.2561503358065</v>
      </c>
      <c r="F66" s="16" t="s">
        <v>73</v>
      </c>
      <c r="G66" s="13">
        <v>9</v>
      </c>
      <c r="H66" s="18">
        <f t="shared" si="40"/>
        <v>29.8963861622581</v>
      </c>
      <c r="I66" s="18">
        <f t="shared" si="41"/>
        <v>303.046386162258</v>
      </c>
      <c r="J66" s="18">
        <f t="shared" si="42"/>
        <v>0.586747366989779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5"/>
        <v>5.65904620131476</v>
      </c>
      <c r="P66" s="18">
        <f t="shared" si="45"/>
        <v>3.32043045829495</v>
      </c>
      <c r="Q66" s="23">
        <f t="shared" si="46"/>
        <v>0.962924832905534</v>
      </c>
      <c r="R66" s="18">
        <f t="shared" si="47"/>
        <v>0.80117865</v>
      </c>
      <c r="S66" s="24">
        <f t="shared" si="48"/>
        <v>1.20188528851279</v>
      </c>
      <c r="T66" s="3">
        <v>0.27</v>
      </c>
      <c r="U66" s="25">
        <f t="shared" si="49"/>
        <v>0.324509027898452</v>
      </c>
      <c r="V66" s="3">
        <v>220.1</v>
      </c>
      <c r="W66" s="26">
        <v>12.1</v>
      </c>
      <c r="X66" s="26">
        <v>4.5</v>
      </c>
      <c r="Y66" s="26">
        <v>1.5</v>
      </c>
      <c r="Z66" s="26">
        <v>6.8</v>
      </c>
      <c r="AA66" s="3">
        <v>30.2</v>
      </c>
      <c r="AB66" s="2">
        <f t="shared" si="50"/>
        <v>0.338252104120669</v>
      </c>
      <c r="AC66" s="28">
        <f t="shared" si="51"/>
        <v>10.2321666666667</v>
      </c>
      <c r="AD66" s="1">
        <f t="shared" si="52"/>
        <v>0.29</v>
      </c>
      <c r="AE66" s="29">
        <f t="shared" si="56"/>
        <v>105.212048475651</v>
      </c>
      <c r="AF66" s="1">
        <f t="shared" si="53"/>
        <v>3641443.60775447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="1" customFormat="1" spans="1:79">
      <c r="A67" s="13"/>
      <c r="B67" s="13"/>
      <c r="C67" s="16">
        <v>9</v>
      </c>
      <c r="D67" s="17">
        <v>24.5167432486667</v>
      </c>
      <c r="E67" s="19">
        <f t="shared" si="54"/>
        <v>29.8963861622581</v>
      </c>
      <c r="F67" s="16" t="s">
        <v>73</v>
      </c>
      <c r="G67" s="13">
        <v>10</v>
      </c>
      <c r="H67" s="18">
        <f t="shared" si="40"/>
        <v>24.5167432486667</v>
      </c>
      <c r="I67" s="18">
        <f t="shared" si="41"/>
        <v>297.666743248667</v>
      </c>
      <c r="J67" s="18">
        <f t="shared" si="42"/>
        <v>0.328298683053091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5"/>
        <v>5.10130074301981</v>
      </c>
      <c r="P67" s="18">
        <f t="shared" si="45"/>
        <v>1.67475031579116</v>
      </c>
      <c r="Q67" s="23">
        <f t="shared" si="46"/>
        <v>0.485677591579436</v>
      </c>
      <c r="R67" s="18">
        <f t="shared" si="47"/>
        <v>0.80117865</v>
      </c>
      <c r="S67" s="24">
        <f t="shared" si="48"/>
        <v>0.606203861747235</v>
      </c>
      <c r="T67" s="3">
        <v>0.27</v>
      </c>
      <c r="U67" s="25">
        <f t="shared" si="49"/>
        <v>0.163675042671753</v>
      </c>
      <c r="V67" s="3">
        <v>220.1</v>
      </c>
      <c r="W67" s="26">
        <v>12.1</v>
      </c>
      <c r="X67" s="26">
        <v>4.5</v>
      </c>
      <c r="Y67" s="26">
        <v>1.5</v>
      </c>
      <c r="Z67" s="26">
        <v>6.8</v>
      </c>
      <c r="AA67" s="3">
        <v>30.2</v>
      </c>
      <c r="AB67" s="2">
        <f t="shared" si="50"/>
        <v>0.307002060791122</v>
      </c>
      <c r="AC67" s="28">
        <f t="shared" si="51"/>
        <v>10.2321666666667</v>
      </c>
      <c r="AD67" s="1">
        <f t="shared" si="52"/>
        <v>0.29</v>
      </c>
      <c r="AE67" s="29">
        <f t="shared" si="56"/>
        <v>105.212048475651</v>
      </c>
      <c r="AF67" s="1">
        <f t="shared" si="53"/>
        <v>3305022.13649635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="1" customFormat="1" spans="1:79">
      <c r="A68" s="13"/>
      <c r="B68" s="13"/>
      <c r="C68" s="16">
        <v>10</v>
      </c>
      <c r="D68" s="17">
        <v>18.9240925019355</v>
      </c>
      <c r="E68" s="19">
        <f t="shared" si="54"/>
        <v>24.5167432486667</v>
      </c>
      <c r="F68" s="16" t="s">
        <v>73</v>
      </c>
      <c r="G68" s="13">
        <v>11</v>
      </c>
      <c r="H68" s="18">
        <f t="shared" si="40"/>
        <v>18.9240925019355</v>
      </c>
      <c r="I68" s="18">
        <f t="shared" si="41"/>
        <v>292.074092501935</v>
      </c>
      <c r="J68" s="18">
        <f t="shared" si="42"/>
        <v>0.175490316600036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3.25522290586722</v>
      </c>
      <c r="O68" s="18">
        <f t="shared" si="55"/>
        <v>2.93401252136143</v>
      </c>
      <c r="P68" s="18">
        <f t="shared" si="45"/>
        <v>0.514890786282188</v>
      </c>
      <c r="Q68" s="23">
        <f t="shared" si="46"/>
        <v>0.149318328021834</v>
      </c>
      <c r="R68" s="18">
        <f t="shared" si="47"/>
        <v>0.80117865</v>
      </c>
      <c r="S68" s="24">
        <f t="shared" si="48"/>
        <v>0.186373323879555</v>
      </c>
      <c r="T68" s="3">
        <v>0.27</v>
      </c>
      <c r="U68" s="25">
        <f t="shared" si="49"/>
        <v>0.0503207974474798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50"/>
        <v>0.236177330944045</v>
      </c>
      <c r="AC68" s="28">
        <f t="shared" si="51"/>
        <v>10.2321666666667</v>
      </c>
      <c r="AD68" s="1">
        <f t="shared" si="52"/>
        <v>0.29</v>
      </c>
      <c r="AE68" s="29">
        <f t="shared" si="56"/>
        <v>105.212048475651</v>
      </c>
      <c r="AF68" s="1">
        <f t="shared" si="53"/>
        <v>2542560.47955255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="1" customFormat="1" spans="1:79">
      <c r="A69" s="13"/>
      <c r="B69" s="13"/>
      <c r="C69" s="16">
        <v>11</v>
      </c>
      <c r="D69" s="17">
        <v>12.9996696632</v>
      </c>
      <c r="E69" s="19">
        <f t="shared" si="54"/>
        <v>18.9240925019355</v>
      </c>
      <c r="F69" s="16" t="s">
        <v>75</v>
      </c>
      <c r="G69" s="13">
        <v>12</v>
      </c>
      <c r="H69" s="18">
        <f t="shared" si="40"/>
        <v>12.9996696632</v>
      </c>
      <c r="I69" s="18">
        <f t="shared" si="41"/>
        <v>286.1496696632</v>
      </c>
      <c r="J69" s="18">
        <f t="shared" si="42"/>
        <v>0.0880040605420521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5"/>
        <v>5.18180673507924</v>
      </c>
      <c r="P69" s="18">
        <f t="shared" si="45"/>
        <v>0.456020033631127</v>
      </c>
      <c r="Q69" s="23">
        <f t="shared" si="46"/>
        <v>0.132245809753027</v>
      </c>
      <c r="R69" s="18">
        <f t="shared" si="47"/>
        <v>0.80117865</v>
      </c>
      <c r="S69" s="24">
        <f t="shared" si="48"/>
        <v>0.165064071231837</v>
      </c>
      <c r="T69" s="3">
        <v>0.27</v>
      </c>
      <c r="U69" s="25">
        <f t="shared" si="49"/>
        <v>0.044567299232596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0.235059426240893</v>
      </c>
      <c r="AC69" s="28">
        <f t="shared" si="51"/>
        <v>10.2321666666667</v>
      </c>
      <c r="AD69" s="1">
        <f t="shared" si="52"/>
        <v>0.29</v>
      </c>
      <c r="AE69" s="29">
        <f t="shared" si="56"/>
        <v>105.212048475651</v>
      </c>
      <c r="AF69" s="1">
        <f t="shared" si="53"/>
        <v>2530525.70760056</v>
      </c>
      <c r="AG69" s="1">
        <f>SUM(AF58:AF69)</f>
        <v>36706914.2123869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="1" customFormat="1" spans="1:46">
      <c r="A70" s="13"/>
      <c r="B70" s="13"/>
      <c r="C70" s="16">
        <v>12</v>
      </c>
      <c r="D70" s="17">
        <v>6.09399773967742</v>
      </c>
      <c r="E70" s="19">
        <f t="shared" si="54"/>
        <v>12.9996696632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6.17716953790323</v>
      </c>
      <c r="E74" s="16"/>
      <c r="F74" s="16"/>
      <c r="G74" s="13">
        <v>1</v>
      </c>
      <c r="H74" s="18">
        <f t="shared" ref="H74:H85" si="57">E75</f>
        <v>6.17716953790323</v>
      </c>
      <c r="I74" s="18">
        <f t="shared" ref="I74:I85" si="58">H74+273.15</f>
        <v>279.327169537903</v>
      </c>
      <c r="J74" s="18">
        <f t="shared" ref="J74:J85" si="59">EXP(($C$16*(I74-$C$14))/($C$17*I74*$C$14))</f>
        <v>0.0383319484538635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0.0199793781731227</v>
      </c>
      <c r="Q74" s="23">
        <f t="shared" ref="Q74:Q85" si="63">P74*$B$76</f>
        <v>0.00519463832501191</v>
      </c>
      <c r="R74" s="18">
        <f t="shared" ref="R74:R85" si="64">L74*$B$76</f>
        <v>0.1355172</v>
      </c>
      <c r="S74" s="24">
        <f t="shared" ref="S74:S85" si="65">Q74/R74</f>
        <v>0.0383319484538635</v>
      </c>
      <c r="T74" s="3">
        <v>0.01</v>
      </c>
      <c r="U74" s="25">
        <f t="shared" ref="U74:U85" si="66">S74*T74</f>
        <v>0.000383319484538635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0.00587331948453864</v>
      </c>
      <c r="AU74" s="28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0</v>
      </c>
      <c r="AX74" s="1">
        <f t="shared" ref="AX74:AX85" si="73">AW74*10000*AV74*0.67*AU74*AT74</f>
        <v>0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5.11711950325806</v>
      </c>
      <c r="E75" s="19">
        <f t="shared" ref="E75:E86" si="74">D74</f>
        <v>6.17716953790323</v>
      </c>
      <c r="F75" s="16" t="s">
        <v>73</v>
      </c>
      <c r="G75" s="13">
        <v>2</v>
      </c>
      <c r="H75" s="18">
        <f t="shared" si="57"/>
        <v>5.11711950325806</v>
      </c>
      <c r="I75" s="18">
        <f t="shared" si="58"/>
        <v>278.267119503258</v>
      </c>
      <c r="J75" s="18">
        <f t="shared" si="59"/>
        <v>0.0335653134684822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1.02246062182688</v>
      </c>
      <c r="P75" s="18">
        <f t="shared" si="62"/>
        <v>0.0343192112807984</v>
      </c>
      <c r="Q75" s="23">
        <f t="shared" si="63"/>
        <v>0.00892299493300758</v>
      </c>
      <c r="R75" s="18">
        <f t="shared" si="64"/>
        <v>0.1355172</v>
      </c>
      <c r="S75" s="24">
        <f t="shared" si="65"/>
        <v>0.0658440030712528</v>
      </c>
      <c r="T75" s="3">
        <v>0.01</v>
      </c>
      <c r="U75" s="25">
        <f t="shared" si="66"/>
        <v>0.000658440030712528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0.00614844003071253</v>
      </c>
      <c r="AU75" s="28">
        <f t="shared" si="70"/>
        <v>52.122</v>
      </c>
      <c r="AV75" s="1">
        <f t="shared" si="71"/>
        <v>0.26</v>
      </c>
      <c r="AW75" s="2">
        <f t="shared" si="72"/>
        <v>0</v>
      </c>
      <c r="AX75" s="1">
        <f t="shared" si="73"/>
        <v>0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7">
        <v>7.81347154335714</v>
      </c>
      <c r="E76" s="19">
        <f t="shared" si="74"/>
        <v>5.11711950325806</v>
      </c>
      <c r="F76" s="16" t="s">
        <v>73</v>
      </c>
      <c r="G76" s="13">
        <v>3</v>
      </c>
      <c r="H76" s="18">
        <f t="shared" si="57"/>
        <v>7.81347154335714</v>
      </c>
      <c r="I76" s="18">
        <f t="shared" si="58"/>
        <v>280.963471543357</v>
      </c>
      <c r="J76" s="18">
        <f t="shared" si="59"/>
        <v>0.0469598569732321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1.50936141054608</v>
      </c>
      <c r="P76" s="18">
        <f t="shared" si="62"/>
        <v>0.0708793959601597</v>
      </c>
      <c r="Q76" s="23">
        <f t="shared" si="63"/>
        <v>0.0184286429496415</v>
      </c>
      <c r="R76" s="18">
        <f t="shared" si="64"/>
        <v>0.1355172</v>
      </c>
      <c r="S76" s="24">
        <f t="shared" si="65"/>
        <v>0.135987483136026</v>
      </c>
      <c r="T76" s="3">
        <v>0.01</v>
      </c>
      <c r="U76" s="25">
        <f t="shared" si="66"/>
        <v>0.00135987483136026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0.001</v>
      </c>
      <c r="AF76" s="3">
        <v>0.49</v>
      </c>
      <c r="AG76" s="25">
        <f t="shared" si="67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8"/>
        <v>0.005</v>
      </c>
      <c r="AT76" s="2">
        <f t="shared" si="69"/>
        <v>0.00684987483136027</v>
      </c>
      <c r="AU76" s="28">
        <f t="shared" si="70"/>
        <v>52.122</v>
      </c>
      <c r="AV76" s="1">
        <f t="shared" si="71"/>
        <v>0.26</v>
      </c>
      <c r="AW76" s="2">
        <f t="shared" si="72"/>
        <v>0</v>
      </c>
      <c r="AX76" s="1">
        <f t="shared" si="73"/>
        <v>0</v>
      </c>
    </row>
    <row r="77" s="1" customFormat="1" spans="1:50">
      <c r="A77" s="13"/>
      <c r="B77" s="13"/>
      <c r="C77" s="16">
        <v>3</v>
      </c>
      <c r="D77" s="17">
        <v>12.2565217009355</v>
      </c>
      <c r="E77" s="19">
        <f t="shared" si="74"/>
        <v>7.81347154335714</v>
      </c>
      <c r="F77" s="16" t="s">
        <v>73</v>
      </c>
      <c r="G77" s="13">
        <v>4</v>
      </c>
      <c r="H77" s="18">
        <f t="shared" si="57"/>
        <v>12.2565217009355</v>
      </c>
      <c r="I77" s="18">
        <f t="shared" si="58"/>
        <v>285.406521700935</v>
      </c>
      <c r="J77" s="18">
        <f t="shared" si="59"/>
        <v>0.0805423325757023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1.95970201458592</v>
      </c>
      <c r="P77" s="18">
        <f t="shared" si="62"/>
        <v>0.157838971408053</v>
      </c>
      <c r="Q77" s="23">
        <f t="shared" si="63"/>
        <v>0.0410381325660938</v>
      </c>
      <c r="R77" s="18">
        <f t="shared" si="64"/>
        <v>0.1355172</v>
      </c>
      <c r="S77" s="24">
        <f t="shared" si="65"/>
        <v>0.302826007075808</v>
      </c>
      <c r="T77" s="3">
        <v>0.01</v>
      </c>
      <c r="U77" s="25">
        <f t="shared" si="66"/>
        <v>0.00302826007075808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0.001</v>
      </c>
      <c r="AF77" s="3">
        <v>0.49</v>
      </c>
      <c r="AG77" s="25">
        <f t="shared" si="67"/>
        <v>0.00049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0.015</v>
      </c>
      <c r="AR77" s="3">
        <v>0.5</v>
      </c>
      <c r="AS77" s="3">
        <f t="shared" si="68"/>
        <v>0.0075</v>
      </c>
      <c r="AT77" s="2">
        <f t="shared" si="69"/>
        <v>0.0110182600707581</v>
      </c>
      <c r="AU77" s="28">
        <f t="shared" si="70"/>
        <v>52.122</v>
      </c>
      <c r="AV77" s="1">
        <f t="shared" si="71"/>
        <v>0.26</v>
      </c>
      <c r="AW77" s="2">
        <f t="shared" si="72"/>
        <v>0</v>
      </c>
      <c r="AX77" s="1">
        <f t="shared" si="73"/>
        <v>0</v>
      </c>
    </row>
    <row r="78" s="1" customFormat="1" spans="1:50">
      <c r="A78" s="13"/>
      <c r="B78" s="13"/>
      <c r="C78" s="16">
        <v>4</v>
      </c>
      <c r="D78" s="17">
        <v>15.9635299661333</v>
      </c>
      <c r="E78" s="19">
        <f t="shared" si="74"/>
        <v>12.2565217009355</v>
      </c>
      <c r="F78" s="16" t="s">
        <v>73</v>
      </c>
      <c r="G78" s="13">
        <v>5</v>
      </c>
      <c r="H78" s="18">
        <f t="shared" si="57"/>
        <v>15.9635299661333</v>
      </c>
      <c r="I78" s="18">
        <f t="shared" si="58"/>
        <v>289.113529966133</v>
      </c>
      <c r="J78" s="18">
        <f t="shared" si="59"/>
        <v>0.124737477722756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1.71176989101897</v>
      </c>
      <c r="O78" s="18">
        <f t="shared" si="75"/>
        <v>0.611313152158893</v>
      </c>
      <c r="P78" s="18">
        <f t="shared" si="62"/>
        <v>0.0762536606990477</v>
      </c>
      <c r="Q78" s="23">
        <f t="shared" si="63"/>
        <v>0.0198259517817524</v>
      </c>
      <c r="R78" s="18">
        <f t="shared" si="64"/>
        <v>0.1355172</v>
      </c>
      <c r="S78" s="24">
        <f t="shared" si="65"/>
        <v>0.146298416597689</v>
      </c>
      <c r="T78" s="3">
        <v>0.01</v>
      </c>
      <c r="U78" s="25">
        <f t="shared" si="66"/>
        <v>0.00146298416597689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0.005</v>
      </c>
      <c r="AF78" s="3">
        <v>0.49</v>
      </c>
      <c r="AG78" s="25">
        <f t="shared" si="67"/>
        <v>0.00245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0.015</v>
      </c>
      <c r="AR78" s="3">
        <v>0.5</v>
      </c>
      <c r="AS78" s="3">
        <f t="shared" si="68"/>
        <v>0.0075</v>
      </c>
      <c r="AT78" s="2">
        <f t="shared" si="69"/>
        <v>0.0114129841659769</v>
      </c>
      <c r="AU78" s="28">
        <f t="shared" si="70"/>
        <v>52.122</v>
      </c>
      <c r="AV78" s="1">
        <f t="shared" si="71"/>
        <v>0.26</v>
      </c>
      <c r="AW78" s="2">
        <f t="shared" si="72"/>
        <v>0</v>
      </c>
      <c r="AX78" s="1">
        <f t="shared" si="73"/>
        <v>0</v>
      </c>
    </row>
    <row r="79" s="1" customFormat="1" spans="1:50">
      <c r="A79" s="13"/>
      <c r="B79" s="13"/>
      <c r="C79" s="16">
        <v>5</v>
      </c>
      <c r="D79" s="17">
        <v>22.1516127709677</v>
      </c>
      <c r="E79" s="19">
        <f t="shared" si="74"/>
        <v>15.9635299661333</v>
      </c>
      <c r="F79" s="16" t="s">
        <v>75</v>
      </c>
      <c r="G79" s="13">
        <v>6</v>
      </c>
      <c r="H79" s="18">
        <f t="shared" si="57"/>
        <v>22.1516127709677</v>
      </c>
      <c r="I79" s="18">
        <f t="shared" si="58"/>
        <v>295.301612770968</v>
      </c>
      <c r="J79" s="18">
        <f t="shared" si="59"/>
        <v>0.252633503016339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1.05627949145985</v>
      </c>
      <c r="P79" s="18">
        <f t="shared" si="62"/>
        <v>0.266851588091818</v>
      </c>
      <c r="Q79" s="23">
        <f t="shared" si="63"/>
        <v>0.0693814129038727</v>
      </c>
      <c r="R79" s="18">
        <f t="shared" si="64"/>
        <v>0.1355172</v>
      </c>
      <c r="S79" s="24">
        <f t="shared" si="65"/>
        <v>0.511974958926783</v>
      </c>
      <c r="T79" s="3">
        <v>0.01</v>
      </c>
      <c r="U79" s="25">
        <f t="shared" si="66"/>
        <v>0.00511974958926783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0.005</v>
      </c>
      <c r="AF79" s="3">
        <v>0.49</v>
      </c>
      <c r="AG79" s="25">
        <f t="shared" si="67"/>
        <v>0.00245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0.015</v>
      </c>
      <c r="AR79" s="3">
        <v>0.5</v>
      </c>
      <c r="AS79" s="3">
        <f t="shared" si="68"/>
        <v>0.0075</v>
      </c>
      <c r="AT79" s="2">
        <f t="shared" si="69"/>
        <v>0.0150697495892678</v>
      </c>
      <c r="AU79" s="28">
        <f t="shared" si="70"/>
        <v>52.122</v>
      </c>
      <c r="AV79" s="1">
        <f t="shared" si="71"/>
        <v>0.26</v>
      </c>
      <c r="AW79" s="2">
        <f t="shared" si="72"/>
        <v>0</v>
      </c>
      <c r="AX79" s="1">
        <f t="shared" si="73"/>
        <v>0</v>
      </c>
    </row>
    <row r="80" s="1" customFormat="1" spans="1:50">
      <c r="A80" s="13"/>
      <c r="B80" s="13"/>
      <c r="C80" s="16">
        <v>6</v>
      </c>
      <c r="D80" s="17">
        <v>24.5617634626667</v>
      </c>
      <c r="E80" s="19">
        <f t="shared" si="74"/>
        <v>22.1516127709677</v>
      </c>
      <c r="F80" s="16" t="s">
        <v>73</v>
      </c>
      <c r="G80" s="13">
        <v>7</v>
      </c>
      <c r="H80" s="18">
        <f t="shared" si="57"/>
        <v>24.5617634626667</v>
      </c>
      <c r="I80" s="18">
        <f t="shared" si="58"/>
        <v>297.711763462667</v>
      </c>
      <c r="J80" s="18">
        <f t="shared" si="59"/>
        <v>0.329926631726476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1.31064790336803</v>
      </c>
      <c r="P80" s="18">
        <f t="shared" si="62"/>
        <v>0.432417648137581</v>
      </c>
      <c r="Q80" s="23">
        <f t="shared" si="63"/>
        <v>0.112428588515771</v>
      </c>
      <c r="R80" s="18">
        <f t="shared" si="64"/>
        <v>0.1355172</v>
      </c>
      <c r="S80" s="24">
        <f t="shared" si="65"/>
        <v>0.829625970103951</v>
      </c>
      <c r="T80" s="3">
        <v>0.01</v>
      </c>
      <c r="U80" s="25">
        <f t="shared" si="66"/>
        <v>0.00829625970103951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0.005</v>
      </c>
      <c r="AF80" s="3">
        <v>0.49</v>
      </c>
      <c r="AG80" s="25">
        <f t="shared" si="67"/>
        <v>0.00245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0.02</v>
      </c>
      <c r="AR80" s="3">
        <v>0.5</v>
      </c>
      <c r="AS80" s="3">
        <f t="shared" si="68"/>
        <v>0.01</v>
      </c>
      <c r="AT80" s="2">
        <f t="shared" si="69"/>
        <v>0.0207462597010395</v>
      </c>
      <c r="AU80" s="28">
        <f t="shared" si="70"/>
        <v>52.122</v>
      </c>
      <c r="AV80" s="1">
        <f t="shared" si="71"/>
        <v>0.26</v>
      </c>
      <c r="AW80" s="2">
        <f t="shared" si="72"/>
        <v>0</v>
      </c>
      <c r="AX80" s="1">
        <f t="shared" si="73"/>
        <v>0</v>
      </c>
    </row>
    <row r="81" s="1" customFormat="1" spans="1:50">
      <c r="A81" s="13"/>
      <c r="B81" s="13"/>
      <c r="C81" s="16">
        <v>7</v>
      </c>
      <c r="D81" s="17">
        <v>30.2561503358065</v>
      </c>
      <c r="E81" s="19">
        <f t="shared" si="74"/>
        <v>24.5617634626667</v>
      </c>
      <c r="F81" s="16" t="s">
        <v>73</v>
      </c>
      <c r="G81" s="13">
        <v>8</v>
      </c>
      <c r="H81" s="18">
        <f t="shared" si="57"/>
        <v>30.2561503358065</v>
      </c>
      <c r="I81" s="18">
        <f t="shared" si="58"/>
        <v>303.406150335806</v>
      </c>
      <c r="J81" s="18">
        <f t="shared" si="59"/>
        <v>0.609532440775098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1.39945025523045</v>
      </c>
      <c r="P81" s="18">
        <f t="shared" si="62"/>
        <v>0.853010329813948</v>
      </c>
      <c r="Q81" s="23">
        <f t="shared" si="63"/>
        <v>0.221782685751626</v>
      </c>
      <c r="R81" s="18">
        <f t="shared" si="64"/>
        <v>0.1355172</v>
      </c>
      <c r="S81" s="24">
        <f t="shared" si="65"/>
        <v>1.6365648475</v>
      </c>
      <c r="T81" s="3">
        <v>0.01</v>
      </c>
      <c r="U81" s="25">
        <f t="shared" si="66"/>
        <v>0.016365648475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0.005</v>
      </c>
      <c r="AF81" s="3">
        <v>0.49</v>
      </c>
      <c r="AG81" s="25">
        <f t="shared" si="67"/>
        <v>0.00245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0.02</v>
      </c>
      <c r="AR81" s="3">
        <v>0.5</v>
      </c>
      <c r="AS81" s="3">
        <f t="shared" si="68"/>
        <v>0.01</v>
      </c>
      <c r="AT81" s="2">
        <f t="shared" si="69"/>
        <v>0.028815648475</v>
      </c>
      <c r="AU81" s="28">
        <f t="shared" si="70"/>
        <v>52.122</v>
      </c>
      <c r="AV81" s="1">
        <f t="shared" si="71"/>
        <v>0.26</v>
      </c>
      <c r="AW81" s="2">
        <f t="shared" si="72"/>
        <v>0</v>
      </c>
      <c r="AX81" s="1">
        <f t="shared" si="73"/>
        <v>0</v>
      </c>
    </row>
    <row r="82" s="1" customFormat="1" spans="1:50">
      <c r="A82" s="13"/>
      <c r="B82" s="13"/>
      <c r="C82" s="16">
        <v>8</v>
      </c>
      <c r="D82" s="17">
        <v>29.8963861622581</v>
      </c>
      <c r="E82" s="19">
        <f t="shared" si="74"/>
        <v>30.2561503358065</v>
      </c>
      <c r="F82" s="16" t="s">
        <v>73</v>
      </c>
      <c r="G82" s="13">
        <v>9</v>
      </c>
      <c r="H82" s="18">
        <f t="shared" si="57"/>
        <v>29.8963861622581</v>
      </c>
      <c r="I82" s="18">
        <f t="shared" si="58"/>
        <v>303.046386162258</v>
      </c>
      <c r="J82" s="18">
        <f t="shared" si="59"/>
        <v>0.586747366989779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1.0676599254165</v>
      </c>
      <c r="P82" s="18">
        <f t="shared" si="62"/>
        <v>0.626446650078634</v>
      </c>
      <c r="Q82" s="23">
        <f t="shared" si="63"/>
        <v>0.162876129020445</v>
      </c>
      <c r="R82" s="18">
        <f t="shared" si="64"/>
        <v>0.1355172</v>
      </c>
      <c r="S82" s="24">
        <f t="shared" si="65"/>
        <v>1.20188528851279</v>
      </c>
      <c r="T82" s="3">
        <v>0.01</v>
      </c>
      <c r="U82" s="25">
        <f t="shared" si="66"/>
        <v>0.0120188528851279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0.005</v>
      </c>
      <c r="AF82" s="3">
        <v>0.49</v>
      </c>
      <c r="AG82" s="25">
        <f t="shared" si="67"/>
        <v>0.00245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0.015</v>
      </c>
      <c r="AR82" s="3">
        <v>0.5</v>
      </c>
      <c r="AS82" s="3">
        <f t="shared" si="68"/>
        <v>0.0075</v>
      </c>
      <c r="AT82" s="2">
        <f t="shared" si="69"/>
        <v>0.0219688528851279</v>
      </c>
      <c r="AU82" s="28">
        <f t="shared" si="70"/>
        <v>52.122</v>
      </c>
      <c r="AV82" s="1">
        <f t="shared" si="71"/>
        <v>0.26</v>
      </c>
      <c r="AW82" s="2">
        <f t="shared" si="72"/>
        <v>0</v>
      </c>
      <c r="AX82" s="1">
        <f t="shared" si="73"/>
        <v>0</v>
      </c>
    </row>
    <row r="83" s="1" customFormat="1" spans="1:50">
      <c r="A83" s="13"/>
      <c r="B83" s="13"/>
      <c r="C83" s="16">
        <v>9</v>
      </c>
      <c r="D83" s="17">
        <v>24.5167432486667</v>
      </c>
      <c r="E83" s="19">
        <f t="shared" si="74"/>
        <v>29.8963861622581</v>
      </c>
      <c r="F83" s="16" t="s">
        <v>73</v>
      </c>
      <c r="G83" s="13">
        <v>10</v>
      </c>
      <c r="H83" s="18">
        <f t="shared" si="57"/>
        <v>24.5167432486667</v>
      </c>
      <c r="I83" s="18">
        <f t="shared" si="58"/>
        <v>297.666743248667</v>
      </c>
      <c r="J83" s="18">
        <f t="shared" si="59"/>
        <v>0.328298683053091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0.962433275337864</v>
      </c>
      <c r="P83" s="18">
        <f t="shared" si="62"/>
        <v>0.315965576819894</v>
      </c>
      <c r="Q83" s="23">
        <f t="shared" si="63"/>
        <v>0.0821510499731724</v>
      </c>
      <c r="R83" s="18">
        <f t="shared" si="64"/>
        <v>0.1355172</v>
      </c>
      <c r="S83" s="24">
        <f t="shared" si="65"/>
        <v>0.606203861747235</v>
      </c>
      <c r="T83" s="3">
        <v>0.01</v>
      </c>
      <c r="U83" s="25">
        <f t="shared" si="66"/>
        <v>0.00606203861747235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0.005</v>
      </c>
      <c r="AF83" s="3">
        <v>0.49</v>
      </c>
      <c r="AG83" s="25">
        <f t="shared" si="67"/>
        <v>0.00245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0.015</v>
      </c>
      <c r="AR83" s="3">
        <v>0.5</v>
      </c>
      <c r="AS83" s="3">
        <f t="shared" si="68"/>
        <v>0.0075</v>
      </c>
      <c r="AT83" s="2">
        <f t="shared" si="69"/>
        <v>0.0160120386174724</v>
      </c>
      <c r="AU83" s="28">
        <f t="shared" si="70"/>
        <v>52.122</v>
      </c>
      <c r="AV83" s="1">
        <f t="shared" si="71"/>
        <v>0.26</v>
      </c>
      <c r="AW83" s="2">
        <f t="shared" si="72"/>
        <v>0</v>
      </c>
      <c r="AX83" s="1">
        <f t="shared" si="73"/>
        <v>0</v>
      </c>
    </row>
    <row r="84" s="1" customFormat="1" spans="1:50">
      <c r="A84" s="13"/>
      <c r="B84" s="13"/>
      <c r="C84" s="16">
        <v>10</v>
      </c>
      <c r="D84" s="17">
        <v>18.9240925019355</v>
      </c>
      <c r="E84" s="19">
        <f t="shared" si="74"/>
        <v>24.5167432486667</v>
      </c>
      <c r="F84" s="16" t="s">
        <v>73</v>
      </c>
      <c r="G84" s="13">
        <v>11</v>
      </c>
      <c r="H84" s="18">
        <f t="shared" si="57"/>
        <v>18.9240925019355</v>
      </c>
      <c r="I84" s="18">
        <f t="shared" si="58"/>
        <v>292.074092501935</v>
      </c>
      <c r="J84" s="18">
        <f t="shared" si="59"/>
        <v>0.175490316600036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0.614144313592072</v>
      </c>
      <c r="O84" s="18">
        <f t="shared" si="75"/>
        <v>0.553543384925899</v>
      </c>
      <c r="P84" s="18">
        <f t="shared" si="62"/>
        <v>0.0971415038725015</v>
      </c>
      <c r="Q84" s="23">
        <f t="shared" si="63"/>
        <v>0.0252567910068504</v>
      </c>
      <c r="R84" s="18">
        <f t="shared" si="64"/>
        <v>0.1355172</v>
      </c>
      <c r="S84" s="24">
        <f t="shared" si="65"/>
        <v>0.186373323879555</v>
      </c>
      <c r="T84" s="3">
        <v>0.01</v>
      </c>
      <c r="U84" s="25">
        <f t="shared" si="66"/>
        <v>0.00186373323879555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0.005</v>
      </c>
      <c r="AF84" s="3">
        <v>0.49</v>
      </c>
      <c r="AG84" s="25">
        <f t="shared" si="67"/>
        <v>0.00245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8"/>
        <v>0.005</v>
      </c>
      <c r="AT84" s="2">
        <f t="shared" si="69"/>
        <v>0.00931373323879555</v>
      </c>
      <c r="AU84" s="28">
        <f t="shared" si="70"/>
        <v>52.122</v>
      </c>
      <c r="AV84" s="1">
        <f t="shared" si="71"/>
        <v>0.26</v>
      </c>
      <c r="AW84" s="2">
        <f t="shared" si="72"/>
        <v>0</v>
      </c>
      <c r="AX84" s="1">
        <f t="shared" si="73"/>
        <v>0</v>
      </c>
    </row>
    <row r="85" s="1" customFormat="1" spans="1:51">
      <c r="A85" s="13"/>
      <c r="B85" s="13"/>
      <c r="C85" s="16">
        <v>11</v>
      </c>
      <c r="D85" s="17">
        <v>12.9996696632</v>
      </c>
      <c r="E85" s="19">
        <f t="shared" si="74"/>
        <v>18.9240925019355</v>
      </c>
      <c r="F85" s="16" t="s">
        <v>75</v>
      </c>
      <c r="G85" s="13">
        <v>12</v>
      </c>
      <c r="H85" s="18">
        <f t="shared" si="57"/>
        <v>12.9996696632</v>
      </c>
      <c r="I85" s="18">
        <f t="shared" si="58"/>
        <v>286.1496696632</v>
      </c>
      <c r="J85" s="18">
        <f t="shared" si="59"/>
        <v>0.0880040605420521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0.977621881053397</v>
      </c>
      <c r="P85" s="18">
        <f t="shared" si="62"/>
        <v>0.086034695207458</v>
      </c>
      <c r="Q85" s="23">
        <f t="shared" si="63"/>
        <v>0.0223690207539391</v>
      </c>
      <c r="R85" s="18">
        <f t="shared" si="64"/>
        <v>0.1355172</v>
      </c>
      <c r="S85" s="24">
        <f t="shared" si="65"/>
        <v>0.165064071231837</v>
      </c>
      <c r="T85" s="3">
        <v>0.01</v>
      </c>
      <c r="U85" s="25">
        <f t="shared" si="66"/>
        <v>0.00165064071231837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0.005</v>
      </c>
      <c r="AF85" s="3">
        <v>0.49</v>
      </c>
      <c r="AG85" s="25">
        <f t="shared" si="67"/>
        <v>0.00245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0.00910064071231837</v>
      </c>
      <c r="AU85" s="28">
        <f t="shared" si="70"/>
        <v>52.122</v>
      </c>
      <c r="AV85" s="1">
        <f t="shared" si="71"/>
        <v>0.26</v>
      </c>
      <c r="AW85" s="2">
        <f t="shared" si="72"/>
        <v>0</v>
      </c>
      <c r="AX85" s="1">
        <f t="shared" si="73"/>
        <v>0</v>
      </c>
      <c r="AY85" s="1">
        <f>SUM(AX74:AX85)</f>
        <v>0</v>
      </c>
    </row>
    <row r="86" s="1" customFormat="1" spans="1:46">
      <c r="A86" s="13"/>
      <c r="B86" s="13"/>
      <c r="C86" s="16">
        <v>12</v>
      </c>
      <c r="D86" s="17">
        <v>6.09399773967742</v>
      </c>
      <c r="E86" s="19">
        <f t="shared" si="74"/>
        <v>12.9996696632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6.17716953790323</v>
      </c>
      <c r="E90" s="16"/>
      <c r="F90" s="16"/>
      <c r="G90" s="13">
        <v>1</v>
      </c>
      <c r="H90" s="18">
        <f t="shared" ref="H90:H101" si="76">E91</f>
        <v>6.17716953790323</v>
      </c>
      <c r="I90" s="18">
        <f t="shared" ref="I90:I101" si="77">H90+273.15</f>
        <v>279.327169537903</v>
      </c>
      <c r="J90" s="18">
        <f t="shared" ref="J90:J101" si="78">EXP(($C$16*(I90-$C$14))/($C$17*I90*$C$14))</f>
        <v>0.0383319484538635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0.0109131057248149</v>
      </c>
      <c r="Q90" s="23">
        <f t="shared" ref="Q90:Q101" si="82">P90*$B$76</f>
        <v>0.00283740748845188</v>
      </c>
      <c r="R90" s="18">
        <f t="shared" ref="R90:R101" si="83">L90*$B$76</f>
        <v>0.074022</v>
      </c>
      <c r="S90" s="24">
        <f t="shared" ref="S90:S101" si="84">Q90/R90</f>
        <v>0.0383319484538635</v>
      </c>
      <c r="T90" s="3">
        <v>0.01</v>
      </c>
      <c r="U90" s="25">
        <f t="shared" ref="U90:U101" si="85">S90*T90</f>
        <v>0.000383319484538635</v>
      </c>
      <c r="V90" s="24"/>
      <c r="W90" s="3"/>
      <c r="X90" s="3"/>
      <c r="Y90" s="27"/>
      <c r="Z90" s="3"/>
      <c r="AA90" s="26"/>
      <c r="AB90" s="3"/>
      <c r="AC90" s="3"/>
      <c r="AD90" s="3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0.00587331948453864</v>
      </c>
      <c r="AU90" s="28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</v>
      </c>
      <c r="AX90" s="1">
        <f t="shared" ref="AX90:AX101" si="92">AW90*10000*AV90*0.67*AU90*AT90</f>
        <v>0</v>
      </c>
      <c r="AZ90" s="2">
        <f t="shared" ref="AZ90:AZ101" si="93">$E$10</f>
        <v>0</v>
      </c>
      <c r="BA90" s="1">
        <f t="shared" ref="BA90:BA101" si="94">AZ90*10000*AV90*0.67*AU90*AT90</f>
        <v>0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5.11711950325806</v>
      </c>
      <c r="E91" s="19">
        <f t="shared" ref="E91:E102" si="95">D90</f>
        <v>6.17716953790323</v>
      </c>
      <c r="F91" s="16" t="s">
        <v>73</v>
      </c>
      <c r="G91" s="13">
        <v>2</v>
      </c>
      <c r="H91" s="18">
        <f t="shared" si="76"/>
        <v>5.11711950325806</v>
      </c>
      <c r="I91" s="18">
        <f t="shared" si="77"/>
        <v>278.267119503258</v>
      </c>
      <c r="J91" s="18">
        <f t="shared" si="78"/>
        <v>0.0335653134684822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0.558486894275185</v>
      </c>
      <c r="P91" s="18">
        <f t="shared" si="81"/>
        <v>0.0187457876743857</v>
      </c>
      <c r="Q91" s="23">
        <f t="shared" si="82"/>
        <v>0.00487390479534027</v>
      </c>
      <c r="R91" s="18">
        <f t="shared" si="83"/>
        <v>0.074022</v>
      </c>
      <c r="S91" s="24">
        <f t="shared" si="84"/>
        <v>0.0658440030712528</v>
      </c>
      <c r="T91" s="3">
        <v>0.01</v>
      </c>
      <c r="U91" s="25">
        <f t="shared" si="85"/>
        <v>0.000658440030712528</v>
      </c>
      <c r="V91" s="24"/>
      <c r="W91" s="3"/>
      <c r="X91" s="3"/>
      <c r="Y91" s="27"/>
      <c r="Z91" s="3"/>
      <c r="AA91" s="26"/>
      <c r="AB91" s="3"/>
      <c r="AC91" s="3"/>
      <c r="AD91" s="3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0.00614844003071253</v>
      </c>
      <c r="AU91" s="28">
        <f t="shared" si="89"/>
        <v>28.47</v>
      </c>
      <c r="AV91" s="1">
        <f t="shared" si="90"/>
        <v>0.26</v>
      </c>
      <c r="AW91" s="2">
        <f t="shared" si="91"/>
        <v>0</v>
      </c>
      <c r="AX91" s="1">
        <f t="shared" si="92"/>
        <v>0</v>
      </c>
      <c r="AZ91" s="2">
        <f t="shared" si="93"/>
        <v>0</v>
      </c>
      <c r="BA91" s="1">
        <f t="shared" si="94"/>
        <v>0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7">
        <v>7.81347154335714</v>
      </c>
      <c r="E92" s="19">
        <f t="shared" si="95"/>
        <v>5.11711950325806</v>
      </c>
      <c r="F92" s="16" t="s">
        <v>73</v>
      </c>
      <c r="G92" s="13">
        <v>3</v>
      </c>
      <c r="H92" s="18">
        <f t="shared" si="76"/>
        <v>7.81347154335714</v>
      </c>
      <c r="I92" s="18">
        <f t="shared" si="77"/>
        <v>280.963471543357</v>
      </c>
      <c r="J92" s="18">
        <f t="shared" si="78"/>
        <v>0.0469598569732321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0.824441106600799</v>
      </c>
      <c r="P92" s="18">
        <f t="shared" si="81"/>
        <v>0.0387156364488267</v>
      </c>
      <c r="Q92" s="23">
        <f t="shared" si="82"/>
        <v>0.010066065476695</v>
      </c>
      <c r="R92" s="18">
        <f t="shared" si="83"/>
        <v>0.074022</v>
      </c>
      <c r="S92" s="24">
        <f t="shared" si="84"/>
        <v>0.135987483136026</v>
      </c>
      <c r="T92" s="3">
        <v>0.01</v>
      </c>
      <c r="U92" s="25">
        <f t="shared" si="85"/>
        <v>0.00135987483136026</v>
      </c>
      <c r="V92" s="24"/>
      <c r="W92" s="3"/>
      <c r="X92" s="3"/>
      <c r="Y92" s="27"/>
      <c r="Z92" s="3"/>
      <c r="AA92" s="26"/>
      <c r="AB92" s="3"/>
      <c r="AC92" s="3"/>
      <c r="AD92" s="3"/>
      <c r="AE92" s="24">
        <v>0.001</v>
      </c>
      <c r="AF92" s="3">
        <v>0.49</v>
      </c>
      <c r="AG92" s="25">
        <f t="shared" si="86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7"/>
        <v>0.005</v>
      </c>
      <c r="AT92" s="2">
        <f t="shared" si="88"/>
        <v>0.00684987483136027</v>
      </c>
      <c r="AU92" s="28">
        <f t="shared" si="89"/>
        <v>28.47</v>
      </c>
      <c r="AV92" s="1">
        <f t="shared" si="90"/>
        <v>0.26</v>
      </c>
      <c r="AW92" s="2">
        <f t="shared" si="91"/>
        <v>0</v>
      </c>
      <c r="AX92" s="1">
        <f t="shared" si="92"/>
        <v>0</v>
      </c>
      <c r="AZ92" s="2">
        <f t="shared" si="93"/>
        <v>0</v>
      </c>
      <c r="BA92" s="1">
        <f t="shared" si="94"/>
        <v>0</v>
      </c>
    </row>
    <row r="93" s="1" customFormat="1" spans="1:53">
      <c r="A93" s="13"/>
      <c r="B93" s="13"/>
      <c r="C93" s="16">
        <v>3</v>
      </c>
      <c r="D93" s="17">
        <v>12.2565217009355</v>
      </c>
      <c r="E93" s="19">
        <f t="shared" si="95"/>
        <v>7.81347154335714</v>
      </c>
      <c r="F93" s="16" t="s">
        <v>73</v>
      </c>
      <c r="G93" s="13">
        <v>4</v>
      </c>
      <c r="H93" s="18">
        <f t="shared" si="76"/>
        <v>12.2565217009355</v>
      </c>
      <c r="I93" s="18">
        <f t="shared" si="77"/>
        <v>285.406521700935</v>
      </c>
      <c r="J93" s="18">
        <f t="shared" si="78"/>
        <v>0.0805423325757023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1.07042547015197</v>
      </c>
      <c r="P93" s="18">
        <f t="shared" si="81"/>
        <v>0.0862145642144827</v>
      </c>
      <c r="Q93" s="23">
        <f t="shared" si="82"/>
        <v>0.0224157866957655</v>
      </c>
      <c r="R93" s="18">
        <f t="shared" si="83"/>
        <v>0.074022</v>
      </c>
      <c r="S93" s="24">
        <f t="shared" si="84"/>
        <v>0.302826007075808</v>
      </c>
      <c r="T93" s="3">
        <v>0.01</v>
      </c>
      <c r="U93" s="25">
        <f t="shared" si="85"/>
        <v>0.00302826007075808</v>
      </c>
      <c r="V93" s="24"/>
      <c r="W93" s="3"/>
      <c r="X93" s="3"/>
      <c r="Y93" s="27"/>
      <c r="Z93" s="3"/>
      <c r="AA93" s="26"/>
      <c r="AB93" s="3"/>
      <c r="AC93" s="3"/>
      <c r="AD93" s="3"/>
      <c r="AE93" s="24">
        <v>0.005</v>
      </c>
      <c r="AF93" s="3">
        <v>0.49</v>
      </c>
      <c r="AG93" s="25">
        <f t="shared" si="86"/>
        <v>0.00245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0.015</v>
      </c>
      <c r="AR93" s="3">
        <v>0.5</v>
      </c>
      <c r="AS93" s="3">
        <f t="shared" si="87"/>
        <v>0.0075</v>
      </c>
      <c r="AT93" s="2">
        <f t="shared" si="88"/>
        <v>0.0129782600707581</v>
      </c>
      <c r="AU93" s="28">
        <f t="shared" si="89"/>
        <v>28.47</v>
      </c>
      <c r="AV93" s="1">
        <f t="shared" si="90"/>
        <v>0.26</v>
      </c>
      <c r="AW93" s="2">
        <f t="shared" si="91"/>
        <v>0</v>
      </c>
      <c r="AX93" s="1">
        <f t="shared" si="92"/>
        <v>0</v>
      </c>
      <c r="AZ93" s="2">
        <f t="shared" si="93"/>
        <v>0</v>
      </c>
      <c r="BA93" s="1">
        <f t="shared" si="94"/>
        <v>0</v>
      </c>
    </row>
    <row r="94" s="1" customFormat="1" spans="1:53">
      <c r="A94" s="13"/>
      <c r="B94" s="13"/>
      <c r="C94" s="16">
        <v>4</v>
      </c>
      <c r="D94" s="17">
        <v>15.9635299661333</v>
      </c>
      <c r="E94" s="19">
        <f t="shared" si="95"/>
        <v>12.2565217009355</v>
      </c>
      <c r="F94" s="16" t="s">
        <v>73</v>
      </c>
      <c r="G94" s="13">
        <v>5</v>
      </c>
      <c r="H94" s="18">
        <f t="shared" si="76"/>
        <v>15.9635299661333</v>
      </c>
      <c r="I94" s="18">
        <f t="shared" si="77"/>
        <v>289.113529966133</v>
      </c>
      <c r="J94" s="18">
        <f t="shared" si="78"/>
        <v>0.124737477722756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0.935000360640615</v>
      </c>
      <c r="O94" s="18">
        <f t="shared" si="96"/>
        <v>0.333910545296874</v>
      </c>
      <c r="P94" s="18">
        <f t="shared" si="81"/>
        <v>0.0416511592053622</v>
      </c>
      <c r="Q94" s="23">
        <f t="shared" si="82"/>
        <v>0.0108293013933942</v>
      </c>
      <c r="R94" s="18">
        <f t="shared" si="83"/>
        <v>0.074022</v>
      </c>
      <c r="S94" s="24">
        <f t="shared" si="84"/>
        <v>0.146298416597689</v>
      </c>
      <c r="T94" s="3">
        <v>0.01</v>
      </c>
      <c r="U94" s="25">
        <f t="shared" si="85"/>
        <v>0.00146298416597689</v>
      </c>
      <c r="V94" s="24"/>
      <c r="W94" s="3"/>
      <c r="X94" s="3"/>
      <c r="Y94" s="27"/>
      <c r="Z94" s="3"/>
      <c r="AA94" s="26"/>
      <c r="AB94" s="3"/>
      <c r="AC94" s="3"/>
      <c r="AD94" s="3"/>
      <c r="AE94" s="24">
        <v>0.005</v>
      </c>
      <c r="AF94" s="3">
        <v>0.49</v>
      </c>
      <c r="AG94" s="25">
        <f t="shared" si="86"/>
        <v>0.00245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0.015</v>
      </c>
      <c r="AR94" s="3">
        <v>0.5</v>
      </c>
      <c r="AS94" s="3">
        <f t="shared" si="87"/>
        <v>0.0075</v>
      </c>
      <c r="AT94" s="2">
        <f t="shared" si="88"/>
        <v>0.0114129841659769</v>
      </c>
      <c r="AU94" s="28">
        <f t="shared" si="89"/>
        <v>28.47</v>
      </c>
      <c r="AV94" s="1">
        <f t="shared" si="90"/>
        <v>0.26</v>
      </c>
      <c r="AW94" s="2">
        <f t="shared" si="91"/>
        <v>0</v>
      </c>
      <c r="AX94" s="1">
        <f t="shared" si="92"/>
        <v>0</v>
      </c>
      <c r="AZ94" s="2">
        <f t="shared" si="93"/>
        <v>0</v>
      </c>
      <c r="BA94" s="1">
        <f t="shared" si="94"/>
        <v>0</v>
      </c>
    </row>
    <row r="95" s="1" customFormat="1" spans="1:53">
      <c r="A95" s="13"/>
      <c r="B95" s="13"/>
      <c r="C95" s="16">
        <v>5</v>
      </c>
      <c r="D95" s="17">
        <v>22.1516127709677</v>
      </c>
      <c r="E95" s="19">
        <f t="shared" si="95"/>
        <v>15.9635299661333</v>
      </c>
      <c r="F95" s="16" t="s">
        <v>75</v>
      </c>
      <c r="G95" s="13">
        <v>6</v>
      </c>
      <c r="H95" s="18">
        <f t="shared" si="76"/>
        <v>22.1516127709677</v>
      </c>
      <c r="I95" s="18">
        <f t="shared" si="77"/>
        <v>295.301612770968</v>
      </c>
      <c r="J95" s="18">
        <f t="shared" si="78"/>
        <v>0.252633503016339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0.576959386091512</v>
      </c>
      <c r="P95" s="18">
        <f t="shared" si="81"/>
        <v>0.145759270806455</v>
      </c>
      <c r="Q95" s="23">
        <f t="shared" si="82"/>
        <v>0.0378974104096783</v>
      </c>
      <c r="R95" s="18">
        <f t="shared" si="83"/>
        <v>0.074022</v>
      </c>
      <c r="S95" s="24">
        <f t="shared" si="84"/>
        <v>0.511974958926783</v>
      </c>
      <c r="T95" s="3">
        <v>0.01</v>
      </c>
      <c r="U95" s="25">
        <f t="shared" si="85"/>
        <v>0.00511974958926783</v>
      </c>
      <c r="V95" s="24"/>
      <c r="W95" s="3"/>
      <c r="X95" s="3"/>
      <c r="Y95" s="27"/>
      <c r="Z95" s="3"/>
      <c r="AA95" s="26"/>
      <c r="AB95" s="3"/>
      <c r="AC95" s="3"/>
      <c r="AD95" s="3"/>
      <c r="AE95" s="24">
        <v>0.005</v>
      </c>
      <c r="AF95" s="3">
        <v>0.49</v>
      </c>
      <c r="AG95" s="25">
        <f t="shared" si="86"/>
        <v>0.00245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0.015</v>
      </c>
      <c r="AR95" s="3">
        <v>0.5</v>
      </c>
      <c r="AS95" s="3">
        <f t="shared" si="87"/>
        <v>0.0075</v>
      </c>
      <c r="AT95" s="2">
        <f t="shared" si="88"/>
        <v>0.0150697495892678</v>
      </c>
      <c r="AU95" s="28">
        <f t="shared" si="89"/>
        <v>28.47</v>
      </c>
      <c r="AV95" s="1">
        <f t="shared" si="90"/>
        <v>0.26</v>
      </c>
      <c r="AW95" s="2">
        <f t="shared" si="91"/>
        <v>0</v>
      </c>
      <c r="AX95" s="1">
        <f t="shared" si="92"/>
        <v>0</v>
      </c>
      <c r="AZ95" s="2">
        <f t="shared" si="93"/>
        <v>0</v>
      </c>
      <c r="BA95" s="1">
        <f t="shared" si="94"/>
        <v>0</v>
      </c>
    </row>
    <row r="96" s="1" customFormat="1" spans="1:53">
      <c r="A96" s="13"/>
      <c r="B96" s="13"/>
      <c r="C96" s="16">
        <v>6</v>
      </c>
      <c r="D96" s="17">
        <v>24.5617634626667</v>
      </c>
      <c r="E96" s="19">
        <f t="shared" si="95"/>
        <v>22.1516127709677</v>
      </c>
      <c r="F96" s="16" t="s">
        <v>73</v>
      </c>
      <c r="G96" s="13">
        <v>7</v>
      </c>
      <c r="H96" s="18">
        <f t="shared" si="76"/>
        <v>24.5617634626667</v>
      </c>
      <c r="I96" s="18">
        <f t="shared" si="77"/>
        <v>297.711763462667</v>
      </c>
      <c r="J96" s="18">
        <f t="shared" si="78"/>
        <v>0.329926631726476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0.715900115285057</v>
      </c>
      <c r="P96" s="18">
        <f t="shared" si="81"/>
        <v>0.236194513688595</v>
      </c>
      <c r="Q96" s="23">
        <f t="shared" si="82"/>
        <v>0.0614105735590346</v>
      </c>
      <c r="R96" s="18">
        <f t="shared" si="83"/>
        <v>0.074022</v>
      </c>
      <c r="S96" s="24">
        <f t="shared" si="84"/>
        <v>0.829625970103951</v>
      </c>
      <c r="T96" s="3">
        <v>0.01</v>
      </c>
      <c r="U96" s="25">
        <f t="shared" si="85"/>
        <v>0.00829625970103951</v>
      </c>
      <c r="V96" s="24"/>
      <c r="W96" s="3"/>
      <c r="X96" s="3"/>
      <c r="Y96" s="27"/>
      <c r="Z96" s="3"/>
      <c r="AA96" s="26"/>
      <c r="AB96" s="3"/>
      <c r="AC96" s="3"/>
      <c r="AD96" s="3"/>
      <c r="AE96" s="24">
        <v>0.01</v>
      </c>
      <c r="AF96" s="3">
        <v>0.49</v>
      </c>
      <c r="AG96" s="25">
        <f t="shared" si="86"/>
        <v>0.0049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0.02</v>
      </c>
      <c r="AR96" s="3">
        <v>0.5</v>
      </c>
      <c r="AS96" s="3">
        <f t="shared" si="87"/>
        <v>0.01</v>
      </c>
      <c r="AT96" s="2">
        <f t="shared" si="88"/>
        <v>0.0231962597010395</v>
      </c>
      <c r="AU96" s="28">
        <f t="shared" si="89"/>
        <v>28.47</v>
      </c>
      <c r="AV96" s="1">
        <f t="shared" si="90"/>
        <v>0.26</v>
      </c>
      <c r="AW96" s="2">
        <f t="shared" si="91"/>
        <v>0</v>
      </c>
      <c r="AX96" s="1">
        <f t="shared" si="92"/>
        <v>0</v>
      </c>
      <c r="AZ96" s="2">
        <f t="shared" si="93"/>
        <v>0</v>
      </c>
      <c r="BA96" s="1">
        <f t="shared" si="94"/>
        <v>0</v>
      </c>
    </row>
    <row r="97" s="1" customFormat="1" spans="1:53">
      <c r="A97" s="13"/>
      <c r="B97" s="13"/>
      <c r="C97" s="16">
        <v>7</v>
      </c>
      <c r="D97" s="17">
        <v>30.2561503358065</v>
      </c>
      <c r="E97" s="19">
        <f t="shared" si="95"/>
        <v>24.5617634626667</v>
      </c>
      <c r="F97" s="16" t="s">
        <v>73</v>
      </c>
      <c r="G97" s="13">
        <v>8</v>
      </c>
      <c r="H97" s="18">
        <f t="shared" si="76"/>
        <v>30.2561503358065</v>
      </c>
      <c r="I97" s="18">
        <f t="shared" si="77"/>
        <v>303.406150335806</v>
      </c>
      <c r="J97" s="18">
        <f t="shared" si="78"/>
        <v>0.609532440775098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0.764405601596462</v>
      </c>
      <c r="P97" s="18">
        <f t="shared" si="81"/>
        <v>0.465930012083249</v>
      </c>
      <c r="Q97" s="23">
        <f t="shared" si="82"/>
        <v>0.121141803141645</v>
      </c>
      <c r="R97" s="18">
        <f t="shared" si="83"/>
        <v>0.074022</v>
      </c>
      <c r="S97" s="24">
        <f t="shared" si="84"/>
        <v>1.6365648475</v>
      </c>
      <c r="T97" s="3">
        <v>0.01</v>
      </c>
      <c r="U97" s="25">
        <f t="shared" si="85"/>
        <v>0.016365648475</v>
      </c>
      <c r="V97" s="24"/>
      <c r="W97" s="3"/>
      <c r="X97" s="3"/>
      <c r="Y97" s="27"/>
      <c r="Z97" s="3"/>
      <c r="AA97" s="26"/>
      <c r="AB97" s="3"/>
      <c r="AC97" s="3"/>
      <c r="AD97" s="3"/>
      <c r="AE97" s="24">
        <v>0.01</v>
      </c>
      <c r="AF97" s="3">
        <v>0.49</v>
      </c>
      <c r="AG97" s="25">
        <f t="shared" si="86"/>
        <v>0.0049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0.02</v>
      </c>
      <c r="AR97" s="3">
        <v>0.5</v>
      </c>
      <c r="AS97" s="3">
        <f t="shared" si="87"/>
        <v>0.01</v>
      </c>
      <c r="AT97" s="2">
        <f t="shared" si="88"/>
        <v>0.031265648475</v>
      </c>
      <c r="AU97" s="28">
        <f t="shared" si="89"/>
        <v>28.47</v>
      </c>
      <c r="AV97" s="1">
        <f t="shared" si="90"/>
        <v>0.26</v>
      </c>
      <c r="AW97" s="2">
        <f t="shared" si="91"/>
        <v>0</v>
      </c>
      <c r="AX97" s="1">
        <f t="shared" si="92"/>
        <v>0</v>
      </c>
      <c r="AZ97" s="2">
        <f t="shared" si="93"/>
        <v>0</v>
      </c>
      <c r="BA97" s="1">
        <f t="shared" si="94"/>
        <v>0</v>
      </c>
    </row>
    <row r="98" s="1" customFormat="1" spans="1:53">
      <c r="A98" s="13"/>
      <c r="B98" s="13"/>
      <c r="C98" s="16">
        <v>8</v>
      </c>
      <c r="D98" s="17">
        <v>29.8963861622581</v>
      </c>
      <c r="E98" s="19">
        <f t="shared" si="95"/>
        <v>30.2561503358065</v>
      </c>
      <c r="F98" s="16" t="s">
        <v>73</v>
      </c>
      <c r="G98" s="13">
        <v>9</v>
      </c>
      <c r="H98" s="18">
        <f t="shared" si="76"/>
        <v>29.8963861622581</v>
      </c>
      <c r="I98" s="18">
        <f t="shared" si="77"/>
        <v>303.046386162258</v>
      </c>
      <c r="J98" s="18">
        <f t="shared" si="78"/>
        <v>0.586747366989779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0.583175589513213</v>
      </c>
      <c r="P98" s="18">
        <f t="shared" si="81"/>
        <v>0.34217674163959</v>
      </c>
      <c r="Q98" s="23">
        <f t="shared" si="82"/>
        <v>0.0889659528262935</v>
      </c>
      <c r="R98" s="18">
        <f t="shared" si="83"/>
        <v>0.074022</v>
      </c>
      <c r="S98" s="24">
        <f t="shared" si="84"/>
        <v>1.20188528851279</v>
      </c>
      <c r="T98" s="3">
        <v>0.01</v>
      </c>
      <c r="U98" s="25">
        <f t="shared" si="85"/>
        <v>0.0120188528851279</v>
      </c>
      <c r="V98" s="24"/>
      <c r="W98" s="3"/>
      <c r="X98" s="3"/>
      <c r="Y98" s="27"/>
      <c r="Z98" s="3"/>
      <c r="AA98" s="26"/>
      <c r="AB98" s="3"/>
      <c r="AC98" s="3"/>
      <c r="AD98" s="3"/>
      <c r="AE98" s="24">
        <v>0.005</v>
      </c>
      <c r="AF98" s="3">
        <v>0.49</v>
      </c>
      <c r="AG98" s="25">
        <f t="shared" si="86"/>
        <v>0.00245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0.015</v>
      </c>
      <c r="AR98" s="3">
        <v>0.5</v>
      </c>
      <c r="AS98" s="3">
        <f t="shared" si="87"/>
        <v>0.0075</v>
      </c>
      <c r="AT98" s="2">
        <f t="shared" si="88"/>
        <v>0.0219688528851279</v>
      </c>
      <c r="AU98" s="28">
        <f t="shared" si="89"/>
        <v>28.47</v>
      </c>
      <c r="AV98" s="1">
        <f t="shared" si="90"/>
        <v>0.26</v>
      </c>
      <c r="AW98" s="2">
        <f t="shared" si="91"/>
        <v>0</v>
      </c>
      <c r="AX98" s="1">
        <f t="shared" si="92"/>
        <v>0</v>
      </c>
      <c r="AZ98" s="2">
        <f t="shared" si="93"/>
        <v>0</v>
      </c>
      <c r="BA98" s="1">
        <f t="shared" si="94"/>
        <v>0</v>
      </c>
    </row>
    <row r="99" s="1" customFormat="1" spans="1:53">
      <c r="A99" s="13"/>
      <c r="B99" s="13"/>
      <c r="C99" s="16">
        <v>9</v>
      </c>
      <c r="D99" s="17">
        <v>24.5167432486667</v>
      </c>
      <c r="E99" s="19">
        <f t="shared" si="95"/>
        <v>29.8963861622581</v>
      </c>
      <c r="F99" s="16" t="s">
        <v>73</v>
      </c>
      <c r="G99" s="13">
        <v>10</v>
      </c>
      <c r="H99" s="18">
        <f t="shared" si="76"/>
        <v>24.5167432486667</v>
      </c>
      <c r="I99" s="18">
        <f t="shared" si="77"/>
        <v>297.666743248667</v>
      </c>
      <c r="J99" s="18">
        <f t="shared" si="78"/>
        <v>0.328298683053091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0.525698847873623</v>
      </c>
      <c r="P99" s="18">
        <f t="shared" si="81"/>
        <v>0.172586239439438</v>
      </c>
      <c r="Q99" s="23">
        <f t="shared" si="82"/>
        <v>0.0448724222542538</v>
      </c>
      <c r="R99" s="18">
        <f t="shared" si="83"/>
        <v>0.074022</v>
      </c>
      <c r="S99" s="24">
        <f t="shared" si="84"/>
        <v>0.606203861747235</v>
      </c>
      <c r="T99" s="3">
        <v>0.01</v>
      </c>
      <c r="U99" s="25">
        <f t="shared" si="85"/>
        <v>0.00606203861747235</v>
      </c>
      <c r="V99" s="24"/>
      <c r="W99" s="3"/>
      <c r="X99" s="3"/>
      <c r="Y99" s="27"/>
      <c r="Z99" s="3"/>
      <c r="AA99" s="26"/>
      <c r="AB99" s="3"/>
      <c r="AC99" s="3"/>
      <c r="AD99" s="3"/>
      <c r="AE99" s="24">
        <v>0.005</v>
      </c>
      <c r="AF99" s="3">
        <v>0.49</v>
      </c>
      <c r="AG99" s="25">
        <f t="shared" si="86"/>
        <v>0.00245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0.015</v>
      </c>
      <c r="AR99" s="3">
        <v>0.5</v>
      </c>
      <c r="AS99" s="3">
        <f t="shared" si="87"/>
        <v>0.0075</v>
      </c>
      <c r="AT99" s="2">
        <f t="shared" si="88"/>
        <v>0.0160120386174724</v>
      </c>
      <c r="AU99" s="28">
        <f t="shared" si="89"/>
        <v>28.47</v>
      </c>
      <c r="AV99" s="1">
        <f t="shared" si="90"/>
        <v>0.26</v>
      </c>
      <c r="AW99" s="2">
        <f t="shared" si="91"/>
        <v>0</v>
      </c>
      <c r="AX99" s="1">
        <f t="shared" si="92"/>
        <v>0</v>
      </c>
      <c r="AZ99" s="2">
        <f t="shared" si="93"/>
        <v>0</v>
      </c>
      <c r="BA99" s="1">
        <f t="shared" si="94"/>
        <v>0</v>
      </c>
    </row>
    <row r="100" s="1" customFormat="1" spans="1:53">
      <c r="A100" s="13"/>
      <c r="B100" s="13"/>
      <c r="C100" s="16">
        <v>10</v>
      </c>
      <c r="D100" s="17">
        <v>18.9240925019355</v>
      </c>
      <c r="E100" s="19">
        <f t="shared" si="95"/>
        <v>24.5167432486667</v>
      </c>
      <c r="F100" s="16" t="s">
        <v>73</v>
      </c>
      <c r="G100" s="13">
        <v>11</v>
      </c>
      <c r="H100" s="18">
        <f t="shared" si="76"/>
        <v>18.9240925019355</v>
      </c>
      <c r="I100" s="18">
        <f t="shared" si="77"/>
        <v>292.074092501935</v>
      </c>
      <c r="J100" s="18">
        <f t="shared" si="78"/>
        <v>0.175490316600036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0.335456978012476</v>
      </c>
      <c r="O100" s="18">
        <f t="shared" si="96"/>
        <v>0.302355630421709</v>
      </c>
      <c r="P100" s="18">
        <f t="shared" si="81"/>
        <v>0.0530604853085092</v>
      </c>
      <c r="Q100" s="23">
        <f t="shared" si="82"/>
        <v>0.0137957261802124</v>
      </c>
      <c r="R100" s="18">
        <f t="shared" si="83"/>
        <v>0.074022</v>
      </c>
      <c r="S100" s="24">
        <f t="shared" si="84"/>
        <v>0.186373323879555</v>
      </c>
      <c r="T100" s="3">
        <v>0.01</v>
      </c>
      <c r="U100" s="25">
        <f t="shared" si="85"/>
        <v>0.00186373323879555</v>
      </c>
      <c r="V100" s="24"/>
      <c r="W100" s="3"/>
      <c r="X100" s="3"/>
      <c r="Y100" s="27"/>
      <c r="Z100" s="3"/>
      <c r="AA100" s="26"/>
      <c r="AB100" s="3"/>
      <c r="AC100" s="3"/>
      <c r="AD100" s="3"/>
      <c r="AE100" s="24">
        <v>0.001</v>
      </c>
      <c r="AF100" s="3">
        <v>0.49</v>
      </c>
      <c r="AG100" s="25">
        <f t="shared" si="86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0.00735373323879555</v>
      </c>
      <c r="AU100" s="28">
        <f t="shared" si="89"/>
        <v>28.47</v>
      </c>
      <c r="AV100" s="1">
        <f t="shared" si="90"/>
        <v>0.26</v>
      </c>
      <c r="AW100" s="2">
        <f t="shared" si="91"/>
        <v>0</v>
      </c>
      <c r="AX100" s="1">
        <f t="shared" si="92"/>
        <v>0</v>
      </c>
      <c r="AZ100" s="2">
        <f t="shared" si="93"/>
        <v>0</v>
      </c>
      <c r="BA100" s="1">
        <f t="shared" si="94"/>
        <v>0</v>
      </c>
    </row>
    <row r="101" s="1" customFormat="1" spans="1:54">
      <c r="A101" s="13"/>
      <c r="B101" s="13"/>
      <c r="C101" s="16">
        <v>11</v>
      </c>
      <c r="D101" s="17">
        <v>12.9996696632</v>
      </c>
      <c r="E101" s="19">
        <f t="shared" si="95"/>
        <v>18.9240925019355</v>
      </c>
      <c r="F101" s="16" t="s">
        <v>75</v>
      </c>
      <c r="G101" s="13">
        <v>12</v>
      </c>
      <c r="H101" s="18">
        <f t="shared" si="76"/>
        <v>12.9996696632</v>
      </c>
      <c r="I101" s="18">
        <f t="shared" si="77"/>
        <v>286.1496696632</v>
      </c>
      <c r="J101" s="18">
        <f t="shared" si="78"/>
        <v>0.0880040605420521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0.5339951451132</v>
      </c>
      <c r="P101" s="18">
        <f t="shared" si="81"/>
        <v>0.046993741079704</v>
      </c>
      <c r="Q101" s="23">
        <f t="shared" si="82"/>
        <v>0.012218372680723</v>
      </c>
      <c r="R101" s="18">
        <f t="shared" si="83"/>
        <v>0.074022</v>
      </c>
      <c r="S101" s="24">
        <f t="shared" si="84"/>
        <v>0.165064071231837</v>
      </c>
      <c r="T101" s="3">
        <v>0.01</v>
      </c>
      <c r="U101" s="25">
        <f t="shared" si="85"/>
        <v>0.00165064071231837</v>
      </c>
      <c r="V101" s="24"/>
      <c r="W101" s="3"/>
      <c r="X101" s="3"/>
      <c r="Y101" s="27"/>
      <c r="Z101" s="3"/>
      <c r="AA101" s="26"/>
      <c r="AB101" s="3"/>
      <c r="AC101" s="3"/>
      <c r="AD101" s="3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0.00714064071231837</v>
      </c>
      <c r="AU101" s="28">
        <f t="shared" si="89"/>
        <v>28.47</v>
      </c>
      <c r="AV101" s="1">
        <f t="shared" si="90"/>
        <v>0.26</v>
      </c>
      <c r="AW101" s="2">
        <f t="shared" si="91"/>
        <v>0</v>
      </c>
      <c r="AX101" s="1">
        <f t="shared" si="92"/>
        <v>0</v>
      </c>
      <c r="AY101" s="1">
        <f>SUM(AX90:AX101)</f>
        <v>0</v>
      </c>
      <c r="AZ101" s="2">
        <f t="shared" si="93"/>
        <v>0</v>
      </c>
      <c r="BA101" s="1">
        <f t="shared" si="94"/>
        <v>0</v>
      </c>
      <c r="BB101" s="1">
        <f>SUM(BA90:BA101)</f>
        <v>0</v>
      </c>
    </row>
    <row r="102" s="1" customFormat="1" spans="1:46">
      <c r="A102" s="13"/>
      <c r="B102" s="13"/>
      <c r="C102" s="16">
        <v>12</v>
      </c>
      <c r="D102" s="17">
        <v>6.09399773967742</v>
      </c>
      <c r="E102" s="19">
        <f t="shared" si="95"/>
        <v>12.9996696632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102"/>
  <sheetViews>
    <sheetView workbookViewId="0">
      <selection activeCell="I10" sqref="I10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153.743</v>
      </c>
      <c r="F2" s="3">
        <v>1069.523</v>
      </c>
      <c r="G2" s="7">
        <f>(F2+F3+F4)/3</f>
        <v>1305.751</v>
      </c>
      <c r="H2" s="3">
        <v>0.13</v>
      </c>
      <c r="I2" s="20">
        <f>(H2+H3+H4)/3</f>
        <v>0.12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0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0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1273.2649769691</v>
      </c>
      <c r="F5" s="3">
        <v>91.104</v>
      </c>
      <c r="G5" s="7">
        <f>(F5+F6)/2</f>
        <v>92.50925</v>
      </c>
      <c r="H5" s="3">
        <v>0.18</v>
      </c>
      <c r="I5" s="20">
        <f>(H5+H6)/2</f>
        <v>0.155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0"/>
      <c r="M6" s="2"/>
    </row>
    <row r="7" s="1" customFormat="1" spans="1:13">
      <c r="A7" s="4" t="s">
        <v>5</v>
      </c>
      <c r="B7" s="5"/>
      <c r="C7" s="3"/>
      <c r="D7" s="3"/>
      <c r="E7" s="12">
        <v>3613.72337144633</v>
      </c>
      <c r="F7" s="3">
        <v>122.786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3">
        <v>0.11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0.4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0.06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(AV38+AV53+AY69+AY85+AY101+BB101+AG69)</f>
        <v>105338021.149504</v>
      </c>
      <c r="J14" s="14" t="s">
        <v>21</v>
      </c>
      <c r="K14" s="14">
        <f>I14/(10000*1000)</f>
        <v>10.5338021149504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36">
        <v>61598755.8967399</v>
      </c>
      <c r="J15" s="14" t="s">
        <v>21</v>
      </c>
      <c r="K15" s="14">
        <f>I15/(10000*1000)</f>
        <v>6.15987558967399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1305.751</v>
      </c>
      <c r="C27" s="16" t="s">
        <v>72</v>
      </c>
      <c r="D27" s="17">
        <v>2.8282313026129</v>
      </c>
      <c r="E27" s="16"/>
      <c r="F27" s="16"/>
      <c r="G27" s="13">
        <v>1</v>
      </c>
      <c r="H27" s="18">
        <f t="shared" ref="H27:H38" si="0">E28</f>
        <v>2.8282313026129</v>
      </c>
      <c r="I27" s="18">
        <f t="shared" ref="I27:I38" si="1">H27+273.15</f>
        <v>275.978231302613</v>
      </c>
      <c r="J27" s="18">
        <f t="shared" ref="J27:J38" si="2">EXP(($C$16*(I27-$C$14))/($C$17*I27*$C$14))</f>
        <v>0.0251105742418233</v>
      </c>
      <c r="K27" s="18">
        <f t="shared" ref="K27:K38" si="3">$B$27/12</f>
        <v>108.812583333333</v>
      </c>
      <c r="L27" s="18">
        <f t="shared" ref="L27:L38" si="4">K27*$B$28/100</f>
        <v>1.08812583333333</v>
      </c>
      <c r="M27" s="13" t="s">
        <v>73</v>
      </c>
      <c r="N27" s="13"/>
      <c r="O27" s="18">
        <f>L27</f>
        <v>1.08812583333333</v>
      </c>
      <c r="P27" s="18">
        <f t="shared" ref="P27:P38" si="5">O27*J27</f>
        <v>0.0273234645223625</v>
      </c>
      <c r="Q27" s="23">
        <f t="shared" ref="Q27:Q38" si="6">P27*$B$29</f>
        <v>0.0032788157426835</v>
      </c>
      <c r="R27" s="18">
        <f t="shared" ref="R27:R38" si="7">L27*$B$29</f>
        <v>0.1305751</v>
      </c>
      <c r="S27" s="24">
        <f t="shared" ref="S27:S38" si="8">Q27/R27</f>
        <v>0.0251105742418233</v>
      </c>
      <c r="T27" s="3">
        <v>0.01</v>
      </c>
      <c r="U27" s="25">
        <f t="shared" ref="U27:U38" si="9">S27*T27</f>
        <v>0.000251105742418233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0.0221511057424182</v>
      </c>
      <c r="AR27" s="28">
        <f t="shared" ref="AR27:AR38" si="15">$B$27/12</f>
        <v>108.812583333333</v>
      </c>
      <c r="AS27" s="1">
        <f t="shared" ref="AS27:AS38" si="16">$B$29</f>
        <v>0.12</v>
      </c>
      <c r="AT27" s="2">
        <f>$E$2/12</f>
        <v>12.8119166666667</v>
      </c>
      <c r="AU27" s="1">
        <f t="shared" ref="AU27:AU38" si="17">AT27*10000*AS27*0.67*AR27*AQ27</f>
        <v>24828.1685662502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2.50502219306452</v>
      </c>
      <c r="E28" s="19">
        <f t="shared" ref="E28:E39" si="18">D27</f>
        <v>2.8282313026129</v>
      </c>
      <c r="F28" s="16" t="s">
        <v>73</v>
      </c>
      <c r="G28" s="13">
        <v>2</v>
      </c>
      <c r="H28" s="18">
        <f t="shared" si="0"/>
        <v>2.50502219306452</v>
      </c>
      <c r="I28" s="18">
        <f t="shared" si="1"/>
        <v>275.655022193064</v>
      </c>
      <c r="J28" s="18">
        <f t="shared" si="2"/>
        <v>0.0240930063229498</v>
      </c>
      <c r="K28" s="18">
        <f t="shared" si="3"/>
        <v>108.812583333333</v>
      </c>
      <c r="L28" s="18">
        <f t="shared" si="4"/>
        <v>1.08812583333333</v>
      </c>
      <c r="M28" s="13" t="s">
        <v>73</v>
      </c>
      <c r="N28" s="13"/>
      <c r="O28" s="18">
        <f t="shared" ref="O28:O38" si="19">L28+O27-P27-N28</f>
        <v>2.1489282021443</v>
      </c>
      <c r="P28" s="18">
        <f t="shared" si="5"/>
        <v>0.0517741407618279</v>
      </c>
      <c r="Q28" s="23">
        <f t="shared" si="6"/>
        <v>0.00621289689141934</v>
      </c>
      <c r="R28" s="18">
        <f t="shared" si="7"/>
        <v>0.1305751</v>
      </c>
      <c r="S28" s="24">
        <f t="shared" si="8"/>
        <v>0.0475810234219185</v>
      </c>
      <c r="T28" s="3">
        <v>0.01</v>
      </c>
      <c r="U28" s="25">
        <f t="shared" si="9"/>
        <v>0.000475810234219185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0.0223758102342192</v>
      </c>
      <c r="AR28" s="28">
        <f t="shared" si="15"/>
        <v>108.812583333333</v>
      </c>
      <c r="AS28" s="1">
        <f t="shared" si="16"/>
        <v>0.12</v>
      </c>
      <c r="AT28" s="2">
        <f t="shared" ref="AT28:AT38" si="20">$E$2/12</f>
        <v>12.8119166666667</v>
      </c>
      <c r="AU28" s="1">
        <f t="shared" si="17"/>
        <v>25080.0296274948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17">
        <v>5.2550918685</v>
      </c>
      <c r="E29" s="19">
        <f t="shared" si="18"/>
        <v>2.50502219306452</v>
      </c>
      <c r="F29" s="16" t="s">
        <v>73</v>
      </c>
      <c r="G29" s="13">
        <v>3</v>
      </c>
      <c r="H29" s="18">
        <f t="shared" si="0"/>
        <v>5.2550918685</v>
      </c>
      <c r="I29" s="18">
        <f t="shared" si="1"/>
        <v>278.4050918685</v>
      </c>
      <c r="J29" s="18">
        <f t="shared" si="2"/>
        <v>0.0341524383160589</v>
      </c>
      <c r="K29" s="18">
        <f t="shared" si="3"/>
        <v>108.812583333333</v>
      </c>
      <c r="L29" s="18">
        <f t="shared" si="4"/>
        <v>1.08812583333333</v>
      </c>
      <c r="M29" s="13" t="s">
        <v>73</v>
      </c>
      <c r="N29" s="13"/>
      <c r="O29" s="18">
        <f t="shared" si="19"/>
        <v>3.18527989471581</v>
      </c>
      <c r="P29" s="18">
        <f t="shared" si="5"/>
        <v>0.108785075123664</v>
      </c>
      <c r="Q29" s="23">
        <f t="shared" si="6"/>
        <v>0.0130542090148397</v>
      </c>
      <c r="R29" s="18">
        <f t="shared" si="7"/>
        <v>0.1305751</v>
      </c>
      <c r="S29" s="24">
        <f t="shared" si="8"/>
        <v>0.09997471964287</v>
      </c>
      <c r="T29" s="3">
        <v>0.01</v>
      </c>
      <c r="U29" s="25">
        <f t="shared" si="9"/>
        <v>0.0009997471964287</v>
      </c>
      <c r="V29" s="24"/>
      <c r="W29" s="3"/>
      <c r="X29" s="25"/>
      <c r="Y29" s="27">
        <v>0.02</v>
      </c>
      <c r="Z29" s="3">
        <v>0.21</v>
      </c>
      <c r="AA29" s="26">
        <f t="shared" si="10"/>
        <v>0.0042</v>
      </c>
      <c r="AB29" s="3">
        <v>0.01</v>
      </c>
      <c r="AC29" s="3">
        <v>0.29</v>
      </c>
      <c r="AD29" s="26">
        <f t="shared" si="11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0.0228997471964287</v>
      </c>
      <c r="AR29" s="28">
        <f t="shared" si="15"/>
        <v>108.812583333333</v>
      </c>
      <c r="AS29" s="1">
        <f t="shared" si="16"/>
        <v>0.12</v>
      </c>
      <c r="AT29" s="2">
        <f t="shared" si="20"/>
        <v>12.8119166666667</v>
      </c>
      <c r="AU29" s="1">
        <f t="shared" si="17"/>
        <v>25667.2867769615</v>
      </c>
    </row>
    <row r="30" s="1" customFormat="1" spans="1:47">
      <c r="A30" s="13"/>
      <c r="B30" s="13"/>
      <c r="C30" s="16">
        <v>3</v>
      </c>
      <c r="D30" s="17">
        <v>11.3394947171935</v>
      </c>
      <c r="E30" s="19">
        <f t="shared" si="18"/>
        <v>5.2550918685</v>
      </c>
      <c r="F30" s="16" t="s">
        <v>73</v>
      </c>
      <c r="G30" s="13">
        <v>4</v>
      </c>
      <c r="H30" s="18">
        <f t="shared" si="0"/>
        <v>11.3394947171935</v>
      </c>
      <c r="I30" s="18">
        <f t="shared" si="1"/>
        <v>284.489494717194</v>
      </c>
      <c r="J30" s="18">
        <f t="shared" si="2"/>
        <v>0.0721548537166333</v>
      </c>
      <c r="K30" s="18">
        <f t="shared" si="3"/>
        <v>108.812583333333</v>
      </c>
      <c r="L30" s="18">
        <f t="shared" si="4"/>
        <v>1.08812583333333</v>
      </c>
      <c r="M30" s="13" t="s">
        <v>73</v>
      </c>
      <c r="N30" s="13"/>
      <c r="O30" s="18">
        <f t="shared" si="19"/>
        <v>4.16462065292548</v>
      </c>
      <c r="P30" s="18">
        <f t="shared" si="5"/>
        <v>0.300497593997108</v>
      </c>
      <c r="Q30" s="23">
        <f t="shared" si="6"/>
        <v>0.0360597112796529</v>
      </c>
      <c r="R30" s="18">
        <f t="shared" si="7"/>
        <v>0.1305751</v>
      </c>
      <c r="S30" s="24">
        <f t="shared" si="8"/>
        <v>0.276160701999485</v>
      </c>
      <c r="T30" s="3">
        <v>0.01</v>
      </c>
      <c r="U30" s="25">
        <f t="shared" si="9"/>
        <v>0.00276160701999485</v>
      </c>
      <c r="V30" s="24"/>
      <c r="W30" s="3"/>
      <c r="X30" s="25"/>
      <c r="Y30" s="27">
        <v>0.04</v>
      </c>
      <c r="Z30" s="3">
        <v>0.21</v>
      </c>
      <c r="AA30" s="26">
        <f t="shared" si="10"/>
        <v>0.0084</v>
      </c>
      <c r="AB30" s="3">
        <v>0.015</v>
      </c>
      <c r="AC30" s="3">
        <v>0.29</v>
      </c>
      <c r="AD30" s="26">
        <f t="shared" si="11"/>
        <v>0.00435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0.015</v>
      </c>
      <c r="AO30" s="3">
        <v>0.38</v>
      </c>
      <c r="AP30" s="3">
        <f t="shared" si="13"/>
        <v>0.0057</v>
      </c>
      <c r="AQ30" s="1">
        <f t="shared" si="14"/>
        <v>0.0322116070199948</v>
      </c>
      <c r="AR30" s="28">
        <f t="shared" si="15"/>
        <v>108.812583333333</v>
      </c>
      <c r="AS30" s="1">
        <f t="shared" si="16"/>
        <v>0.12</v>
      </c>
      <c r="AT30" s="2">
        <f t="shared" si="20"/>
        <v>12.8119166666667</v>
      </c>
      <c r="AU30" s="1">
        <f t="shared" si="17"/>
        <v>36104.5276105901</v>
      </c>
    </row>
    <row r="31" s="1" customFormat="1" spans="1:47">
      <c r="A31" s="13"/>
      <c r="B31" s="13"/>
      <c r="C31" s="16">
        <v>4</v>
      </c>
      <c r="D31" s="17">
        <v>16.0773164988</v>
      </c>
      <c r="E31" s="19">
        <f t="shared" si="18"/>
        <v>11.3394947171935</v>
      </c>
      <c r="F31" s="16" t="s">
        <v>73</v>
      </c>
      <c r="G31" s="13">
        <v>5</v>
      </c>
      <c r="H31" s="18">
        <f t="shared" si="0"/>
        <v>16.0773164988</v>
      </c>
      <c r="I31" s="18">
        <f t="shared" si="1"/>
        <v>289.2273164988</v>
      </c>
      <c r="J31" s="18">
        <f t="shared" si="2"/>
        <v>0.126401181976471</v>
      </c>
      <c r="K31" s="18">
        <f t="shared" si="3"/>
        <v>108.812583333333</v>
      </c>
      <c r="L31" s="18">
        <f t="shared" si="4"/>
        <v>1.08812583333333</v>
      </c>
      <c r="M31" s="13" t="s">
        <v>75</v>
      </c>
      <c r="N31" s="18">
        <f>(O30-P30)*C22/100</f>
        <v>3.67091690598195</v>
      </c>
      <c r="O31" s="18">
        <f t="shared" si="19"/>
        <v>1.28133198627975</v>
      </c>
      <c r="P31" s="18">
        <f t="shared" si="5"/>
        <v>0.16196187757002</v>
      </c>
      <c r="Q31" s="23">
        <f t="shared" si="6"/>
        <v>0.0194354253084024</v>
      </c>
      <c r="R31" s="18">
        <f t="shared" si="7"/>
        <v>0.1305751</v>
      </c>
      <c r="S31" s="24">
        <f t="shared" si="8"/>
        <v>0.148844805084602</v>
      </c>
      <c r="T31" s="3">
        <v>0.01</v>
      </c>
      <c r="U31" s="25">
        <f t="shared" si="9"/>
        <v>0.00148844805084602</v>
      </c>
      <c r="V31" s="24"/>
      <c r="W31" s="3"/>
      <c r="X31" s="25"/>
      <c r="Y31" s="27">
        <v>0.04</v>
      </c>
      <c r="Z31" s="3">
        <v>0.21</v>
      </c>
      <c r="AA31" s="26">
        <f t="shared" si="10"/>
        <v>0.0084</v>
      </c>
      <c r="AB31" s="3">
        <v>0.015</v>
      </c>
      <c r="AC31" s="3">
        <v>0.29</v>
      </c>
      <c r="AD31" s="26">
        <f t="shared" si="11"/>
        <v>0.00435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0.030938448050846</v>
      </c>
      <c r="AR31" s="28">
        <f t="shared" si="15"/>
        <v>108.812583333333</v>
      </c>
      <c r="AS31" s="1">
        <f t="shared" si="16"/>
        <v>0.12</v>
      </c>
      <c r="AT31" s="2">
        <f t="shared" si="20"/>
        <v>12.8119166666667</v>
      </c>
      <c r="AU31" s="1">
        <f t="shared" si="17"/>
        <v>34677.5015349966</v>
      </c>
    </row>
    <row r="32" s="1" customFormat="1" spans="1:47">
      <c r="A32" s="13"/>
      <c r="B32" s="13"/>
      <c r="C32" s="16">
        <v>5</v>
      </c>
      <c r="D32" s="17">
        <v>21.9644590306452</v>
      </c>
      <c r="E32" s="19">
        <f t="shared" si="18"/>
        <v>16.0773164988</v>
      </c>
      <c r="F32" s="16" t="s">
        <v>75</v>
      </c>
      <c r="G32" s="13">
        <v>6</v>
      </c>
      <c r="H32" s="18">
        <f t="shared" si="0"/>
        <v>21.9644590306452</v>
      </c>
      <c r="I32" s="18">
        <f t="shared" si="1"/>
        <v>295.114459030645</v>
      </c>
      <c r="J32" s="18">
        <f t="shared" si="2"/>
        <v>0.247405735874823</v>
      </c>
      <c r="K32" s="18">
        <f t="shared" si="3"/>
        <v>108.812583333333</v>
      </c>
      <c r="L32" s="18">
        <f t="shared" si="4"/>
        <v>1.08812583333333</v>
      </c>
      <c r="M32" s="13" t="s">
        <v>73</v>
      </c>
      <c r="N32" s="13"/>
      <c r="O32" s="18">
        <f t="shared" si="19"/>
        <v>2.20749594204307</v>
      </c>
      <c r="P32" s="18">
        <f t="shared" si="5"/>
        <v>0.546147157981851</v>
      </c>
      <c r="Q32" s="23">
        <f t="shared" si="6"/>
        <v>0.0655376589578221</v>
      </c>
      <c r="R32" s="18">
        <f t="shared" si="7"/>
        <v>0.1305751</v>
      </c>
      <c r="S32" s="24">
        <f t="shared" si="8"/>
        <v>0.501915441441914</v>
      </c>
      <c r="T32" s="3">
        <v>0.01</v>
      </c>
      <c r="U32" s="25">
        <f t="shared" si="9"/>
        <v>0.00501915441441914</v>
      </c>
      <c r="V32" s="24"/>
      <c r="W32" s="3"/>
      <c r="X32" s="25"/>
      <c r="Y32" s="27">
        <v>0.04</v>
      </c>
      <c r="Z32" s="3">
        <v>0.21</v>
      </c>
      <c r="AA32" s="26">
        <f t="shared" si="10"/>
        <v>0.0084</v>
      </c>
      <c r="AB32" s="3">
        <v>0.015</v>
      </c>
      <c r="AC32" s="3">
        <v>0.29</v>
      </c>
      <c r="AD32" s="26">
        <f t="shared" si="11"/>
        <v>0.00435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0.0344691544144191</v>
      </c>
      <c r="AR32" s="28">
        <f t="shared" si="15"/>
        <v>108.812583333333</v>
      </c>
      <c r="AS32" s="1">
        <f t="shared" si="16"/>
        <v>0.12</v>
      </c>
      <c r="AT32" s="2">
        <f t="shared" si="20"/>
        <v>12.8119166666667</v>
      </c>
      <c r="AU32" s="1">
        <f t="shared" si="17"/>
        <v>38634.9099719424</v>
      </c>
    </row>
    <row r="33" s="1" customFormat="1" spans="1:47">
      <c r="A33" s="13"/>
      <c r="B33" s="13"/>
      <c r="C33" s="16">
        <v>6</v>
      </c>
      <c r="D33" s="17">
        <v>25.1751581766667</v>
      </c>
      <c r="E33" s="19">
        <f t="shared" si="18"/>
        <v>21.9644590306452</v>
      </c>
      <c r="F33" s="16" t="s">
        <v>73</v>
      </c>
      <c r="G33" s="13">
        <v>7</v>
      </c>
      <c r="H33" s="18">
        <f t="shared" si="0"/>
        <v>25.1751581766667</v>
      </c>
      <c r="I33" s="18">
        <f t="shared" si="1"/>
        <v>298.325158176667</v>
      </c>
      <c r="J33" s="18">
        <f t="shared" si="2"/>
        <v>0.352876041410216</v>
      </c>
      <c r="K33" s="18">
        <f t="shared" si="3"/>
        <v>108.812583333333</v>
      </c>
      <c r="L33" s="18">
        <f t="shared" si="4"/>
        <v>1.08812583333333</v>
      </c>
      <c r="M33" s="13" t="s">
        <v>73</v>
      </c>
      <c r="N33" s="13"/>
      <c r="O33" s="18">
        <f t="shared" si="19"/>
        <v>2.74947461739455</v>
      </c>
      <c r="P33" s="18">
        <f t="shared" si="5"/>
        <v>0.970223718944057</v>
      </c>
      <c r="Q33" s="23">
        <f t="shared" si="6"/>
        <v>0.116426846273287</v>
      </c>
      <c r="R33" s="18">
        <f t="shared" si="7"/>
        <v>0.1305751</v>
      </c>
      <c r="S33" s="24">
        <f t="shared" si="8"/>
        <v>0.891646617718744</v>
      </c>
      <c r="T33" s="3">
        <v>0.01</v>
      </c>
      <c r="U33" s="25">
        <f t="shared" si="9"/>
        <v>0.00891646617718744</v>
      </c>
      <c r="V33" s="24"/>
      <c r="W33" s="3"/>
      <c r="X33" s="25"/>
      <c r="Y33" s="27">
        <v>0.05</v>
      </c>
      <c r="Z33" s="3">
        <v>0.21</v>
      </c>
      <c r="AA33" s="26">
        <f t="shared" si="10"/>
        <v>0.0105</v>
      </c>
      <c r="AB33" s="3">
        <v>0.02</v>
      </c>
      <c r="AC33" s="3">
        <v>0.29</v>
      </c>
      <c r="AD33" s="26">
        <f t="shared" si="11"/>
        <v>0.0058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0.0438164661771874</v>
      </c>
      <c r="AR33" s="28">
        <f t="shared" si="15"/>
        <v>108.812583333333</v>
      </c>
      <c r="AS33" s="1">
        <f t="shared" si="16"/>
        <v>0.12</v>
      </c>
      <c r="AT33" s="2">
        <f t="shared" si="20"/>
        <v>12.8119166666667</v>
      </c>
      <c r="AU33" s="1">
        <f t="shared" si="17"/>
        <v>49111.8872743843</v>
      </c>
    </row>
    <row r="34" s="1" customFormat="1" spans="1:47">
      <c r="A34" s="13"/>
      <c r="B34" s="13"/>
      <c r="C34" s="16">
        <v>7</v>
      </c>
      <c r="D34" s="17">
        <v>29.8573905009677</v>
      </c>
      <c r="E34" s="19">
        <f t="shared" si="18"/>
        <v>25.1751581766667</v>
      </c>
      <c r="F34" s="16" t="s">
        <v>73</v>
      </c>
      <c r="G34" s="13">
        <v>8</v>
      </c>
      <c r="H34" s="18">
        <f t="shared" si="0"/>
        <v>29.8573905009677</v>
      </c>
      <c r="I34" s="18">
        <f t="shared" si="1"/>
        <v>303.007390500968</v>
      </c>
      <c r="J34" s="18">
        <f t="shared" si="2"/>
        <v>0.584326208104867</v>
      </c>
      <c r="K34" s="18">
        <f t="shared" si="3"/>
        <v>108.812583333333</v>
      </c>
      <c r="L34" s="18">
        <f t="shared" si="4"/>
        <v>1.08812583333333</v>
      </c>
      <c r="M34" s="13" t="s">
        <v>73</v>
      </c>
      <c r="N34" s="13"/>
      <c r="O34" s="18">
        <f t="shared" si="19"/>
        <v>2.86737673178383</v>
      </c>
      <c r="P34" s="18">
        <f t="shared" si="5"/>
        <v>1.67548337289137</v>
      </c>
      <c r="Q34" s="23">
        <f t="shared" si="6"/>
        <v>0.201058004746964</v>
      </c>
      <c r="R34" s="18">
        <f t="shared" si="7"/>
        <v>0.1305751</v>
      </c>
      <c r="S34" s="24">
        <f t="shared" si="8"/>
        <v>1.53978825018678</v>
      </c>
      <c r="T34" s="3">
        <v>0.01</v>
      </c>
      <c r="U34" s="25">
        <f t="shared" si="9"/>
        <v>0.0153978825018678</v>
      </c>
      <c r="V34" s="24"/>
      <c r="W34" s="3"/>
      <c r="X34" s="25"/>
      <c r="Y34" s="27">
        <v>0.05</v>
      </c>
      <c r="Z34" s="3">
        <v>0.21</v>
      </c>
      <c r="AA34" s="26">
        <f t="shared" si="10"/>
        <v>0.0105</v>
      </c>
      <c r="AB34" s="3">
        <v>0.02</v>
      </c>
      <c r="AC34" s="3">
        <v>0.29</v>
      </c>
      <c r="AD34" s="26">
        <f t="shared" si="11"/>
        <v>0.0058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0.0502978825018678</v>
      </c>
      <c r="AR34" s="28">
        <f t="shared" si="15"/>
        <v>108.812583333333</v>
      </c>
      <c r="AS34" s="1">
        <f t="shared" si="16"/>
        <v>0.12</v>
      </c>
      <c r="AT34" s="2">
        <f t="shared" si="20"/>
        <v>12.8119166666667</v>
      </c>
      <c r="AU34" s="1">
        <f t="shared" si="17"/>
        <v>56376.6125178313</v>
      </c>
    </row>
    <row r="35" s="1" customFormat="1" spans="1:47">
      <c r="A35" s="13"/>
      <c r="B35" s="13"/>
      <c r="C35" s="16">
        <v>8</v>
      </c>
      <c r="D35" s="17">
        <v>29.8929404254839</v>
      </c>
      <c r="E35" s="19">
        <f t="shared" si="18"/>
        <v>29.8573905009677</v>
      </c>
      <c r="F35" s="16" t="s">
        <v>73</v>
      </c>
      <c r="G35" s="13">
        <v>9</v>
      </c>
      <c r="H35" s="18">
        <f t="shared" si="0"/>
        <v>29.8929404254839</v>
      </c>
      <c r="I35" s="18">
        <f t="shared" si="1"/>
        <v>303.042940425484</v>
      </c>
      <c r="J35" s="18">
        <f t="shared" si="2"/>
        <v>0.586533050097432</v>
      </c>
      <c r="K35" s="18">
        <f t="shared" si="3"/>
        <v>108.812583333333</v>
      </c>
      <c r="L35" s="18">
        <f t="shared" si="4"/>
        <v>1.08812583333333</v>
      </c>
      <c r="M35" s="13" t="s">
        <v>73</v>
      </c>
      <c r="N35" s="13"/>
      <c r="O35" s="18">
        <f t="shared" si="19"/>
        <v>2.28001919222579</v>
      </c>
      <c r="P35" s="18">
        <f t="shared" si="5"/>
        <v>1.33730661109688</v>
      </c>
      <c r="Q35" s="23">
        <f t="shared" si="6"/>
        <v>0.160476793331625</v>
      </c>
      <c r="R35" s="18">
        <f t="shared" si="7"/>
        <v>0.1305751</v>
      </c>
      <c r="S35" s="24">
        <f t="shared" si="8"/>
        <v>1.22899996501343</v>
      </c>
      <c r="T35" s="3">
        <v>0.01</v>
      </c>
      <c r="U35" s="25">
        <f t="shared" si="9"/>
        <v>0.0122899996501343</v>
      </c>
      <c r="V35" s="24"/>
      <c r="W35" s="3"/>
      <c r="X35" s="25"/>
      <c r="Y35" s="27">
        <v>0.04</v>
      </c>
      <c r="Z35" s="3">
        <v>0.21</v>
      </c>
      <c r="AA35" s="26">
        <f t="shared" si="10"/>
        <v>0.0084</v>
      </c>
      <c r="AB35" s="3">
        <v>0.015</v>
      </c>
      <c r="AC35" s="3">
        <v>0.29</v>
      </c>
      <c r="AD35" s="26">
        <f t="shared" si="11"/>
        <v>0.00435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0.0417399996501343</v>
      </c>
      <c r="AR35" s="28">
        <f t="shared" si="15"/>
        <v>108.812583333333</v>
      </c>
      <c r="AS35" s="1">
        <f t="shared" si="16"/>
        <v>0.12</v>
      </c>
      <c r="AT35" s="2">
        <f t="shared" si="20"/>
        <v>12.8119166666667</v>
      </c>
      <c r="AU35" s="1">
        <f t="shared" si="17"/>
        <v>46784.4702345601</v>
      </c>
    </row>
    <row r="36" s="1" customFormat="1" spans="1:47">
      <c r="A36" s="13"/>
      <c r="B36" s="13"/>
      <c r="C36" s="16">
        <v>9</v>
      </c>
      <c r="D36" s="17">
        <v>22.7485685443333</v>
      </c>
      <c r="E36" s="19">
        <f t="shared" si="18"/>
        <v>29.8929404254839</v>
      </c>
      <c r="F36" s="16" t="s">
        <v>73</v>
      </c>
      <c r="G36" s="13">
        <v>10</v>
      </c>
      <c r="H36" s="18">
        <f t="shared" si="0"/>
        <v>22.7485685443333</v>
      </c>
      <c r="I36" s="18">
        <f t="shared" si="1"/>
        <v>295.898568544333</v>
      </c>
      <c r="J36" s="18">
        <f t="shared" si="2"/>
        <v>0.270010102227565</v>
      </c>
      <c r="K36" s="18">
        <f t="shared" si="3"/>
        <v>108.812583333333</v>
      </c>
      <c r="L36" s="18">
        <f t="shared" si="4"/>
        <v>1.08812583333333</v>
      </c>
      <c r="M36" s="13" t="s">
        <v>73</v>
      </c>
      <c r="N36" s="13"/>
      <c r="O36" s="18">
        <f t="shared" si="19"/>
        <v>2.03083841446225</v>
      </c>
      <c r="P36" s="18">
        <f t="shared" si="5"/>
        <v>0.548346887896618</v>
      </c>
      <c r="Q36" s="23">
        <f t="shared" si="6"/>
        <v>0.0658016265475941</v>
      </c>
      <c r="R36" s="18">
        <f t="shared" si="7"/>
        <v>0.1305751</v>
      </c>
      <c r="S36" s="24">
        <f t="shared" si="8"/>
        <v>0.503937018218589</v>
      </c>
      <c r="T36" s="3">
        <v>0.01</v>
      </c>
      <c r="U36" s="25">
        <f t="shared" si="9"/>
        <v>0.00503937018218589</v>
      </c>
      <c r="V36" s="24"/>
      <c r="W36" s="3"/>
      <c r="X36" s="25"/>
      <c r="Y36" s="27">
        <v>0.04</v>
      </c>
      <c r="Z36" s="3">
        <v>0.21</v>
      </c>
      <c r="AA36" s="26">
        <f t="shared" si="10"/>
        <v>0.0084</v>
      </c>
      <c r="AB36" s="3">
        <v>0.015</v>
      </c>
      <c r="AC36" s="3">
        <v>0.29</v>
      </c>
      <c r="AD36" s="26">
        <f t="shared" si="11"/>
        <v>0.00435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0.0344893701821859</v>
      </c>
      <c r="AR36" s="28">
        <f t="shared" si="15"/>
        <v>108.812583333333</v>
      </c>
      <c r="AS36" s="1">
        <f t="shared" si="16"/>
        <v>0.12</v>
      </c>
      <c r="AT36" s="2">
        <f t="shared" si="20"/>
        <v>12.8119166666667</v>
      </c>
      <c r="AU36" s="1">
        <f t="shared" si="17"/>
        <v>38657.5689080536</v>
      </c>
    </row>
    <row r="37" s="1" customFormat="1" spans="1:47">
      <c r="A37" s="13"/>
      <c r="B37" s="13"/>
      <c r="C37" s="16">
        <v>10</v>
      </c>
      <c r="D37" s="17">
        <v>17.4861081632258</v>
      </c>
      <c r="E37" s="19">
        <f t="shared" si="18"/>
        <v>22.7485685443333</v>
      </c>
      <c r="F37" s="16" t="s">
        <v>73</v>
      </c>
      <c r="G37" s="13">
        <v>11</v>
      </c>
      <c r="H37" s="18">
        <f t="shared" si="0"/>
        <v>17.4861081632258</v>
      </c>
      <c r="I37" s="18">
        <f t="shared" si="1"/>
        <v>290.636108163226</v>
      </c>
      <c r="J37" s="18">
        <f t="shared" si="2"/>
        <v>0.148805987782271</v>
      </c>
      <c r="K37" s="18">
        <f t="shared" si="3"/>
        <v>108.812583333333</v>
      </c>
      <c r="L37" s="18">
        <f t="shared" si="4"/>
        <v>1.08812583333333</v>
      </c>
      <c r="M37" s="13" t="s">
        <v>75</v>
      </c>
      <c r="N37" s="18">
        <f>(O36-P36)*C22/100</f>
        <v>1.40836695023735</v>
      </c>
      <c r="O37" s="18">
        <f t="shared" si="19"/>
        <v>1.16225040966161</v>
      </c>
      <c r="P37" s="18">
        <f t="shared" si="5"/>
        <v>0.172949820260046</v>
      </c>
      <c r="Q37" s="23">
        <f t="shared" si="6"/>
        <v>0.0207539784312055</v>
      </c>
      <c r="R37" s="18">
        <f t="shared" si="7"/>
        <v>0.1305751</v>
      </c>
      <c r="S37" s="24">
        <f t="shared" si="8"/>
        <v>0.158942849220146</v>
      </c>
      <c r="T37" s="3">
        <v>0.01</v>
      </c>
      <c r="U37" s="25">
        <f t="shared" si="9"/>
        <v>0.00158942849220146</v>
      </c>
      <c r="V37" s="24"/>
      <c r="W37" s="3"/>
      <c r="X37" s="25"/>
      <c r="Y37" s="27">
        <v>0.02</v>
      </c>
      <c r="Z37" s="3">
        <v>0.21</v>
      </c>
      <c r="AA37" s="26">
        <f t="shared" si="10"/>
        <v>0.0042</v>
      </c>
      <c r="AB37" s="3">
        <v>0.01</v>
      </c>
      <c r="AC37" s="3">
        <v>0.29</v>
      </c>
      <c r="AD37" s="26">
        <f t="shared" si="11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0.0234894284922015</v>
      </c>
      <c r="AR37" s="28">
        <f t="shared" si="15"/>
        <v>108.812583333333</v>
      </c>
      <c r="AS37" s="1">
        <f t="shared" si="16"/>
        <v>0.12</v>
      </c>
      <c r="AT37" s="2">
        <f t="shared" si="20"/>
        <v>12.8119166666667</v>
      </c>
      <c r="AU37" s="1">
        <f t="shared" si="17"/>
        <v>26328.2337645322</v>
      </c>
    </row>
    <row r="38" s="1" customFormat="1" spans="1:48">
      <c r="A38" s="13"/>
      <c r="B38" s="13"/>
      <c r="C38" s="16">
        <v>11</v>
      </c>
      <c r="D38" s="17">
        <v>10.8294021630667</v>
      </c>
      <c r="E38" s="19">
        <f t="shared" si="18"/>
        <v>17.4861081632258</v>
      </c>
      <c r="F38" s="16" t="s">
        <v>75</v>
      </c>
      <c r="G38" s="13">
        <v>12</v>
      </c>
      <c r="H38" s="18">
        <f t="shared" si="0"/>
        <v>10.8294021630667</v>
      </c>
      <c r="I38" s="18">
        <f t="shared" si="1"/>
        <v>283.979402163067</v>
      </c>
      <c r="J38" s="18">
        <f t="shared" si="2"/>
        <v>0.0678525993628588</v>
      </c>
      <c r="K38" s="18">
        <f t="shared" si="3"/>
        <v>108.812583333333</v>
      </c>
      <c r="L38" s="18">
        <f t="shared" si="4"/>
        <v>1.08812583333333</v>
      </c>
      <c r="M38" s="13" t="s">
        <v>73</v>
      </c>
      <c r="N38" s="13"/>
      <c r="O38" s="18">
        <f t="shared" si="19"/>
        <v>2.0774264227349</v>
      </c>
      <c r="P38" s="18">
        <f t="shared" si="5"/>
        <v>0.140958782767648</v>
      </c>
      <c r="Q38" s="23">
        <f t="shared" si="6"/>
        <v>0.0169150539321178</v>
      </c>
      <c r="R38" s="18">
        <f t="shared" si="7"/>
        <v>0.1305751</v>
      </c>
      <c r="S38" s="24">
        <f t="shared" si="8"/>
        <v>0.129542722403565</v>
      </c>
      <c r="T38" s="3">
        <v>0.01</v>
      </c>
      <c r="U38" s="25">
        <f t="shared" si="9"/>
        <v>0.00129542722403565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0.0231954272240357</v>
      </c>
      <c r="AR38" s="28">
        <f t="shared" si="15"/>
        <v>108.812583333333</v>
      </c>
      <c r="AS38" s="1">
        <f t="shared" si="16"/>
        <v>0.12</v>
      </c>
      <c r="AT38" s="2">
        <f t="shared" si="20"/>
        <v>12.8119166666667</v>
      </c>
      <c r="AU38" s="1">
        <f t="shared" si="17"/>
        <v>25998.7010933602</v>
      </c>
      <c r="AV38" s="1">
        <f>SUM(AU27:AU38)</f>
        <v>428249.897880957</v>
      </c>
    </row>
    <row r="39" s="1" customFormat="1" spans="1:46">
      <c r="A39" s="13"/>
      <c r="B39" s="13"/>
      <c r="C39" s="16">
        <v>12</v>
      </c>
      <c r="D39" s="17">
        <v>3.82614291351613</v>
      </c>
      <c r="E39" s="19">
        <f t="shared" si="18"/>
        <v>10.8294021630667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2.8282313026129</v>
      </c>
      <c r="E42" s="16"/>
      <c r="F42" s="16"/>
      <c r="G42" s="13">
        <v>1</v>
      </c>
      <c r="H42" s="18">
        <f t="shared" ref="H42:H53" si="21">E43</f>
        <v>2.8282313026129</v>
      </c>
      <c r="I42" s="18">
        <f t="shared" ref="I42:I53" si="22">H42+273.15</f>
        <v>275.978231302613</v>
      </c>
      <c r="J42" s="18">
        <f t="shared" ref="J42:J53" si="23">EXP(($C$16*(I42-$C$14))/($C$17*I42*$C$14))</f>
        <v>0.0251105742418233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0.00193580032515033</v>
      </c>
      <c r="Q42" s="23">
        <f t="shared" ref="Q42:Q53" si="27">P42*$B$44</f>
        <v>0.000300049050398301</v>
      </c>
      <c r="R42" s="18">
        <f t="shared" ref="R42:R53" si="28">L42*$B$44</f>
        <v>0.0119491114583333</v>
      </c>
      <c r="S42" s="24">
        <f t="shared" ref="S42:S53" si="29">Q42/R42</f>
        <v>0.0251105742418233</v>
      </c>
      <c r="T42" s="3">
        <v>0.01</v>
      </c>
      <c r="U42" s="25">
        <f t="shared" ref="U42:U53" si="30">S42*T42</f>
        <v>0.000251105742418233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0.0150511057424182</v>
      </c>
      <c r="AR42" s="28">
        <f t="shared" ref="AR42:AR53" si="34">$B$42/12</f>
        <v>7.70910416666667</v>
      </c>
      <c r="AS42" s="1">
        <f t="shared" ref="AS42:AS53" si="35">$B$44</f>
        <v>0.155</v>
      </c>
      <c r="AT42" s="2">
        <f t="shared" ref="AT42:AT53" si="36">$E$5/12</f>
        <v>106.105414747425</v>
      </c>
      <c r="AU42" s="1">
        <f t="shared" ref="AU42:AU53" si="37">AT42*10000*AS42*0.67*AR42*AQ42</f>
        <v>12785.4603294946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2.50502219306452</v>
      </c>
      <c r="E43" s="19">
        <f t="shared" ref="E43:E54" si="38">D42</f>
        <v>2.8282313026129</v>
      </c>
      <c r="F43" s="16" t="s">
        <v>73</v>
      </c>
      <c r="G43" s="13">
        <v>2</v>
      </c>
      <c r="H43" s="18">
        <f t="shared" si="21"/>
        <v>2.50502219306452</v>
      </c>
      <c r="I43" s="18">
        <f t="shared" si="22"/>
        <v>275.655022193064</v>
      </c>
      <c r="J43" s="18">
        <f t="shared" si="23"/>
        <v>0.0240930063229498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0.152246283008183</v>
      </c>
      <c r="P43" s="18">
        <f t="shared" si="26"/>
        <v>0.00366807065916176</v>
      </c>
      <c r="Q43" s="23">
        <f t="shared" si="27"/>
        <v>0.000568550952170072</v>
      </c>
      <c r="R43" s="18">
        <f t="shared" si="28"/>
        <v>0.0119491114583333</v>
      </c>
      <c r="S43" s="24">
        <f t="shared" si="29"/>
        <v>0.0475810234219184</v>
      </c>
      <c r="T43" s="3">
        <v>0.01</v>
      </c>
      <c r="U43" s="25">
        <f t="shared" si="30"/>
        <v>0.000475810234219184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0.0152758102342192</v>
      </c>
      <c r="AR43" s="28">
        <f t="shared" si="34"/>
        <v>7.70910416666667</v>
      </c>
      <c r="AS43" s="1">
        <f t="shared" si="35"/>
        <v>0.155</v>
      </c>
      <c r="AT43" s="2">
        <f t="shared" si="36"/>
        <v>106.105414747425</v>
      </c>
      <c r="AU43" s="1">
        <f t="shared" si="37"/>
        <v>12976.3400173359</v>
      </c>
    </row>
    <row r="44" s="1" customFormat="1" spans="1:47">
      <c r="A44" s="13" t="s">
        <v>37</v>
      </c>
      <c r="B44" s="13">
        <f>I5</f>
        <v>0.155</v>
      </c>
      <c r="C44" s="16">
        <v>2</v>
      </c>
      <c r="D44" s="17">
        <v>5.2550918685</v>
      </c>
      <c r="E44" s="19">
        <f t="shared" si="38"/>
        <v>2.50502219306452</v>
      </c>
      <c r="F44" s="16" t="s">
        <v>73</v>
      </c>
      <c r="G44" s="13">
        <v>3</v>
      </c>
      <c r="H44" s="18">
        <f t="shared" si="21"/>
        <v>5.2550918685</v>
      </c>
      <c r="I44" s="18">
        <f t="shared" si="22"/>
        <v>278.4050918685</v>
      </c>
      <c r="J44" s="18">
        <f t="shared" si="23"/>
        <v>0.0341524383160589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0.225669254015688</v>
      </c>
      <c r="P44" s="18">
        <f t="shared" si="26"/>
        <v>0.00770715527760181</v>
      </c>
      <c r="Q44" s="23">
        <f t="shared" si="27"/>
        <v>0.00119460906802828</v>
      </c>
      <c r="R44" s="18">
        <f t="shared" si="28"/>
        <v>0.0119491114583333</v>
      </c>
      <c r="S44" s="24">
        <f t="shared" si="29"/>
        <v>0.09997471964287</v>
      </c>
      <c r="T44" s="3">
        <v>0.01</v>
      </c>
      <c r="U44" s="25">
        <f t="shared" si="30"/>
        <v>0.0009997471964287</v>
      </c>
      <c r="V44" s="24"/>
      <c r="W44" s="3"/>
      <c r="X44" s="25"/>
      <c r="Y44" s="27">
        <v>0.02</v>
      </c>
      <c r="Z44" s="3">
        <v>0.49</v>
      </c>
      <c r="AA44" s="26">
        <f t="shared" si="31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32"/>
        <v>0.005</v>
      </c>
      <c r="AQ44" s="1">
        <f t="shared" si="33"/>
        <v>0.0157997471964287</v>
      </c>
      <c r="AR44" s="28">
        <f t="shared" si="34"/>
        <v>7.70910416666667</v>
      </c>
      <c r="AS44" s="1">
        <f t="shared" si="35"/>
        <v>0.155</v>
      </c>
      <c r="AT44" s="2">
        <f t="shared" si="36"/>
        <v>106.105414747425</v>
      </c>
      <c r="AU44" s="1">
        <f t="shared" si="37"/>
        <v>13421.4086627981</v>
      </c>
    </row>
    <row r="45" s="1" customFormat="1" spans="1:47">
      <c r="A45" s="13"/>
      <c r="B45" s="13"/>
      <c r="C45" s="16">
        <v>3</v>
      </c>
      <c r="D45" s="17">
        <v>11.3394947171935</v>
      </c>
      <c r="E45" s="19">
        <f t="shared" si="38"/>
        <v>5.2550918685</v>
      </c>
      <c r="F45" s="16" t="s">
        <v>73</v>
      </c>
      <c r="G45" s="13">
        <v>4</v>
      </c>
      <c r="H45" s="18">
        <f t="shared" si="21"/>
        <v>11.3394947171935</v>
      </c>
      <c r="I45" s="18">
        <f t="shared" si="22"/>
        <v>284.489494717194</v>
      </c>
      <c r="J45" s="18">
        <f t="shared" si="23"/>
        <v>0.0721548537166333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0.295053140404753</v>
      </c>
      <c r="P45" s="18">
        <f t="shared" si="26"/>
        <v>0.0212895161845382</v>
      </c>
      <c r="Q45" s="23">
        <f t="shared" si="27"/>
        <v>0.00329987500860342</v>
      </c>
      <c r="R45" s="18">
        <f t="shared" si="28"/>
        <v>0.0119491114583333</v>
      </c>
      <c r="S45" s="24">
        <f t="shared" si="29"/>
        <v>0.276160701999485</v>
      </c>
      <c r="T45" s="3">
        <v>0.01</v>
      </c>
      <c r="U45" s="25">
        <f t="shared" si="30"/>
        <v>0.00276160701999485</v>
      </c>
      <c r="V45" s="24"/>
      <c r="W45" s="3"/>
      <c r="X45" s="25"/>
      <c r="Y45" s="27">
        <v>0.04</v>
      </c>
      <c r="Z45" s="3">
        <v>0.49</v>
      </c>
      <c r="AA45" s="26">
        <f t="shared" si="31"/>
        <v>0.0196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0.015</v>
      </c>
      <c r="AO45" s="3">
        <v>0.5</v>
      </c>
      <c r="AP45" s="3">
        <f t="shared" si="32"/>
        <v>0.0075</v>
      </c>
      <c r="AQ45" s="1">
        <f t="shared" si="33"/>
        <v>0.0298616070199948</v>
      </c>
      <c r="AR45" s="28">
        <f t="shared" si="34"/>
        <v>7.70910416666667</v>
      </c>
      <c r="AS45" s="1">
        <f t="shared" si="35"/>
        <v>0.155</v>
      </c>
      <c r="AT45" s="2">
        <f t="shared" si="36"/>
        <v>106.105414747425</v>
      </c>
      <c r="AU45" s="1">
        <f t="shared" si="37"/>
        <v>25366.5344236534</v>
      </c>
    </row>
    <row r="46" s="1" customFormat="1" spans="1:47">
      <c r="A46" s="13"/>
      <c r="B46" s="13"/>
      <c r="C46" s="16">
        <v>4</v>
      </c>
      <c r="D46" s="17">
        <v>16.0773164988</v>
      </c>
      <c r="E46" s="19">
        <f t="shared" si="38"/>
        <v>11.3394947171935</v>
      </c>
      <c r="F46" s="16" t="s">
        <v>73</v>
      </c>
      <c r="G46" s="13">
        <v>5</v>
      </c>
      <c r="H46" s="18">
        <f t="shared" si="21"/>
        <v>16.0773164988</v>
      </c>
      <c r="I46" s="18">
        <f t="shared" si="22"/>
        <v>289.2273164988</v>
      </c>
      <c r="J46" s="18">
        <f t="shared" si="23"/>
        <v>0.126401181976471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0.260075443009204</v>
      </c>
      <c r="O46" s="18">
        <f t="shared" si="39"/>
        <v>0.0907792228776774</v>
      </c>
      <c r="P46" s="18">
        <f t="shared" si="26"/>
        <v>0.0114746010706439</v>
      </c>
      <c r="Q46" s="23">
        <f t="shared" si="27"/>
        <v>0.00177856316594981</v>
      </c>
      <c r="R46" s="18">
        <f t="shared" si="28"/>
        <v>0.0119491114583333</v>
      </c>
      <c r="S46" s="24">
        <f t="shared" si="29"/>
        <v>0.148844805084602</v>
      </c>
      <c r="T46" s="3">
        <v>0.01</v>
      </c>
      <c r="U46" s="25">
        <f t="shared" si="30"/>
        <v>0.00148844805084602</v>
      </c>
      <c r="V46" s="24"/>
      <c r="W46" s="3"/>
      <c r="X46" s="25"/>
      <c r="Y46" s="27">
        <v>0.04</v>
      </c>
      <c r="Z46" s="3">
        <v>0.49</v>
      </c>
      <c r="AA46" s="26">
        <f t="shared" si="31"/>
        <v>0.0196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0.015</v>
      </c>
      <c r="AO46" s="3">
        <v>0.5</v>
      </c>
      <c r="AP46" s="3">
        <f t="shared" si="32"/>
        <v>0.0075</v>
      </c>
      <c r="AQ46" s="1">
        <f t="shared" si="33"/>
        <v>0.028588448050846</v>
      </c>
      <c r="AR46" s="28">
        <f t="shared" si="34"/>
        <v>7.70910416666667</v>
      </c>
      <c r="AS46" s="1">
        <f t="shared" si="35"/>
        <v>0.155</v>
      </c>
      <c r="AT46" s="2">
        <f t="shared" si="36"/>
        <v>106.105414747425</v>
      </c>
      <c r="AU46" s="1">
        <f t="shared" si="37"/>
        <v>24285.0242826864</v>
      </c>
    </row>
    <row r="47" s="1" customFormat="1" spans="1:47">
      <c r="A47" s="13"/>
      <c r="B47" s="13"/>
      <c r="C47" s="16">
        <v>5</v>
      </c>
      <c r="D47" s="17">
        <v>21.9644590306452</v>
      </c>
      <c r="E47" s="19">
        <f t="shared" si="38"/>
        <v>16.0773164988</v>
      </c>
      <c r="F47" s="16" t="s">
        <v>75</v>
      </c>
      <c r="G47" s="13">
        <v>6</v>
      </c>
      <c r="H47" s="18">
        <f t="shared" si="21"/>
        <v>21.9644590306452</v>
      </c>
      <c r="I47" s="18">
        <f t="shared" si="22"/>
        <v>295.114459030645</v>
      </c>
      <c r="J47" s="18">
        <f t="shared" si="23"/>
        <v>0.247405735874823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0.1563956634737</v>
      </c>
      <c r="P47" s="18">
        <f t="shared" si="26"/>
        <v>0.038693184209342</v>
      </c>
      <c r="Q47" s="23">
        <f t="shared" si="27"/>
        <v>0.005997443552448</v>
      </c>
      <c r="R47" s="18">
        <f t="shared" si="28"/>
        <v>0.0119491114583333</v>
      </c>
      <c r="S47" s="24">
        <f t="shared" si="29"/>
        <v>0.501915441441914</v>
      </c>
      <c r="T47" s="3">
        <v>0.01</v>
      </c>
      <c r="U47" s="25">
        <f t="shared" si="30"/>
        <v>0.00501915441441914</v>
      </c>
      <c r="V47" s="24"/>
      <c r="W47" s="3"/>
      <c r="X47" s="25"/>
      <c r="Y47" s="27">
        <v>0.04</v>
      </c>
      <c r="Z47" s="3">
        <v>0.49</v>
      </c>
      <c r="AA47" s="26">
        <f t="shared" si="31"/>
        <v>0.0196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0.015</v>
      </c>
      <c r="AO47" s="3">
        <v>0.5</v>
      </c>
      <c r="AP47" s="3">
        <f t="shared" si="32"/>
        <v>0.0075</v>
      </c>
      <c r="AQ47" s="1">
        <f t="shared" si="33"/>
        <v>0.0321191544144191</v>
      </c>
      <c r="AR47" s="28">
        <f t="shared" si="34"/>
        <v>7.70910416666667</v>
      </c>
      <c r="AS47" s="1">
        <f t="shared" si="35"/>
        <v>0.155</v>
      </c>
      <c r="AT47" s="2">
        <f t="shared" si="36"/>
        <v>106.105414747425</v>
      </c>
      <c r="AU47" s="1">
        <f t="shared" si="37"/>
        <v>27284.2528389868</v>
      </c>
    </row>
    <row r="48" s="1" customFormat="1" spans="1:47">
      <c r="A48" s="13"/>
      <c r="B48" s="13"/>
      <c r="C48" s="16">
        <v>6</v>
      </c>
      <c r="D48" s="17">
        <v>25.1751581766667</v>
      </c>
      <c r="E48" s="19">
        <f t="shared" si="38"/>
        <v>21.9644590306452</v>
      </c>
      <c r="F48" s="16" t="s">
        <v>73</v>
      </c>
      <c r="G48" s="13">
        <v>7</v>
      </c>
      <c r="H48" s="18">
        <f t="shared" si="21"/>
        <v>25.1751581766667</v>
      </c>
      <c r="I48" s="18">
        <f t="shared" si="22"/>
        <v>298.325158176667</v>
      </c>
      <c r="J48" s="18">
        <f t="shared" si="23"/>
        <v>0.352876041410216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0.194793520931025</v>
      </c>
      <c r="P48" s="18">
        <f t="shared" si="26"/>
        <v>0.0687379665584981</v>
      </c>
      <c r="Q48" s="23">
        <f t="shared" si="27"/>
        <v>0.0106543848165672</v>
      </c>
      <c r="R48" s="18">
        <f t="shared" si="28"/>
        <v>0.0119491114583333</v>
      </c>
      <c r="S48" s="24">
        <f t="shared" si="29"/>
        <v>0.891646617718744</v>
      </c>
      <c r="T48" s="3">
        <v>0.01</v>
      </c>
      <c r="U48" s="25">
        <f t="shared" si="30"/>
        <v>0.00891646617718744</v>
      </c>
      <c r="V48" s="24"/>
      <c r="W48" s="3"/>
      <c r="X48" s="25"/>
      <c r="Y48" s="27">
        <v>0.05</v>
      </c>
      <c r="Z48" s="3">
        <v>0.49</v>
      </c>
      <c r="AA48" s="26">
        <f t="shared" si="31"/>
        <v>0.0245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0.02</v>
      </c>
      <c r="AO48" s="3">
        <v>0.5</v>
      </c>
      <c r="AP48" s="3">
        <f t="shared" si="32"/>
        <v>0.01</v>
      </c>
      <c r="AQ48" s="1">
        <f t="shared" si="33"/>
        <v>0.0434164661771874</v>
      </c>
      <c r="AR48" s="28">
        <f t="shared" si="34"/>
        <v>7.70910416666667</v>
      </c>
      <c r="AS48" s="1">
        <f t="shared" si="35"/>
        <v>0.155</v>
      </c>
      <c r="AT48" s="2">
        <f t="shared" si="36"/>
        <v>106.105414747425</v>
      </c>
      <c r="AU48" s="1">
        <f t="shared" si="37"/>
        <v>36880.9784114961</v>
      </c>
    </row>
    <row r="49" s="1" customFormat="1" spans="1:47">
      <c r="A49" s="13"/>
      <c r="B49" s="13"/>
      <c r="C49" s="16">
        <v>7</v>
      </c>
      <c r="D49" s="17">
        <v>29.8573905009677</v>
      </c>
      <c r="E49" s="19">
        <f t="shared" si="38"/>
        <v>25.1751581766667</v>
      </c>
      <c r="F49" s="16" t="s">
        <v>73</v>
      </c>
      <c r="G49" s="13">
        <v>8</v>
      </c>
      <c r="H49" s="18">
        <f t="shared" si="21"/>
        <v>29.8573905009677</v>
      </c>
      <c r="I49" s="18">
        <f t="shared" si="22"/>
        <v>303.007390500968</v>
      </c>
      <c r="J49" s="18">
        <f t="shared" si="23"/>
        <v>0.584326208104867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0.203146596039193</v>
      </c>
      <c r="P49" s="18">
        <f t="shared" si="26"/>
        <v>0.118703880152993</v>
      </c>
      <c r="Q49" s="23">
        <f t="shared" si="27"/>
        <v>0.0183991014237139</v>
      </c>
      <c r="R49" s="18">
        <f t="shared" si="28"/>
        <v>0.0119491114583333</v>
      </c>
      <c r="S49" s="24">
        <f t="shared" si="29"/>
        <v>1.53978825018678</v>
      </c>
      <c r="T49" s="3">
        <v>0.01</v>
      </c>
      <c r="U49" s="25">
        <f t="shared" si="30"/>
        <v>0.0153978825018678</v>
      </c>
      <c r="V49" s="24"/>
      <c r="W49" s="3"/>
      <c r="X49" s="25"/>
      <c r="Y49" s="27">
        <v>0.05</v>
      </c>
      <c r="Z49" s="3">
        <v>0.49</v>
      </c>
      <c r="AA49" s="26">
        <f t="shared" si="31"/>
        <v>0.0245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0.02</v>
      </c>
      <c r="AO49" s="3">
        <v>0.5</v>
      </c>
      <c r="AP49" s="3">
        <f t="shared" si="32"/>
        <v>0.01</v>
      </c>
      <c r="AQ49" s="1">
        <f t="shared" si="33"/>
        <v>0.0498978825018678</v>
      </c>
      <c r="AR49" s="28">
        <f t="shared" si="34"/>
        <v>7.70910416666667</v>
      </c>
      <c r="AS49" s="1">
        <f t="shared" si="35"/>
        <v>0.155</v>
      </c>
      <c r="AT49" s="2">
        <f t="shared" si="36"/>
        <v>106.105414747425</v>
      </c>
      <c r="AU49" s="1">
        <f t="shared" si="37"/>
        <v>42386.7460751034</v>
      </c>
    </row>
    <row r="50" s="1" customFormat="1" spans="1:47">
      <c r="A50" s="13"/>
      <c r="B50" s="13"/>
      <c r="C50" s="16">
        <v>8</v>
      </c>
      <c r="D50" s="17">
        <v>29.8929404254839</v>
      </c>
      <c r="E50" s="19">
        <f t="shared" si="38"/>
        <v>29.8573905009677</v>
      </c>
      <c r="F50" s="16" t="s">
        <v>73</v>
      </c>
      <c r="G50" s="13">
        <v>9</v>
      </c>
      <c r="H50" s="18">
        <f t="shared" si="21"/>
        <v>29.8929404254839</v>
      </c>
      <c r="I50" s="18">
        <f t="shared" si="22"/>
        <v>303.042940425484</v>
      </c>
      <c r="J50" s="18">
        <f t="shared" si="23"/>
        <v>0.586533050097432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0.161533757552867</v>
      </c>
      <c r="P50" s="18">
        <f t="shared" si="26"/>
        <v>0.0947448875111822</v>
      </c>
      <c r="Q50" s="23">
        <f t="shared" si="27"/>
        <v>0.0146854575642332</v>
      </c>
      <c r="R50" s="18">
        <f t="shared" si="28"/>
        <v>0.0119491114583333</v>
      </c>
      <c r="S50" s="24">
        <f t="shared" si="29"/>
        <v>1.22899996501343</v>
      </c>
      <c r="T50" s="3">
        <v>0.01</v>
      </c>
      <c r="U50" s="25">
        <f t="shared" si="30"/>
        <v>0.0122899996501343</v>
      </c>
      <c r="V50" s="24"/>
      <c r="W50" s="3"/>
      <c r="X50" s="25"/>
      <c r="Y50" s="27">
        <v>0.04</v>
      </c>
      <c r="Z50" s="3">
        <v>0.49</v>
      </c>
      <c r="AA50" s="26">
        <f t="shared" si="31"/>
        <v>0.0196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0.015</v>
      </c>
      <c r="AO50" s="3">
        <v>0.5</v>
      </c>
      <c r="AP50" s="3">
        <f t="shared" si="32"/>
        <v>0.0075</v>
      </c>
      <c r="AQ50" s="1">
        <f t="shared" si="33"/>
        <v>0.0393899996501343</v>
      </c>
      <c r="AR50" s="28">
        <f t="shared" si="34"/>
        <v>7.70910416666667</v>
      </c>
      <c r="AS50" s="1">
        <f t="shared" si="35"/>
        <v>0.155</v>
      </c>
      <c r="AT50" s="2">
        <f t="shared" si="36"/>
        <v>106.105414747425</v>
      </c>
      <c r="AU50" s="1">
        <f t="shared" si="37"/>
        <v>33460.6165503346</v>
      </c>
    </row>
    <row r="51" s="1" customFormat="1" spans="1:47">
      <c r="A51" s="13"/>
      <c r="B51" s="13"/>
      <c r="C51" s="16">
        <v>9</v>
      </c>
      <c r="D51" s="17">
        <v>22.7485685443333</v>
      </c>
      <c r="E51" s="19">
        <f t="shared" si="38"/>
        <v>29.8929404254839</v>
      </c>
      <c r="F51" s="16" t="s">
        <v>73</v>
      </c>
      <c r="G51" s="13">
        <v>10</v>
      </c>
      <c r="H51" s="18">
        <f t="shared" si="21"/>
        <v>22.7485685443333</v>
      </c>
      <c r="I51" s="18">
        <f t="shared" si="22"/>
        <v>295.898568544333</v>
      </c>
      <c r="J51" s="18">
        <f t="shared" si="23"/>
        <v>0.270010102227565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0.143879911708351</v>
      </c>
      <c r="P51" s="18">
        <f t="shared" si="26"/>
        <v>0.038849029668865</v>
      </c>
      <c r="Q51" s="23">
        <f t="shared" si="27"/>
        <v>0.00602159959867408</v>
      </c>
      <c r="R51" s="18">
        <f t="shared" si="28"/>
        <v>0.0119491114583333</v>
      </c>
      <c r="S51" s="24">
        <f t="shared" si="29"/>
        <v>0.503937018218589</v>
      </c>
      <c r="T51" s="3">
        <v>0.01</v>
      </c>
      <c r="U51" s="25">
        <f t="shared" si="30"/>
        <v>0.00503937018218589</v>
      </c>
      <c r="V51" s="24"/>
      <c r="W51" s="3"/>
      <c r="X51" s="25"/>
      <c r="Y51" s="27">
        <v>0.04</v>
      </c>
      <c r="Z51" s="3">
        <v>0.49</v>
      </c>
      <c r="AA51" s="26">
        <f t="shared" si="31"/>
        <v>0.0196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0.015</v>
      </c>
      <c r="AO51" s="3">
        <v>0.5</v>
      </c>
      <c r="AP51" s="3">
        <f t="shared" si="32"/>
        <v>0.0075</v>
      </c>
      <c r="AQ51" s="1">
        <f t="shared" si="33"/>
        <v>0.0321393701821859</v>
      </c>
      <c r="AR51" s="28">
        <f t="shared" si="34"/>
        <v>7.70910416666667</v>
      </c>
      <c r="AS51" s="1">
        <f t="shared" si="35"/>
        <v>0.155</v>
      </c>
      <c r="AT51" s="2">
        <f t="shared" si="36"/>
        <v>106.105414747425</v>
      </c>
      <c r="AU51" s="1">
        <f t="shared" si="37"/>
        <v>27301.4255239201</v>
      </c>
    </row>
    <row r="52" s="1" customFormat="1" spans="1:47">
      <c r="A52" s="13"/>
      <c r="B52" s="13"/>
      <c r="C52" s="16">
        <v>10</v>
      </c>
      <c r="D52" s="17">
        <v>17.4861081632258</v>
      </c>
      <c r="E52" s="19">
        <f t="shared" si="38"/>
        <v>22.7485685443333</v>
      </c>
      <c r="F52" s="16" t="s">
        <v>73</v>
      </c>
      <c r="G52" s="13">
        <v>11</v>
      </c>
      <c r="H52" s="18">
        <f t="shared" si="21"/>
        <v>17.4861081632258</v>
      </c>
      <c r="I52" s="18">
        <f t="shared" si="22"/>
        <v>290.636108163226</v>
      </c>
      <c r="J52" s="18">
        <f t="shared" si="23"/>
        <v>0.148805987782271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0.0997793379375122</v>
      </c>
      <c r="O52" s="18">
        <f t="shared" si="39"/>
        <v>0.082342585768641</v>
      </c>
      <c r="P52" s="18">
        <f t="shared" si="26"/>
        <v>0.012253069811849</v>
      </c>
      <c r="Q52" s="23">
        <f t="shared" si="27"/>
        <v>0.00189922582083659</v>
      </c>
      <c r="R52" s="18">
        <f t="shared" si="28"/>
        <v>0.0119491114583333</v>
      </c>
      <c r="S52" s="24">
        <f t="shared" si="29"/>
        <v>0.158942849220146</v>
      </c>
      <c r="T52" s="3">
        <v>0.01</v>
      </c>
      <c r="U52" s="25">
        <f t="shared" si="30"/>
        <v>0.00158942849220146</v>
      </c>
      <c r="V52" s="24"/>
      <c r="W52" s="3"/>
      <c r="X52" s="25"/>
      <c r="Y52" s="27">
        <v>0.02</v>
      </c>
      <c r="Z52" s="3">
        <v>0.49</v>
      </c>
      <c r="AA52" s="26">
        <f t="shared" si="31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32"/>
        <v>0.005</v>
      </c>
      <c r="AQ52" s="1">
        <f t="shared" si="33"/>
        <v>0.0163894284922015</v>
      </c>
      <c r="AR52" s="28">
        <f t="shared" si="34"/>
        <v>7.70910416666667</v>
      </c>
      <c r="AS52" s="1">
        <f t="shared" si="35"/>
        <v>0.155</v>
      </c>
      <c r="AT52" s="2">
        <f t="shared" si="36"/>
        <v>106.105414747425</v>
      </c>
      <c r="AU52" s="1">
        <f t="shared" si="37"/>
        <v>13922.3251365226</v>
      </c>
    </row>
    <row r="53" s="1" customFormat="1" spans="1:48">
      <c r="A53" s="13"/>
      <c r="B53" s="13"/>
      <c r="C53" s="16">
        <v>11</v>
      </c>
      <c r="D53" s="17">
        <v>10.8294021630667</v>
      </c>
      <c r="E53" s="19">
        <f t="shared" si="38"/>
        <v>17.4861081632258</v>
      </c>
      <c r="F53" s="16" t="s">
        <v>75</v>
      </c>
      <c r="G53" s="13">
        <v>12</v>
      </c>
      <c r="H53" s="18">
        <f t="shared" si="21"/>
        <v>10.8294021630667</v>
      </c>
      <c r="I53" s="18">
        <f t="shared" si="22"/>
        <v>283.979402163067</v>
      </c>
      <c r="J53" s="18">
        <f t="shared" si="23"/>
        <v>0.0678525993628588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0.147180557623459</v>
      </c>
      <c r="P53" s="18">
        <f t="shared" si="26"/>
        <v>0.00998658341042669</v>
      </c>
      <c r="Q53" s="23">
        <f t="shared" si="27"/>
        <v>0.00154792042861614</v>
      </c>
      <c r="R53" s="18">
        <f t="shared" si="28"/>
        <v>0.0119491114583333</v>
      </c>
      <c r="S53" s="24">
        <f t="shared" si="29"/>
        <v>0.129542722403565</v>
      </c>
      <c r="T53" s="3">
        <v>0.01</v>
      </c>
      <c r="U53" s="25">
        <f t="shared" si="30"/>
        <v>0.00129542722403565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0.0160954272240357</v>
      </c>
      <c r="AR53" s="28">
        <f t="shared" si="34"/>
        <v>7.70910416666667</v>
      </c>
      <c r="AS53" s="1">
        <f t="shared" si="35"/>
        <v>0.155</v>
      </c>
      <c r="AT53" s="2">
        <f t="shared" si="36"/>
        <v>106.105414747425</v>
      </c>
      <c r="AU53" s="1">
        <f t="shared" si="37"/>
        <v>13672.5799274141</v>
      </c>
      <c r="AV53" s="1">
        <f>SUM(AU42:AU53)</f>
        <v>283743.692179746</v>
      </c>
    </row>
    <row r="54" s="1" customFormat="1" spans="1:46">
      <c r="A54" s="13"/>
      <c r="B54" s="13"/>
      <c r="C54" s="16">
        <v>12</v>
      </c>
      <c r="D54" s="17">
        <v>3.82614291351613</v>
      </c>
      <c r="E54" s="19">
        <f t="shared" si="38"/>
        <v>10.8294021630667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9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="1" customFormat="1" spans="1:79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="1" customFormat="1" spans="1:79">
      <c r="A58" s="13" t="s">
        <v>71</v>
      </c>
      <c r="B58" s="13">
        <f>F7</f>
        <v>122.786</v>
      </c>
      <c r="C58" s="16" t="s">
        <v>72</v>
      </c>
      <c r="D58" s="17">
        <v>2.8282313026129</v>
      </c>
      <c r="E58" s="16"/>
      <c r="F58" s="16"/>
      <c r="G58" s="13">
        <v>1</v>
      </c>
      <c r="H58" s="18">
        <f t="shared" ref="H58:H69" si="40">E59</f>
        <v>2.8282313026129</v>
      </c>
      <c r="I58" s="18">
        <f t="shared" ref="I58:I69" si="41">H58+273.15</f>
        <v>275.978231302613</v>
      </c>
      <c r="J58" s="18">
        <f t="shared" ref="J58:J69" si="42">EXP(($C$16*(I58-$C$14))/($C$17*I58*$C$14))</f>
        <v>0.0251105742418233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0.0693726067992716</v>
      </c>
      <c r="Q58" s="23">
        <f t="shared" ref="Q58:Q69" si="46">P58*$B$60</f>
        <v>0.0201180559717888</v>
      </c>
      <c r="R58" s="18">
        <f t="shared" ref="R58:R69" si="47">L58*$B$60</f>
        <v>0.80117865</v>
      </c>
      <c r="S58" s="24">
        <f t="shared" ref="S58:S69" si="48">Q58/R58</f>
        <v>0.0251105742418233</v>
      </c>
      <c r="T58" s="3">
        <v>0.27</v>
      </c>
      <c r="U58" s="25">
        <f t="shared" ref="U58:U69" si="49">S58*T58</f>
        <v>0.00677985504529229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0.2277173258353</v>
      </c>
      <c r="AC58" s="28">
        <f t="shared" ref="AC58:AC69" si="51">$B$58/12</f>
        <v>10.2321666666667</v>
      </c>
      <c r="AD58" s="1">
        <f t="shared" ref="AD58:AD69" si="52">$B$60</f>
        <v>0.29</v>
      </c>
      <c r="AE58" s="29">
        <f t="shared" ref="AE58:AE69" si="53">$E$7/12</f>
        <v>301.143614287194</v>
      </c>
      <c r="AF58" s="1">
        <f t="shared" ref="AF58:AF69" si="54">AE58*10000*AC58*AB58</f>
        <v>7016771.58149109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="1" customFormat="1" spans="1:79">
      <c r="A59" s="13" t="s">
        <v>74</v>
      </c>
      <c r="B59" s="13">
        <v>27</v>
      </c>
      <c r="C59" s="16">
        <v>1</v>
      </c>
      <c r="D59" s="17">
        <v>2.50502219306452</v>
      </c>
      <c r="E59" s="19">
        <f t="shared" ref="E59:E70" si="55">D58</f>
        <v>2.8282313026129</v>
      </c>
      <c r="F59" s="16" t="s">
        <v>73</v>
      </c>
      <c r="G59" s="13">
        <v>2</v>
      </c>
      <c r="H59" s="18">
        <f t="shared" si="40"/>
        <v>2.50502219306452</v>
      </c>
      <c r="I59" s="18">
        <f t="shared" si="41"/>
        <v>275.655022193064</v>
      </c>
      <c r="J59" s="18">
        <f t="shared" si="42"/>
        <v>0.0240930063229498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5.45599739320073</v>
      </c>
      <c r="P59" s="18">
        <f t="shared" si="45"/>
        <v>0.131451379692383</v>
      </c>
      <c r="Q59" s="23">
        <f t="shared" si="46"/>
        <v>0.038120900110791</v>
      </c>
      <c r="R59" s="18">
        <f t="shared" si="47"/>
        <v>0.80117865</v>
      </c>
      <c r="S59" s="24">
        <f t="shared" si="48"/>
        <v>0.0475810234219185</v>
      </c>
      <c r="T59" s="3">
        <v>0.27</v>
      </c>
      <c r="U59" s="25">
        <f t="shared" si="49"/>
        <v>0.012846876323918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0.228896148069737</v>
      </c>
      <c r="AC59" s="28">
        <f t="shared" si="51"/>
        <v>10.2321666666667</v>
      </c>
      <c r="AD59" s="1">
        <f t="shared" si="52"/>
        <v>0.29</v>
      </c>
      <c r="AE59" s="29">
        <f t="shared" si="53"/>
        <v>301.143614287194</v>
      </c>
      <c r="AF59" s="1">
        <f t="shared" si="54"/>
        <v>7053095.23988593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="1" customFormat="1" spans="1:79">
      <c r="A60" s="13" t="s">
        <v>37</v>
      </c>
      <c r="B60" s="13">
        <f>H7</f>
        <v>0.29</v>
      </c>
      <c r="C60" s="16">
        <v>2</v>
      </c>
      <c r="D60" s="17">
        <v>5.2550918685</v>
      </c>
      <c r="E60" s="19">
        <f t="shared" si="55"/>
        <v>2.50502219306452</v>
      </c>
      <c r="F60" s="16" t="s">
        <v>73</v>
      </c>
      <c r="G60" s="13">
        <v>3</v>
      </c>
      <c r="H60" s="18">
        <f t="shared" si="40"/>
        <v>5.2550918685</v>
      </c>
      <c r="I60" s="18">
        <f t="shared" si="41"/>
        <v>278.4050918685</v>
      </c>
      <c r="J60" s="18">
        <f t="shared" si="42"/>
        <v>0.0341524383160589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8.08723101350834</v>
      </c>
      <c r="P60" s="18">
        <f t="shared" si="45"/>
        <v>0.276198658336562</v>
      </c>
      <c r="Q60" s="23">
        <f t="shared" si="46"/>
        <v>0.080097610917603</v>
      </c>
      <c r="R60" s="18">
        <f t="shared" si="47"/>
        <v>0.80117865</v>
      </c>
      <c r="S60" s="24">
        <f t="shared" si="48"/>
        <v>0.09997471964287</v>
      </c>
      <c r="T60" s="3">
        <v>0.27</v>
      </c>
      <c r="U60" s="25">
        <f t="shared" si="49"/>
        <v>0.0269931743035749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50"/>
        <v>0.231644773767185</v>
      </c>
      <c r="AC60" s="28">
        <f t="shared" si="51"/>
        <v>10.2321666666667</v>
      </c>
      <c r="AD60" s="1">
        <f t="shared" si="52"/>
        <v>0.29</v>
      </c>
      <c r="AE60" s="29">
        <f t="shared" si="53"/>
        <v>301.143614287194</v>
      </c>
      <c r="AF60" s="1">
        <f t="shared" si="54"/>
        <v>7137790.06322121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="1" customFormat="1" spans="1:79">
      <c r="A61" s="13"/>
      <c r="B61" s="13"/>
      <c r="C61" s="16">
        <v>3</v>
      </c>
      <c r="D61" s="17">
        <v>11.3394947171935</v>
      </c>
      <c r="E61" s="19">
        <f t="shared" si="55"/>
        <v>5.2550918685</v>
      </c>
      <c r="F61" s="16" t="s">
        <v>73</v>
      </c>
      <c r="G61" s="13">
        <v>4</v>
      </c>
      <c r="H61" s="18">
        <f t="shared" si="40"/>
        <v>11.3394947171935</v>
      </c>
      <c r="I61" s="18">
        <f t="shared" si="41"/>
        <v>284.489494717194</v>
      </c>
      <c r="J61" s="18">
        <f t="shared" si="42"/>
        <v>0.0721548537166333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10.5737173551718</v>
      </c>
      <c r="P61" s="18">
        <f t="shared" si="45"/>
        <v>0.762945029003447</v>
      </c>
      <c r="Q61" s="23">
        <f t="shared" si="46"/>
        <v>0.221254058410999</v>
      </c>
      <c r="R61" s="18">
        <f t="shared" si="47"/>
        <v>0.80117865</v>
      </c>
      <c r="S61" s="24">
        <f t="shared" si="48"/>
        <v>0.276160701999485</v>
      </c>
      <c r="T61" s="3">
        <v>0.27</v>
      </c>
      <c r="U61" s="25">
        <f t="shared" si="49"/>
        <v>0.0745633895398609</v>
      </c>
      <c r="V61" s="3">
        <v>220.1</v>
      </c>
      <c r="W61" s="26">
        <v>12.1</v>
      </c>
      <c r="X61" s="26">
        <v>4.5</v>
      </c>
      <c r="Y61" s="26">
        <v>1.5</v>
      </c>
      <c r="Z61" s="26">
        <v>6.8</v>
      </c>
      <c r="AA61" s="3">
        <v>30.2</v>
      </c>
      <c r="AB61" s="2">
        <f t="shared" si="50"/>
        <v>0.289687666587595</v>
      </c>
      <c r="AC61" s="28">
        <f t="shared" si="51"/>
        <v>10.2321666666667</v>
      </c>
      <c r="AD61" s="1">
        <f t="shared" si="52"/>
        <v>0.29</v>
      </c>
      <c r="AE61" s="29">
        <f t="shared" si="53"/>
        <v>301.143614287194</v>
      </c>
      <c r="AF61" s="1">
        <f t="shared" si="54"/>
        <v>8926295.7000051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="1" customFormat="1" spans="1:79">
      <c r="A62" s="13"/>
      <c r="B62" s="13"/>
      <c r="C62" s="16">
        <v>4</v>
      </c>
      <c r="D62" s="17">
        <v>16.0773164988</v>
      </c>
      <c r="E62" s="19">
        <f t="shared" si="55"/>
        <v>11.3394947171935</v>
      </c>
      <c r="F62" s="16" t="s">
        <v>73</v>
      </c>
      <c r="G62" s="13">
        <v>5</v>
      </c>
      <c r="H62" s="18">
        <f t="shared" si="40"/>
        <v>16.0773164988</v>
      </c>
      <c r="I62" s="18">
        <f t="shared" si="41"/>
        <v>289.2273164988</v>
      </c>
      <c r="J62" s="18">
        <f t="shared" si="42"/>
        <v>0.126401181976471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9.32023370985992</v>
      </c>
      <c r="O62" s="18">
        <f t="shared" si="56"/>
        <v>3.25322361630842</v>
      </c>
      <c r="P62" s="18">
        <f t="shared" si="45"/>
        <v>0.411211310335153</v>
      </c>
      <c r="Q62" s="23">
        <f t="shared" si="46"/>
        <v>0.119251279997194</v>
      </c>
      <c r="R62" s="18">
        <f t="shared" si="47"/>
        <v>0.80117865</v>
      </c>
      <c r="S62" s="24">
        <f t="shared" si="48"/>
        <v>0.148844805084602</v>
      </c>
      <c r="T62" s="3">
        <v>0.27</v>
      </c>
      <c r="U62" s="25">
        <f t="shared" si="49"/>
        <v>0.0401880973728425</v>
      </c>
      <c r="V62" s="3">
        <v>220.1</v>
      </c>
      <c r="W62" s="26">
        <v>12.1</v>
      </c>
      <c r="X62" s="26">
        <v>4.5</v>
      </c>
      <c r="Y62" s="26">
        <v>1.5</v>
      </c>
      <c r="Z62" s="26">
        <v>6.8</v>
      </c>
      <c r="AA62" s="3">
        <v>30.2</v>
      </c>
      <c r="AB62" s="2">
        <f t="shared" si="50"/>
        <v>0.283008547319543</v>
      </c>
      <c r="AC62" s="28">
        <f t="shared" si="51"/>
        <v>10.2321666666667</v>
      </c>
      <c r="AD62" s="1">
        <f t="shared" si="52"/>
        <v>0.29</v>
      </c>
      <c r="AE62" s="29">
        <f t="shared" si="53"/>
        <v>301.143614287194</v>
      </c>
      <c r="AF62" s="1">
        <f t="shared" si="54"/>
        <v>8720488.54810068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="1" customFormat="1" spans="1:79">
      <c r="A63" s="13"/>
      <c r="B63" s="13"/>
      <c r="C63" s="16">
        <v>5</v>
      </c>
      <c r="D63" s="17">
        <v>21.9644590306452</v>
      </c>
      <c r="E63" s="19">
        <f t="shared" si="55"/>
        <v>16.0773164988</v>
      </c>
      <c r="F63" s="16" t="s">
        <v>75</v>
      </c>
      <c r="G63" s="13">
        <v>6</v>
      </c>
      <c r="H63" s="18">
        <f t="shared" si="40"/>
        <v>21.9644590306452</v>
      </c>
      <c r="I63" s="18">
        <f t="shared" si="41"/>
        <v>295.114459030645</v>
      </c>
      <c r="J63" s="18">
        <f t="shared" si="42"/>
        <v>0.247405735874823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5.60469730597326</v>
      </c>
      <c r="P63" s="18">
        <f t="shared" si="45"/>
        <v>1.38663426133995</v>
      </c>
      <c r="Q63" s="23">
        <f t="shared" si="46"/>
        <v>0.402123935788586</v>
      </c>
      <c r="R63" s="18">
        <f t="shared" si="47"/>
        <v>0.80117865</v>
      </c>
      <c r="S63" s="24">
        <f t="shared" si="48"/>
        <v>0.501915441441914</v>
      </c>
      <c r="T63" s="3">
        <v>0.27</v>
      </c>
      <c r="U63" s="25">
        <f t="shared" si="49"/>
        <v>0.135517169189317</v>
      </c>
      <c r="V63" s="3">
        <v>229.1</v>
      </c>
      <c r="W63" s="26">
        <v>15.1</v>
      </c>
      <c r="X63" s="26">
        <v>6</v>
      </c>
      <c r="Y63" s="26">
        <v>3</v>
      </c>
      <c r="Z63" s="26">
        <v>7</v>
      </c>
      <c r="AA63" s="3">
        <v>30.2</v>
      </c>
      <c r="AB63" s="2">
        <f t="shared" si="50"/>
        <v>0.316730985973484</v>
      </c>
      <c r="AC63" s="28">
        <f t="shared" si="51"/>
        <v>10.2321666666667</v>
      </c>
      <c r="AD63" s="1">
        <f t="shared" si="52"/>
        <v>0.29</v>
      </c>
      <c r="AE63" s="29">
        <f t="shared" si="53"/>
        <v>301.143614287194</v>
      </c>
      <c r="AF63" s="1">
        <f t="shared" si="54"/>
        <v>9759595.46865485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="1" customFormat="1" spans="1:79">
      <c r="A64" s="13"/>
      <c r="B64" s="13"/>
      <c r="C64" s="16">
        <v>6</v>
      </c>
      <c r="D64" s="17">
        <v>25.1751581766667</v>
      </c>
      <c r="E64" s="19">
        <f t="shared" si="55"/>
        <v>21.9644590306452</v>
      </c>
      <c r="F64" s="16" t="s">
        <v>73</v>
      </c>
      <c r="G64" s="13">
        <v>7</v>
      </c>
      <c r="H64" s="18">
        <f t="shared" si="40"/>
        <v>25.1751581766667</v>
      </c>
      <c r="I64" s="18">
        <f t="shared" si="41"/>
        <v>298.325158176667</v>
      </c>
      <c r="J64" s="18">
        <f t="shared" si="42"/>
        <v>0.352876041410216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6.98074804463331</v>
      </c>
      <c r="P64" s="18">
        <f t="shared" si="45"/>
        <v>2.46333873607231</v>
      </c>
      <c r="Q64" s="23">
        <f t="shared" si="46"/>
        <v>0.714368233460969</v>
      </c>
      <c r="R64" s="18">
        <f t="shared" si="47"/>
        <v>0.80117865</v>
      </c>
      <c r="S64" s="24">
        <f t="shared" si="48"/>
        <v>0.891646617718744</v>
      </c>
      <c r="T64" s="3">
        <v>0.27</v>
      </c>
      <c r="U64" s="25">
        <f t="shared" si="49"/>
        <v>0.240744586784061</v>
      </c>
      <c r="V64" s="3">
        <v>229.1</v>
      </c>
      <c r="W64" s="26">
        <v>15.1</v>
      </c>
      <c r="X64" s="26">
        <v>6</v>
      </c>
      <c r="Y64" s="26">
        <v>3</v>
      </c>
      <c r="Z64" s="26">
        <v>7</v>
      </c>
      <c r="AA64" s="3">
        <v>30.2</v>
      </c>
      <c r="AB64" s="2">
        <f t="shared" si="50"/>
        <v>0.337176673212143</v>
      </c>
      <c r="AC64" s="28">
        <f t="shared" si="51"/>
        <v>10.2321666666667</v>
      </c>
      <c r="AD64" s="1">
        <f t="shared" si="52"/>
        <v>0.29</v>
      </c>
      <c r="AE64" s="29">
        <f t="shared" si="53"/>
        <v>301.143614287194</v>
      </c>
      <c r="AF64" s="1">
        <f t="shared" si="54"/>
        <v>10389598.9901438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="1" customFormat="1" spans="1:79">
      <c r="A65" s="13"/>
      <c r="B65" s="13"/>
      <c r="C65" s="16">
        <v>7</v>
      </c>
      <c r="D65" s="17">
        <v>29.8573905009677</v>
      </c>
      <c r="E65" s="19">
        <f t="shared" si="55"/>
        <v>25.1751581766667</v>
      </c>
      <c r="F65" s="16" t="s">
        <v>73</v>
      </c>
      <c r="G65" s="13">
        <v>8</v>
      </c>
      <c r="H65" s="18">
        <f t="shared" si="40"/>
        <v>29.8573905009677</v>
      </c>
      <c r="I65" s="18">
        <f t="shared" si="41"/>
        <v>303.007390500968</v>
      </c>
      <c r="J65" s="18">
        <f t="shared" si="42"/>
        <v>0.584326208104867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7.280094308561</v>
      </c>
      <c r="P65" s="18">
        <f t="shared" si="45"/>
        <v>4.25394990196727</v>
      </c>
      <c r="Q65" s="23">
        <f t="shared" si="46"/>
        <v>1.23364547157051</v>
      </c>
      <c r="R65" s="18">
        <f t="shared" si="47"/>
        <v>0.80117865</v>
      </c>
      <c r="S65" s="24">
        <f t="shared" si="48"/>
        <v>1.53978825018678</v>
      </c>
      <c r="T65" s="3">
        <v>0.27</v>
      </c>
      <c r="U65" s="25">
        <f t="shared" si="49"/>
        <v>0.415742827550432</v>
      </c>
      <c r="V65" s="3">
        <v>229.1</v>
      </c>
      <c r="W65" s="26">
        <v>15.1</v>
      </c>
      <c r="X65" s="26">
        <v>6</v>
      </c>
      <c r="Y65" s="26">
        <v>3</v>
      </c>
      <c r="Z65" s="26">
        <v>7</v>
      </c>
      <c r="AA65" s="3">
        <v>30.2</v>
      </c>
      <c r="AB65" s="2">
        <f t="shared" si="50"/>
        <v>0.371178831393049</v>
      </c>
      <c r="AC65" s="28">
        <f t="shared" si="51"/>
        <v>10.2321666666667</v>
      </c>
      <c r="AD65" s="1">
        <f t="shared" si="52"/>
        <v>0.29</v>
      </c>
      <c r="AE65" s="29">
        <f t="shared" si="53"/>
        <v>301.143614287194</v>
      </c>
      <c r="AF65" s="1">
        <f t="shared" si="54"/>
        <v>11437325.052963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="1" customFormat="1" spans="1:79">
      <c r="A66" s="13"/>
      <c r="B66" s="13"/>
      <c r="C66" s="16">
        <v>8</v>
      </c>
      <c r="D66" s="17">
        <v>29.8929404254839</v>
      </c>
      <c r="E66" s="19">
        <f t="shared" si="55"/>
        <v>29.8573905009677</v>
      </c>
      <c r="F66" s="16" t="s">
        <v>73</v>
      </c>
      <c r="G66" s="13">
        <v>9</v>
      </c>
      <c r="H66" s="18">
        <f t="shared" si="40"/>
        <v>29.8929404254839</v>
      </c>
      <c r="I66" s="18">
        <f t="shared" si="41"/>
        <v>303.042940425484</v>
      </c>
      <c r="J66" s="18">
        <f t="shared" si="42"/>
        <v>0.586533050097432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5.78882940659373</v>
      </c>
      <c r="P66" s="18">
        <f t="shared" si="45"/>
        <v>3.39533976834313</v>
      </c>
      <c r="Q66" s="23">
        <f t="shared" si="46"/>
        <v>0.984648532819506</v>
      </c>
      <c r="R66" s="18">
        <f t="shared" si="47"/>
        <v>0.80117865</v>
      </c>
      <c r="S66" s="24">
        <f t="shared" si="48"/>
        <v>1.22899996501343</v>
      </c>
      <c r="T66" s="3">
        <v>0.27</v>
      </c>
      <c r="U66" s="25">
        <f t="shared" si="49"/>
        <v>0.331829990553626</v>
      </c>
      <c r="V66" s="3">
        <v>220.1</v>
      </c>
      <c r="W66" s="26">
        <v>12.1</v>
      </c>
      <c r="X66" s="26">
        <v>4.5</v>
      </c>
      <c r="Y66" s="26">
        <v>1.5</v>
      </c>
      <c r="Z66" s="26">
        <v>6.8</v>
      </c>
      <c r="AA66" s="3">
        <v>30.2</v>
      </c>
      <c r="AB66" s="2">
        <f t="shared" si="50"/>
        <v>0.33967456716457</v>
      </c>
      <c r="AC66" s="28">
        <f t="shared" si="51"/>
        <v>10.2321666666667</v>
      </c>
      <c r="AD66" s="1">
        <f t="shared" si="52"/>
        <v>0.29</v>
      </c>
      <c r="AE66" s="29">
        <f t="shared" si="53"/>
        <v>301.143614287194</v>
      </c>
      <c r="AF66" s="1">
        <f t="shared" si="54"/>
        <v>10466567.8867118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="1" customFormat="1" spans="1:79">
      <c r="A67" s="13"/>
      <c r="B67" s="13"/>
      <c r="C67" s="16">
        <v>9</v>
      </c>
      <c r="D67" s="17">
        <v>22.7485685443333</v>
      </c>
      <c r="E67" s="19">
        <f t="shared" si="55"/>
        <v>29.8929404254839</v>
      </c>
      <c r="F67" s="16" t="s">
        <v>73</v>
      </c>
      <c r="G67" s="13">
        <v>10</v>
      </c>
      <c r="H67" s="18">
        <f t="shared" si="40"/>
        <v>22.7485685443333</v>
      </c>
      <c r="I67" s="18">
        <f t="shared" si="41"/>
        <v>295.898568544333</v>
      </c>
      <c r="J67" s="18">
        <f t="shared" si="42"/>
        <v>0.270010102227565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5.1561746382506</v>
      </c>
      <c r="P67" s="18">
        <f t="shared" si="45"/>
        <v>1.39221924117722</v>
      </c>
      <c r="Q67" s="23">
        <f t="shared" si="46"/>
        <v>0.403743579941394</v>
      </c>
      <c r="R67" s="18">
        <f t="shared" si="47"/>
        <v>0.80117865</v>
      </c>
      <c r="S67" s="24">
        <f t="shared" si="48"/>
        <v>0.503937018218589</v>
      </c>
      <c r="T67" s="3">
        <v>0.27</v>
      </c>
      <c r="U67" s="25">
        <f t="shared" si="49"/>
        <v>0.136062994919019</v>
      </c>
      <c r="V67" s="3">
        <v>220.1</v>
      </c>
      <c r="W67" s="26">
        <v>12.1</v>
      </c>
      <c r="X67" s="26">
        <v>4.5</v>
      </c>
      <c r="Y67" s="26">
        <v>1.5</v>
      </c>
      <c r="Z67" s="26">
        <v>6.8</v>
      </c>
      <c r="AA67" s="3">
        <v>30.2</v>
      </c>
      <c r="AB67" s="2">
        <f t="shared" si="50"/>
        <v>0.301637039912765</v>
      </c>
      <c r="AC67" s="28">
        <f t="shared" si="51"/>
        <v>10.2321666666667</v>
      </c>
      <c r="AD67" s="1">
        <f t="shared" si="52"/>
        <v>0.29</v>
      </c>
      <c r="AE67" s="29">
        <f t="shared" si="53"/>
        <v>301.143614287194</v>
      </c>
      <c r="AF67" s="1">
        <f t="shared" si="54"/>
        <v>9294497.91236257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="1" customFormat="1" spans="1:79">
      <c r="A68" s="13"/>
      <c r="B68" s="13"/>
      <c r="C68" s="16">
        <v>10</v>
      </c>
      <c r="D68" s="17">
        <v>17.4861081632258</v>
      </c>
      <c r="E68" s="19">
        <f t="shared" si="55"/>
        <v>22.7485685443333</v>
      </c>
      <c r="F68" s="16" t="s">
        <v>73</v>
      </c>
      <c r="G68" s="13">
        <v>11</v>
      </c>
      <c r="H68" s="18">
        <f t="shared" si="40"/>
        <v>17.4861081632258</v>
      </c>
      <c r="I68" s="18">
        <f t="shared" si="41"/>
        <v>290.636108163226</v>
      </c>
      <c r="J68" s="18">
        <f t="shared" si="42"/>
        <v>0.148805987782271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3.57575762721971</v>
      </c>
      <c r="O68" s="18">
        <f t="shared" si="56"/>
        <v>2.95088276985367</v>
      </c>
      <c r="P68" s="18">
        <f t="shared" si="45"/>
        <v>0.439109025397759</v>
      </c>
      <c r="Q68" s="23">
        <f t="shared" si="46"/>
        <v>0.12734161736535</v>
      </c>
      <c r="R68" s="18">
        <f t="shared" si="47"/>
        <v>0.80117865</v>
      </c>
      <c r="S68" s="24">
        <f t="shared" si="48"/>
        <v>0.158942849220146</v>
      </c>
      <c r="T68" s="3">
        <v>0.27</v>
      </c>
      <c r="U68" s="25">
        <f t="shared" si="49"/>
        <v>0.0429145692894394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50"/>
        <v>0.234738300812938</v>
      </c>
      <c r="AC68" s="28">
        <f t="shared" si="51"/>
        <v>10.2321666666667</v>
      </c>
      <c r="AD68" s="1">
        <f t="shared" si="52"/>
        <v>0.29</v>
      </c>
      <c r="AE68" s="29">
        <f t="shared" si="53"/>
        <v>301.143614287194</v>
      </c>
      <c r="AF68" s="1">
        <f t="shared" si="54"/>
        <v>7233112.50995026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="1" customFormat="1" spans="1:79">
      <c r="A69" s="13"/>
      <c r="B69" s="13"/>
      <c r="C69" s="16">
        <v>11</v>
      </c>
      <c r="D69" s="17">
        <v>10.8294021630667</v>
      </c>
      <c r="E69" s="19">
        <f t="shared" si="55"/>
        <v>17.4861081632258</v>
      </c>
      <c r="F69" s="16" t="s">
        <v>75</v>
      </c>
      <c r="G69" s="13">
        <v>12</v>
      </c>
      <c r="H69" s="18">
        <f t="shared" si="40"/>
        <v>10.8294021630667</v>
      </c>
      <c r="I69" s="18">
        <f t="shared" si="41"/>
        <v>283.979402163067</v>
      </c>
      <c r="J69" s="18">
        <f t="shared" si="42"/>
        <v>0.0678525993628588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5.27445874445591</v>
      </c>
      <c r="P69" s="18">
        <f t="shared" si="45"/>
        <v>0.357885736043494</v>
      </c>
      <c r="Q69" s="23">
        <f t="shared" si="46"/>
        <v>0.103786863452613</v>
      </c>
      <c r="R69" s="18">
        <f t="shared" si="47"/>
        <v>0.80117865</v>
      </c>
      <c r="S69" s="24">
        <f t="shared" si="48"/>
        <v>0.129542722403565</v>
      </c>
      <c r="T69" s="3">
        <v>0.27</v>
      </c>
      <c r="U69" s="25">
        <f t="shared" si="49"/>
        <v>0.0349765350489627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0.233195940760013</v>
      </c>
      <c r="AC69" s="28">
        <f t="shared" si="51"/>
        <v>10.2321666666667</v>
      </c>
      <c r="AD69" s="1">
        <f t="shared" si="52"/>
        <v>0.29</v>
      </c>
      <c r="AE69" s="29">
        <f t="shared" si="53"/>
        <v>301.143614287194</v>
      </c>
      <c r="AF69" s="1">
        <f t="shared" si="54"/>
        <v>7185586.97297985</v>
      </c>
      <c r="AG69" s="1">
        <f>SUM(AF58:AF69)</f>
        <v>104620725.92647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="1" customFormat="1" spans="1:46">
      <c r="A70" s="13"/>
      <c r="B70" s="13"/>
      <c r="C70" s="16">
        <v>12</v>
      </c>
      <c r="D70" s="17">
        <v>3.82614291351613</v>
      </c>
      <c r="E70" s="19">
        <f t="shared" si="55"/>
        <v>10.8294021630667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2.8282313026129</v>
      </c>
      <c r="E74" s="16"/>
      <c r="F74" s="16"/>
      <c r="G74" s="13">
        <v>1</v>
      </c>
      <c r="H74" s="18">
        <f t="shared" ref="H74:H85" si="57">E75</f>
        <v>2.8282313026129</v>
      </c>
      <c r="I74" s="18">
        <f t="shared" ref="I74:I85" si="58">H74+273.15</f>
        <v>275.978231302613</v>
      </c>
      <c r="J74" s="18">
        <f t="shared" ref="J74:J85" si="59">EXP(($C$16*(I74-$C$14))/($C$17*I74*$C$14))</f>
        <v>0.0251105742418233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0.0130881335063231</v>
      </c>
      <c r="Q74" s="23">
        <f t="shared" ref="Q74:Q85" si="63">P74*$B$76</f>
        <v>0.00340291471164402</v>
      </c>
      <c r="R74" s="18">
        <f t="shared" ref="R74:R85" si="64">L74*$B$76</f>
        <v>0.1355172</v>
      </c>
      <c r="S74" s="24">
        <f t="shared" ref="S74:S85" si="65">Q74/R74</f>
        <v>0.0251105742418233</v>
      </c>
      <c r="T74" s="3">
        <v>0.01</v>
      </c>
      <c r="U74" s="25">
        <f t="shared" ref="U74:U85" si="66">S74*T74</f>
        <v>0.000251105742418233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0.00574110574241823</v>
      </c>
      <c r="AU74" s="28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0.11</v>
      </c>
      <c r="AX74" s="1">
        <f t="shared" ref="AX74:AX85" si="73">AW74*10000*AV74*0.67*AU74*AT74</f>
        <v>57.3399689860817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2.50502219306452</v>
      </c>
      <c r="E75" s="19">
        <f t="shared" ref="E75:E86" si="74">D74</f>
        <v>2.8282313026129</v>
      </c>
      <c r="F75" s="16" t="s">
        <v>73</v>
      </c>
      <c r="G75" s="13">
        <v>2</v>
      </c>
      <c r="H75" s="18">
        <f t="shared" si="57"/>
        <v>2.50502219306452</v>
      </c>
      <c r="I75" s="18">
        <f t="shared" si="58"/>
        <v>275.655022193064</v>
      </c>
      <c r="J75" s="18">
        <f t="shared" si="59"/>
        <v>0.0240930063229498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1.02935186649368</v>
      </c>
      <c r="P75" s="18">
        <f t="shared" si="62"/>
        <v>0.0248001810279723</v>
      </c>
      <c r="Q75" s="23">
        <f t="shared" si="63"/>
        <v>0.00644804706727281</v>
      </c>
      <c r="R75" s="18">
        <f t="shared" si="64"/>
        <v>0.1355172</v>
      </c>
      <c r="S75" s="24">
        <f t="shared" si="65"/>
        <v>0.0475810234219185</v>
      </c>
      <c r="T75" s="3">
        <v>0.01</v>
      </c>
      <c r="U75" s="25">
        <f t="shared" si="66"/>
        <v>0.000475810234219185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0.00596581023421919</v>
      </c>
      <c r="AU75" s="28">
        <f t="shared" si="70"/>
        <v>52.122</v>
      </c>
      <c r="AV75" s="1">
        <f t="shared" si="71"/>
        <v>0.26</v>
      </c>
      <c r="AW75" s="2">
        <f t="shared" si="72"/>
        <v>0.11</v>
      </c>
      <c r="AX75" s="1">
        <f t="shared" si="73"/>
        <v>59.5842315321801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7">
        <v>5.2550918685</v>
      </c>
      <c r="E76" s="19">
        <f t="shared" si="74"/>
        <v>2.50502219306452</v>
      </c>
      <c r="F76" s="16" t="s">
        <v>73</v>
      </c>
      <c r="G76" s="13">
        <v>3</v>
      </c>
      <c r="H76" s="18">
        <f t="shared" si="57"/>
        <v>5.2550918685</v>
      </c>
      <c r="I76" s="18">
        <f t="shared" si="58"/>
        <v>278.4050918685</v>
      </c>
      <c r="J76" s="18">
        <f t="shared" si="59"/>
        <v>0.0341524383160589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1.5257716854657</v>
      </c>
      <c r="P76" s="18">
        <f t="shared" si="62"/>
        <v>0.0521088233722567</v>
      </c>
      <c r="Q76" s="23">
        <f t="shared" si="63"/>
        <v>0.0135482940767867</v>
      </c>
      <c r="R76" s="18">
        <f t="shared" si="64"/>
        <v>0.1355172</v>
      </c>
      <c r="S76" s="24">
        <f t="shared" si="65"/>
        <v>0.09997471964287</v>
      </c>
      <c r="T76" s="3">
        <v>0.01</v>
      </c>
      <c r="U76" s="25">
        <f t="shared" si="66"/>
        <v>0.0009997471964287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0.001</v>
      </c>
      <c r="AF76" s="3">
        <v>0.49</v>
      </c>
      <c r="AG76" s="25">
        <f t="shared" si="67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8"/>
        <v>0.005</v>
      </c>
      <c r="AT76" s="2">
        <f t="shared" si="69"/>
        <v>0.0064897471964287</v>
      </c>
      <c r="AU76" s="28">
        <f t="shared" si="70"/>
        <v>52.122</v>
      </c>
      <c r="AV76" s="1">
        <f t="shared" si="71"/>
        <v>0.26</v>
      </c>
      <c r="AW76" s="2">
        <f t="shared" si="72"/>
        <v>0.11</v>
      </c>
      <c r="AX76" s="1">
        <f t="shared" si="73"/>
        <v>64.8171135781919</v>
      </c>
    </row>
    <row r="77" s="1" customFormat="1" spans="1:50">
      <c r="A77" s="13"/>
      <c r="B77" s="13"/>
      <c r="C77" s="16">
        <v>3</v>
      </c>
      <c r="D77" s="17">
        <v>11.3394947171935</v>
      </c>
      <c r="E77" s="19">
        <f t="shared" si="74"/>
        <v>5.2550918685</v>
      </c>
      <c r="F77" s="16" t="s">
        <v>73</v>
      </c>
      <c r="G77" s="13">
        <v>4</v>
      </c>
      <c r="H77" s="18">
        <f t="shared" si="57"/>
        <v>11.3394947171935</v>
      </c>
      <c r="I77" s="18">
        <f t="shared" si="58"/>
        <v>284.489494717194</v>
      </c>
      <c r="J77" s="18">
        <f t="shared" si="59"/>
        <v>0.0721548537166333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1.99488286209345</v>
      </c>
      <c r="P77" s="18">
        <f t="shared" si="62"/>
        <v>0.143940481096172</v>
      </c>
      <c r="Q77" s="23">
        <f t="shared" si="63"/>
        <v>0.0374245250850046</v>
      </c>
      <c r="R77" s="18">
        <f t="shared" si="64"/>
        <v>0.1355172</v>
      </c>
      <c r="S77" s="24">
        <f t="shared" si="65"/>
        <v>0.276160701999485</v>
      </c>
      <c r="T77" s="3">
        <v>0.01</v>
      </c>
      <c r="U77" s="25">
        <f t="shared" si="66"/>
        <v>0.00276160701999485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0.001</v>
      </c>
      <c r="AF77" s="3">
        <v>0.49</v>
      </c>
      <c r="AG77" s="25">
        <f t="shared" si="67"/>
        <v>0.00049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0.015</v>
      </c>
      <c r="AR77" s="3">
        <v>0.5</v>
      </c>
      <c r="AS77" s="3">
        <f t="shared" si="68"/>
        <v>0.0075</v>
      </c>
      <c r="AT77" s="2">
        <f t="shared" si="69"/>
        <v>0.0107516070199948</v>
      </c>
      <c r="AU77" s="28">
        <f t="shared" si="70"/>
        <v>52.122</v>
      </c>
      <c r="AV77" s="1">
        <f t="shared" si="71"/>
        <v>0.26</v>
      </c>
      <c r="AW77" s="2">
        <f t="shared" si="72"/>
        <v>0.11</v>
      </c>
      <c r="AX77" s="1">
        <f t="shared" si="73"/>
        <v>107.382939931248</v>
      </c>
    </row>
    <row r="78" s="1" customFormat="1" spans="1:50">
      <c r="A78" s="13"/>
      <c r="B78" s="13"/>
      <c r="C78" s="16">
        <v>4</v>
      </c>
      <c r="D78" s="17">
        <v>16.0773164988</v>
      </c>
      <c r="E78" s="19">
        <f t="shared" si="74"/>
        <v>11.3394947171935</v>
      </c>
      <c r="F78" s="16" t="s">
        <v>73</v>
      </c>
      <c r="G78" s="13">
        <v>5</v>
      </c>
      <c r="H78" s="18">
        <f t="shared" si="57"/>
        <v>16.0773164988</v>
      </c>
      <c r="I78" s="18">
        <f t="shared" si="58"/>
        <v>289.2273164988</v>
      </c>
      <c r="J78" s="18">
        <f t="shared" si="59"/>
        <v>0.126401181976471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1.75839526194741</v>
      </c>
      <c r="O78" s="18">
        <f t="shared" si="75"/>
        <v>0.613767119049864</v>
      </c>
      <c r="P78" s="18">
        <f t="shared" si="62"/>
        <v>0.0775808893061962</v>
      </c>
      <c r="Q78" s="23">
        <f t="shared" si="63"/>
        <v>0.020171031219611</v>
      </c>
      <c r="R78" s="18">
        <f t="shared" si="64"/>
        <v>0.1355172</v>
      </c>
      <c r="S78" s="24">
        <f t="shared" si="65"/>
        <v>0.148844805084602</v>
      </c>
      <c r="T78" s="3">
        <v>0.01</v>
      </c>
      <c r="U78" s="25">
        <f t="shared" si="66"/>
        <v>0.00148844805084602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0.005</v>
      </c>
      <c r="AF78" s="3">
        <v>0.49</v>
      </c>
      <c r="AG78" s="25">
        <f t="shared" si="67"/>
        <v>0.00245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0.015</v>
      </c>
      <c r="AR78" s="3">
        <v>0.5</v>
      </c>
      <c r="AS78" s="3">
        <f t="shared" si="68"/>
        <v>0.0075</v>
      </c>
      <c r="AT78" s="2">
        <f t="shared" si="69"/>
        <v>0.011438448050846</v>
      </c>
      <c r="AU78" s="28">
        <f t="shared" si="70"/>
        <v>52.122</v>
      </c>
      <c r="AV78" s="1">
        <f t="shared" si="71"/>
        <v>0.26</v>
      </c>
      <c r="AW78" s="2">
        <f t="shared" si="72"/>
        <v>0.11</v>
      </c>
      <c r="AX78" s="1">
        <f t="shared" si="73"/>
        <v>114.242845526853</v>
      </c>
    </row>
    <row r="79" s="1" customFormat="1" spans="1:50">
      <c r="A79" s="13"/>
      <c r="B79" s="13"/>
      <c r="C79" s="16">
        <v>5</v>
      </c>
      <c r="D79" s="17">
        <v>21.9644590306452</v>
      </c>
      <c r="E79" s="19">
        <f t="shared" si="74"/>
        <v>16.0773164988</v>
      </c>
      <c r="F79" s="16" t="s">
        <v>75</v>
      </c>
      <c r="G79" s="13">
        <v>6</v>
      </c>
      <c r="H79" s="18">
        <f t="shared" si="57"/>
        <v>21.9644590306452</v>
      </c>
      <c r="I79" s="18">
        <f t="shared" si="58"/>
        <v>295.114459030645</v>
      </c>
      <c r="J79" s="18">
        <f t="shared" si="59"/>
        <v>0.247405735874823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1.05740622974367</v>
      </c>
      <c r="P79" s="18">
        <f t="shared" si="62"/>
        <v>0.261608366388354</v>
      </c>
      <c r="Q79" s="23">
        <f t="shared" si="63"/>
        <v>0.0680181752609721</v>
      </c>
      <c r="R79" s="18">
        <f t="shared" si="64"/>
        <v>0.1355172</v>
      </c>
      <c r="S79" s="24">
        <f t="shared" si="65"/>
        <v>0.501915441441914</v>
      </c>
      <c r="T79" s="3">
        <v>0.01</v>
      </c>
      <c r="U79" s="25">
        <f t="shared" si="66"/>
        <v>0.00501915441441914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0.005</v>
      </c>
      <c r="AF79" s="3">
        <v>0.49</v>
      </c>
      <c r="AG79" s="25">
        <f t="shared" si="67"/>
        <v>0.00245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0.015</v>
      </c>
      <c r="AR79" s="3">
        <v>0.5</v>
      </c>
      <c r="AS79" s="3">
        <f t="shared" si="68"/>
        <v>0.0075</v>
      </c>
      <c r="AT79" s="2">
        <f t="shared" si="69"/>
        <v>0.0149691544144191</v>
      </c>
      <c r="AU79" s="28">
        <f t="shared" si="70"/>
        <v>52.122</v>
      </c>
      <c r="AV79" s="1">
        <f t="shared" si="71"/>
        <v>0.26</v>
      </c>
      <c r="AW79" s="2">
        <f t="shared" si="72"/>
        <v>0.11</v>
      </c>
      <c r="AX79" s="1">
        <f t="shared" si="73"/>
        <v>149.506190685336</v>
      </c>
    </row>
    <row r="80" s="1" customFormat="1" spans="1:50">
      <c r="A80" s="13"/>
      <c r="B80" s="13"/>
      <c r="C80" s="16">
        <v>6</v>
      </c>
      <c r="D80" s="17">
        <v>25.1751581766667</v>
      </c>
      <c r="E80" s="19">
        <f t="shared" si="74"/>
        <v>21.9644590306452</v>
      </c>
      <c r="F80" s="16" t="s">
        <v>73</v>
      </c>
      <c r="G80" s="13">
        <v>7</v>
      </c>
      <c r="H80" s="18">
        <f t="shared" si="57"/>
        <v>25.1751581766667</v>
      </c>
      <c r="I80" s="18">
        <f t="shared" si="58"/>
        <v>298.325158176667</v>
      </c>
      <c r="J80" s="18">
        <f t="shared" si="59"/>
        <v>0.352876041410216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1.31701786335531</v>
      </c>
      <c r="P80" s="18">
        <f t="shared" si="62"/>
        <v>0.464744050087364</v>
      </c>
      <c r="Q80" s="23">
        <f t="shared" si="63"/>
        <v>0.120833453022715</v>
      </c>
      <c r="R80" s="18">
        <f t="shared" si="64"/>
        <v>0.1355172</v>
      </c>
      <c r="S80" s="24">
        <f t="shared" si="65"/>
        <v>0.891646617718744</v>
      </c>
      <c r="T80" s="3">
        <v>0.01</v>
      </c>
      <c r="U80" s="25">
        <f t="shared" si="66"/>
        <v>0.00891646617718744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0.005</v>
      </c>
      <c r="AF80" s="3">
        <v>0.49</v>
      </c>
      <c r="AG80" s="25">
        <f t="shared" si="67"/>
        <v>0.00245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0.02</v>
      </c>
      <c r="AR80" s="3">
        <v>0.5</v>
      </c>
      <c r="AS80" s="3">
        <f t="shared" si="68"/>
        <v>0.01</v>
      </c>
      <c r="AT80" s="2">
        <f t="shared" si="69"/>
        <v>0.0213664661771874</v>
      </c>
      <c r="AU80" s="28">
        <f t="shared" si="70"/>
        <v>52.122</v>
      </c>
      <c r="AV80" s="1">
        <f t="shared" si="71"/>
        <v>0.26</v>
      </c>
      <c r="AW80" s="2">
        <f t="shared" si="72"/>
        <v>0.11</v>
      </c>
      <c r="AX80" s="1">
        <f t="shared" si="73"/>
        <v>213.400094495741</v>
      </c>
    </row>
    <row r="81" s="1" customFormat="1" spans="1:50">
      <c r="A81" s="13"/>
      <c r="B81" s="13"/>
      <c r="C81" s="16">
        <v>7</v>
      </c>
      <c r="D81" s="17">
        <v>29.8573905009677</v>
      </c>
      <c r="E81" s="19">
        <f t="shared" si="74"/>
        <v>25.1751581766667</v>
      </c>
      <c r="F81" s="16" t="s">
        <v>73</v>
      </c>
      <c r="G81" s="13">
        <v>8</v>
      </c>
      <c r="H81" s="18">
        <f t="shared" si="57"/>
        <v>29.8573905009677</v>
      </c>
      <c r="I81" s="18">
        <f t="shared" si="58"/>
        <v>303.007390500968</v>
      </c>
      <c r="J81" s="18">
        <f t="shared" si="59"/>
        <v>0.584326208104867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1.37349381326795</v>
      </c>
      <c r="P81" s="18">
        <f t="shared" si="62"/>
        <v>0.802568431762355</v>
      </c>
      <c r="Q81" s="23">
        <f t="shared" si="63"/>
        <v>0.208667792258212</v>
      </c>
      <c r="R81" s="18">
        <f t="shared" si="64"/>
        <v>0.1355172</v>
      </c>
      <c r="S81" s="24">
        <f t="shared" si="65"/>
        <v>1.53978825018678</v>
      </c>
      <c r="T81" s="3">
        <v>0.01</v>
      </c>
      <c r="U81" s="25">
        <f t="shared" si="66"/>
        <v>0.0153978825018678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0.005</v>
      </c>
      <c r="AF81" s="3">
        <v>0.49</v>
      </c>
      <c r="AG81" s="25">
        <f t="shared" si="67"/>
        <v>0.00245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0.02</v>
      </c>
      <c r="AR81" s="3">
        <v>0.5</v>
      </c>
      <c r="AS81" s="3">
        <f t="shared" si="68"/>
        <v>0.01</v>
      </c>
      <c r="AT81" s="2">
        <f t="shared" si="69"/>
        <v>0.0278478825018678</v>
      </c>
      <c r="AU81" s="28">
        <f t="shared" si="70"/>
        <v>52.122</v>
      </c>
      <c r="AV81" s="1">
        <f t="shared" si="71"/>
        <v>0.26</v>
      </c>
      <c r="AW81" s="2">
        <f t="shared" si="72"/>
        <v>0.11</v>
      </c>
      <c r="AX81" s="1">
        <f t="shared" si="73"/>
        <v>278.134002512303</v>
      </c>
    </row>
    <row r="82" s="1" customFormat="1" spans="1:50">
      <c r="A82" s="13"/>
      <c r="B82" s="13"/>
      <c r="C82" s="16">
        <v>8</v>
      </c>
      <c r="D82" s="17">
        <v>29.8929404254839</v>
      </c>
      <c r="E82" s="19">
        <f t="shared" si="74"/>
        <v>29.8573905009677</v>
      </c>
      <c r="F82" s="16" t="s">
        <v>73</v>
      </c>
      <c r="G82" s="13">
        <v>9</v>
      </c>
      <c r="H82" s="18">
        <f t="shared" si="57"/>
        <v>29.8929404254839</v>
      </c>
      <c r="I82" s="18">
        <f t="shared" si="58"/>
        <v>303.042940425484</v>
      </c>
      <c r="J82" s="18">
        <f t="shared" si="59"/>
        <v>0.586533050097432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1.09214538150559</v>
      </c>
      <c r="P82" s="18">
        <f t="shared" si="62"/>
        <v>0.6405793617643</v>
      </c>
      <c r="Q82" s="23">
        <f t="shared" si="63"/>
        <v>0.166550634058718</v>
      </c>
      <c r="R82" s="18">
        <f t="shared" si="64"/>
        <v>0.1355172</v>
      </c>
      <c r="S82" s="24">
        <f t="shared" si="65"/>
        <v>1.22899996501343</v>
      </c>
      <c r="T82" s="3">
        <v>0.01</v>
      </c>
      <c r="U82" s="25">
        <f t="shared" si="66"/>
        <v>0.0122899996501343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0.005</v>
      </c>
      <c r="AF82" s="3">
        <v>0.49</v>
      </c>
      <c r="AG82" s="25">
        <f t="shared" si="67"/>
        <v>0.00245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0.015</v>
      </c>
      <c r="AR82" s="3">
        <v>0.5</v>
      </c>
      <c r="AS82" s="3">
        <f t="shared" si="68"/>
        <v>0.0075</v>
      </c>
      <c r="AT82" s="2">
        <f t="shared" si="69"/>
        <v>0.0222399996501343</v>
      </c>
      <c r="AU82" s="28">
        <f t="shared" si="70"/>
        <v>52.122</v>
      </c>
      <c r="AV82" s="1">
        <f t="shared" si="71"/>
        <v>0.26</v>
      </c>
      <c r="AW82" s="2">
        <f t="shared" si="72"/>
        <v>0.11</v>
      </c>
      <c r="AX82" s="1">
        <f t="shared" si="73"/>
        <v>222.124612819275</v>
      </c>
    </row>
    <row r="83" s="1" customFormat="1" spans="1:50">
      <c r="A83" s="13"/>
      <c r="B83" s="13"/>
      <c r="C83" s="16">
        <v>9</v>
      </c>
      <c r="D83" s="17">
        <v>22.7485685443333</v>
      </c>
      <c r="E83" s="19">
        <f t="shared" si="74"/>
        <v>29.8929404254839</v>
      </c>
      <c r="F83" s="16" t="s">
        <v>73</v>
      </c>
      <c r="G83" s="13">
        <v>10</v>
      </c>
      <c r="H83" s="18">
        <f t="shared" si="57"/>
        <v>22.7485685443333</v>
      </c>
      <c r="I83" s="18">
        <f t="shared" si="58"/>
        <v>295.898568544333</v>
      </c>
      <c r="J83" s="18">
        <f t="shared" si="59"/>
        <v>0.270010102227565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0.972786019741295</v>
      </c>
      <c r="P83" s="18">
        <f t="shared" si="62"/>
        <v>0.262662052635893</v>
      </c>
      <c r="Q83" s="23">
        <f t="shared" si="63"/>
        <v>0.0682921336853322</v>
      </c>
      <c r="R83" s="18">
        <f t="shared" si="64"/>
        <v>0.1355172</v>
      </c>
      <c r="S83" s="24">
        <f t="shared" si="65"/>
        <v>0.503937018218589</v>
      </c>
      <c r="T83" s="3">
        <v>0.01</v>
      </c>
      <c r="U83" s="25">
        <f t="shared" si="66"/>
        <v>0.00503937018218589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0.005</v>
      </c>
      <c r="AF83" s="3">
        <v>0.49</v>
      </c>
      <c r="AG83" s="25">
        <f t="shared" si="67"/>
        <v>0.00245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0.015</v>
      </c>
      <c r="AR83" s="3">
        <v>0.5</v>
      </c>
      <c r="AS83" s="3">
        <f t="shared" si="68"/>
        <v>0.0075</v>
      </c>
      <c r="AT83" s="2">
        <f t="shared" si="69"/>
        <v>0.0149893701821859</v>
      </c>
      <c r="AU83" s="28">
        <f t="shared" si="70"/>
        <v>52.122</v>
      </c>
      <c r="AV83" s="1">
        <f t="shared" si="71"/>
        <v>0.26</v>
      </c>
      <c r="AW83" s="2">
        <f t="shared" si="72"/>
        <v>0.11</v>
      </c>
      <c r="AX83" s="1">
        <f t="shared" si="73"/>
        <v>149.70809804409</v>
      </c>
    </row>
    <row r="84" s="1" customFormat="1" spans="1:50">
      <c r="A84" s="13"/>
      <c r="B84" s="13"/>
      <c r="C84" s="16">
        <v>10</v>
      </c>
      <c r="D84" s="17">
        <v>17.4861081632258</v>
      </c>
      <c r="E84" s="19">
        <f t="shared" si="74"/>
        <v>22.7485685443333</v>
      </c>
      <c r="F84" s="16" t="s">
        <v>73</v>
      </c>
      <c r="G84" s="13">
        <v>11</v>
      </c>
      <c r="H84" s="18">
        <f t="shared" si="57"/>
        <v>17.4861081632258</v>
      </c>
      <c r="I84" s="18">
        <f t="shared" si="58"/>
        <v>290.636108163226</v>
      </c>
      <c r="J84" s="18">
        <f t="shared" si="59"/>
        <v>0.148805987782271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0.674617768750132</v>
      </c>
      <c r="O84" s="18">
        <f t="shared" si="75"/>
        <v>0.55672619835527</v>
      </c>
      <c r="P84" s="18">
        <f t="shared" si="62"/>
        <v>0.0828441918705245</v>
      </c>
      <c r="Q84" s="23">
        <f t="shared" si="63"/>
        <v>0.0215394898863364</v>
      </c>
      <c r="R84" s="18">
        <f t="shared" si="64"/>
        <v>0.1355172</v>
      </c>
      <c r="S84" s="24">
        <f t="shared" si="65"/>
        <v>0.158942849220146</v>
      </c>
      <c r="T84" s="3">
        <v>0.01</v>
      </c>
      <c r="U84" s="25">
        <f t="shared" si="66"/>
        <v>0.00158942849220146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0.005</v>
      </c>
      <c r="AF84" s="3">
        <v>0.49</v>
      </c>
      <c r="AG84" s="25">
        <f t="shared" si="67"/>
        <v>0.00245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8"/>
        <v>0.005</v>
      </c>
      <c r="AT84" s="2">
        <f t="shared" si="69"/>
        <v>0.00903942849220146</v>
      </c>
      <c r="AU84" s="28">
        <f t="shared" si="70"/>
        <v>52.122</v>
      </c>
      <c r="AV84" s="1">
        <f t="shared" si="71"/>
        <v>0.26</v>
      </c>
      <c r="AW84" s="2">
        <f t="shared" si="72"/>
        <v>0.11</v>
      </c>
      <c r="AX84" s="1">
        <f t="shared" si="73"/>
        <v>90.2823554642299</v>
      </c>
    </row>
    <row r="85" s="1" customFormat="1" spans="1:51">
      <c r="A85" s="13"/>
      <c r="B85" s="13"/>
      <c r="C85" s="16">
        <v>11</v>
      </c>
      <c r="D85" s="17">
        <v>10.8294021630667</v>
      </c>
      <c r="E85" s="19">
        <f t="shared" si="74"/>
        <v>17.4861081632258</v>
      </c>
      <c r="F85" s="16" t="s">
        <v>75</v>
      </c>
      <c r="G85" s="13">
        <v>12</v>
      </c>
      <c r="H85" s="18">
        <f t="shared" si="57"/>
        <v>10.8294021630667</v>
      </c>
      <c r="I85" s="18">
        <f t="shared" si="58"/>
        <v>283.979402163067</v>
      </c>
      <c r="J85" s="18">
        <f t="shared" si="59"/>
        <v>0.0678525993628588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0.995102006484745</v>
      </c>
      <c r="P85" s="18">
        <f t="shared" si="62"/>
        <v>0.0675202577711863</v>
      </c>
      <c r="Q85" s="23">
        <f t="shared" si="63"/>
        <v>0.0175552670205084</v>
      </c>
      <c r="R85" s="18">
        <f t="shared" si="64"/>
        <v>0.1355172</v>
      </c>
      <c r="S85" s="24">
        <f t="shared" si="65"/>
        <v>0.129542722403565</v>
      </c>
      <c r="T85" s="3">
        <v>0.01</v>
      </c>
      <c r="U85" s="25">
        <f t="shared" si="66"/>
        <v>0.00129542722403565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0.005</v>
      </c>
      <c r="AF85" s="3">
        <v>0.49</v>
      </c>
      <c r="AG85" s="25">
        <f t="shared" si="67"/>
        <v>0.00245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0.00874542722403565</v>
      </c>
      <c r="AU85" s="28">
        <f t="shared" si="70"/>
        <v>52.122</v>
      </c>
      <c r="AV85" s="1">
        <f t="shared" si="71"/>
        <v>0.26</v>
      </c>
      <c r="AW85" s="2">
        <f t="shared" si="72"/>
        <v>0.11</v>
      </c>
      <c r="AX85" s="1">
        <f t="shared" si="73"/>
        <v>87.3459832121148</v>
      </c>
      <c r="AY85" s="1">
        <f>SUM(AX74:AX85)</f>
        <v>1593.86843678764</v>
      </c>
    </row>
    <row r="86" s="1" customFormat="1" spans="1:46">
      <c r="A86" s="13"/>
      <c r="B86" s="13"/>
      <c r="C86" s="16">
        <v>12</v>
      </c>
      <c r="D86" s="17">
        <v>3.82614291351613</v>
      </c>
      <c r="E86" s="19">
        <f t="shared" si="74"/>
        <v>10.8294021630667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2.8282313026129</v>
      </c>
      <c r="E90" s="16"/>
      <c r="F90" s="16"/>
      <c r="G90" s="13">
        <v>1</v>
      </c>
      <c r="H90" s="18">
        <f t="shared" ref="H90:H101" si="76">E91</f>
        <v>2.8282313026129</v>
      </c>
      <c r="I90" s="18">
        <f t="shared" ref="I90:I101" si="77">H90+273.15</f>
        <v>275.978231302613</v>
      </c>
      <c r="J90" s="18">
        <f t="shared" ref="J90:J101" si="78">EXP(($C$16*(I90-$C$14))/($C$17*I90*$C$14))</f>
        <v>0.0251105742418233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0.00714898048664709</v>
      </c>
      <c r="Q90" s="23">
        <f t="shared" ref="Q90:Q101" si="82">P90*$B$76</f>
        <v>0.00185873492652824</v>
      </c>
      <c r="R90" s="18">
        <f t="shared" ref="R90:R101" si="83">L90*$B$76</f>
        <v>0.074022</v>
      </c>
      <c r="S90" s="24">
        <f t="shared" ref="S90:S101" si="84">Q90/R90</f>
        <v>0.0251105742418233</v>
      </c>
      <c r="T90" s="3">
        <v>0.01</v>
      </c>
      <c r="U90" s="25">
        <f t="shared" ref="U90:U101" si="85">S90*T90</f>
        <v>0.000251105742418233</v>
      </c>
      <c r="V90" s="24"/>
      <c r="W90" s="3"/>
      <c r="X90" s="3"/>
      <c r="Y90" s="27"/>
      <c r="Z90" s="3"/>
      <c r="AA90" s="26"/>
      <c r="AB90" s="3"/>
      <c r="AC90" s="3"/>
      <c r="AD90" s="3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0.00574110574241823</v>
      </c>
      <c r="AU90" s="28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0.4</v>
      </c>
      <c r="AX90" s="1">
        <f t="shared" ref="AX90:AX101" si="92">AW90*10000*AV90*0.67*AU90*AT90</f>
        <v>113.891458643096</v>
      </c>
      <c r="AZ90" s="2">
        <f t="shared" ref="AZ90:AZ101" si="93">$E$10</f>
        <v>0.06</v>
      </c>
      <c r="BA90" s="1">
        <f t="shared" ref="BA90:BA101" si="94">AZ90*10000*AV90*0.67*AU90*AT90</f>
        <v>17.0837187964644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2.50502219306452</v>
      </c>
      <c r="E91" s="19">
        <f t="shared" ref="E91:E102" si="95">D90</f>
        <v>2.8282313026129</v>
      </c>
      <c r="F91" s="16" t="s">
        <v>73</v>
      </c>
      <c r="G91" s="13">
        <v>2</v>
      </c>
      <c r="H91" s="18">
        <f t="shared" si="76"/>
        <v>2.50502219306452</v>
      </c>
      <c r="I91" s="18">
        <f t="shared" si="77"/>
        <v>275.655022193064</v>
      </c>
      <c r="J91" s="18">
        <f t="shared" si="78"/>
        <v>0.0240930063229498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0.562251019513353</v>
      </c>
      <c r="P91" s="18">
        <f t="shared" si="81"/>
        <v>0.0135463173682202</v>
      </c>
      <c r="Q91" s="23">
        <f t="shared" si="82"/>
        <v>0.00352204251573725</v>
      </c>
      <c r="R91" s="18">
        <f t="shared" si="83"/>
        <v>0.074022</v>
      </c>
      <c r="S91" s="24">
        <f t="shared" si="84"/>
        <v>0.0475810234219184</v>
      </c>
      <c r="T91" s="3">
        <v>0.01</v>
      </c>
      <c r="U91" s="25">
        <f t="shared" si="85"/>
        <v>0.000475810234219184</v>
      </c>
      <c r="V91" s="24"/>
      <c r="W91" s="3"/>
      <c r="X91" s="3"/>
      <c r="Y91" s="27"/>
      <c r="Z91" s="3"/>
      <c r="AA91" s="26"/>
      <c r="AB91" s="3"/>
      <c r="AC91" s="3"/>
      <c r="AD91" s="3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0.00596581023421918</v>
      </c>
      <c r="AU91" s="28">
        <f t="shared" si="89"/>
        <v>28.47</v>
      </c>
      <c r="AV91" s="1">
        <f t="shared" si="90"/>
        <v>0.26</v>
      </c>
      <c r="AW91" s="2">
        <f t="shared" si="91"/>
        <v>0.4</v>
      </c>
      <c r="AX91" s="1">
        <f t="shared" si="92"/>
        <v>118.349122982176</v>
      </c>
      <c r="AZ91" s="2">
        <f t="shared" si="93"/>
        <v>0.06</v>
      </c>
      <c r="BA91" s="1">
        <f t="shared" si="94"/>
        <v>17.7523684473264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7">
        <v>5.2550918685</v>
      </c>
      <c r="E92" s="19">
        <f t="shared" si="95"/>
        <v>2.50502219306452</v>
      </c>
      <c r="F92" s="16" t="s">
        <v>73</v>
      </c>
      <c r="G92" s="13">
        <v>3</v>
      </c>
      <c r="H92" s="18">
        <f t="shared" si="76"/>
        <v>5.2550918685</v>
      </c>
      <c r="I92" s="18">
        <f t="shared" si="77"/>
        <v>278.4050918685</v>
      </c>
      <c r="J92" s="18">
        <f t="shared" si="78"/>
        <v>0.0341524383160589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0.833404702145133</v>
      </c>
      <c r="P92" s="18">
        <f t="shared" si="81"/>
        <v>0.0284628026823251</v>
      </c>
      <c r="Q92" s="23">
        <f t="shared" si="82"/>
        <v>0.00740032869740452</v>
      </c>
      <c r="R92" s="18">
        <f t="shared" si="83"/>
        <v>0.074022</v>
      </c>
      <c r="S92" s="24">
        <f t="shared" si="84"/>
        <v>0.09997471964287</v>
      </c>
      <c r="T92" s="3">
        <v>0.01</v>
      </c>
      <c r="U92" s="25">
        <f t="shared" si="85"/>
        <v>0.0009997471964287</v>
      </c>
      <c r="V92" s="24"/>
      <c r="W92" s="3"/>
      <c r="X92" s="3"/>
      <c r="Y92" s="27"/>
      <c r="Z92" s="3"/>
      <c r="AA92" s="26"/>
      <c r="AB92" s="3"/>
      <c r="AC92" s="3"/>
      <c r="AD92" s="3"/>
      <c r="AE92" s="24">
        <v>0.001</v>
      </c>
      <c r="AF92" s="3">
        <v>0.49</v>
      </c>
      <c r="AG92" s="25">
        <f t="shared" si="86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7"/>
        <v>0.005</v>
      </c>
      <c r="AT92" s="2">
        <f t="shared" si="88"/>
        <v>0.0064897471964287</v>
      </c>
      <c r="AU92" s="28">
        <f t="shared" si="89"/>
        <v>28.47</v>
      </c>
      <c r="AV92" s="1">
        <f t="shared" si="90"/>
        <v>0.26</v>
      </c>
      <c r="AW92" s="2">
        <f t="shared" si="91"/>
        <v>0.4</v>
      </c>
      <c r="AX92" s="1">
        <f t="shared" si="92"/>
        <v>128.742929949044</v>
      </c>
      <c r="AZ92" s="2">
        <f t="shared" si="93"/>
        <v>0.06</v>
      </c>
      <c r="BA92" s="1">
        <f t="shared" si="94"/>
        <v>19.3114394923566</v>
      </c>
    </row>
    <row r="93" s="1" customFormat="1" spans="1:53">
      <c r="A93" s="13"/>
      <c r="B93" s="13"/>
      <c r="C93" s="16">
        <v>3</v>
      </c>
      <c r="D93" s="17">
        <v>11.3394947171935</v>
      </c>
      <c r="E93" s="19">
        <f t="shared" si="95"/>
        <v>5.2550918685</v>
      </c>
      <c r="F93" s="16" t="s">
        <v>73</v>
      </c>
      <c r="G93" s="13">
        <v>4</v>
      </c>
      <c r="H93" s="18">
        <f t="shared" si="76"/>
        <v>11.3394947171935</v>
      </c>
      <c r="I93" s="18">
        <f t="shared" si="77"/>
        <v>284.489494717194</v>
      </c>
      <c r="J93" s="18">
        <f t="shared" si="78"/>
        <v>0.0721548537166333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1.08964189946281</v>
      </c>
      <c r="P93" s="18">
        <f t="shared" si="81"/>
        <v>0.0786229518592533</v>
      </c>
      <c r="Q93" s="23">
        <f t="shared" si="82"/>
        <v>0.0204419674834059</v>
      </c>
      <c r="R93" s="18">
        <f t="shared" si="83"/>
        <v>0.074022</v>
      </c>
      <c r="S93" s="24">
        <f t="shared" si="84"/>
        <v>0.276160701999485</v>
      </c>
      <c r="T93" s="3">
        <v>0.01</v>
      </c>
      <c r="U93" s="25">
        <f t="shared" si="85"/>
        <v>0.00276160701999485</v>
      </c>
      <c r="V93" s="24"/>
      <c r="W93" s="3"/>
      <c r="X93" s="3"/>
      <c r="Y93" s="27"/>
      <c r="Z93" s="3"/>
      <c r="AA93" s="26"/>
      <c r="AB93" s="3"/>
      <c r="AC93" s="3"/>
      <c r="AD93" s="3"/>
      <c r="AE93" s="24">
        <v>0.005</v>
      </c>
      <c r="AF93" s="3">
        <v>0.49</v>
      </c>
      <c r="AG93" s="25">
        <f t="shared" si="86"/>
        <v>0.00245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0.015</v>
      </c>
      <c r="AR93" s="3">
        <v>0.5</v>
      </c>
      <c r="AS93" s="3">
        <f t="shared" si="87"/>
        <v>0.0075</v>
      </c>
      <c r="AT93" s="2">
        <f t="shared" si="88"/>
        <v>0.0127116070199948</v>
      </c>
      <c r="AU93" s="28">
        <f t="shared" si="89"/>
        <v>28.47</v>
      </c>
      <c r="AV93" s="1">
        <f t="shared" si="90"/>
        <v>0.26</v>
      </c>
      <c r="AW93" s="2">
        <f t="shared" si="91"/>
        <v>0.4</v>
      </c>
      <c r="AX93" s="1">
        <f t="shared" si="92"/>
        <v>252.171538055528</v>
      </c>
      <c r="AZ93" s="2">
        <f t="shared" si="93"/>
        <v>0.06</v>
      </c>
      <c r="BA93" s="1">
        <f t="shared" si="94"/>
        <v>37.8257307083292</v>
      </c>
    </row>
    <row r="94" s="1" customFormat="1" spans="1:53">
      <c r="A94" s="13"/>
      <c r="B94" s="13"/>
      <c r="C94" s="16">
        <v>4</v>
      </c>
      <c r="D94" s="17">
        <v>16.0773164988</v>
      </c>
      <c r="E94" s="19">
        <f t="shared" si="95"/>
        <v>11.3394947171935</v>
      </c>
      <c r="F94" s="16" t="s">
        <v>73</v>
      </c>
      <c r="G94" s="13">
        <v>5</v>
      </c>
      <c r="H94" s="18">
        <f t="shared" si="76"/>
        <v>16.0773164988</v>
      </c>
      <c r="I94" s="18">
        <f t="shared" si="77"/>
        <v>289.2273164988</v>
      </c>
      <c r="J94" s="18">
        <f t="shared" si="78"/>
        <v>0.126401181976471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0.960468000223377</v>
      </c>
      <c r="O94" s="18">
        <f t="shared" si="96"/>
        <v>0.335250947380178</v>
      </c>
      <c r="P94" s="18">
        <f t="shared" si="81"/>
        <v>0.0423761160075861</v>
      </c>
      <c r="Q94" s="23">
        <f t="shared" si="82"/>
        <v>0.0110177901619724</v>
      </c>
      <c r="R94" s="18">
        <f t="shared" si="83"/>
        <v>0.074022</v>
      </c>
      <c r="S94" s="24">
        <f t="shared" si="84"/>
        <v>0.148844805084602</v>
      </c>
      <c r="T94" s="3">
        <v>0.01</v>
      </c>
      <c r="U94" s="25">
        <f t="shared" si="85"/>
        <v>0.00148844805084602</v>
      </c>
      <c r="V94" s="24"/>
      <c r="W94" s="3"/>
      <c r="X94" s="3"/>
      <c r="Y94" s="27"/>
      <c r="Z94" s="3"/>
      <c r="AA94" s="26"/>
      <c r="AB94" s="3"/>
      <c r="AC94" s="3"/>
      <c r="AD94" s="3"/>
      <c r="AE94" s="24">
        <v>0.005</v>
      </c>
      <c r="AF94" s="3">
        <v>0.49</v>
      </c>
      <c r="AG94" s="25">
        <f t="shared" si="86"/>
        <v>0.00245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0.015</v>
      </c>
      <c r="AR94" s="3">
        <v>0.5</v>
      </c>
      <c r="AS94" s="3">
        <f t="shared" si="87"/>
        <v>0.0075</v>
      </c>
      <c r="AT94" s="2">
        <f t="shared" si="88"/>
        <v>0.011438448050846</v>
      </c>
      <c r="AU94" s="28">
        <f t="shared" si="89"/>
        <v>28.47</v>
      </c>
      <c r="AV94" s="1">
        <f t="shared" si="90"/>
        <v>0.26</v>
      </c>
      <c r="AW94" s="2">
        <f t="shared" si="91"/>
        <v>0.4</v>
      </c>
      <c r="AX94" s="1">
        <f t="shared" si="92"/>
        <v>226.914742834086</v>
      </c>
      <c r="AZ94" s="2">
        <f t="shared" si="93"/>
        <v>0.06</v>
      </c>
      <c r="BA94" s="1">
        <f t="shared" si="94"/>
        <v>34.0372114251129</v>
      </c>
    </row>
    <row r="95" s="1" customFormat="1" spans="1:53">
      <c r="A95" s="13"/>
      <c r="B95" s="13"/>
      <c r="C95" s="16">
        <v>5</v>
      </c>
      <c r="D95" s="17">
        <v>21.9644590306452</v>
      </c>
      <c r="E95" s="19">
        <f t="shared" si="95"/>
        <v>16.0773164988</v>
      </c>
      <c r="F95" s="16" t="s">
        <v>75</v>
      </c>
      <c r="G95" s="13">
        <v>6</v>
      </c>
      <c r="H95" s="18">
        <f t="shared" si="76"/>
        <v>21.9644590306452</v>
      </c>
      <c r="I95" s="18">
        <f t="shared" si="77"/>
        <v>295.114459030645</v>
      </c>
      <c r="J95" s="18">
        <f t="shared" si="78"/>
        <v>0.247405735874823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0.577574831372591</v>
      </c>
      <c r="P95" s="18">
        <f t="shared" si="81"/>
        <v>0.142895326178513</v>
      </c>
      <c r="Q95" s="23">
        <f t="shared" si="82"/>
        <v>0.0371527848064133</v>
      </c>
      <c r="R95" s="18">
        <f t="shared" si="83"/>
        <v>0.074022</v>
      </c>
      <c r="S95" s="24">
        <f t="shared" si="84"/>
        <v>0.501915441441914</v>
      </c>
      <c r="T95" s="3">
        <v>0.01</v>
      </c>
      <c r="U95" s="25">
        <f t="shared" si="85"/>
        <v>0.00501915441441914</v>
      </c>
      <c r="V95" s="24"/>
      <c r="W95" s="3"/>
      <c r="X95" s="3"/>
      <c r="Y95" s="27"/>
      <c r="Z95" s="3"/>
      <c r="AA95" s="26"/>
      <c r="AB95" s="3"/>
      <c r="AC95" s="3"/>
      <c r="AD95" s="3"/>
      <c r="AE95" s="24">
        <v>0.005</v>
      </c>
      <c r="AF95" s="3">
        <v>0.49</v>
      </c>
      <c r="AG95" s="25">
        <f t="shared" si="86"/>
        <v>0.00245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0.015</v>
      </c>
      <c r="AR95" s="3">
        <v>0.5</v>
      </c>
      <c r="AS95" s="3">
        <f t="shared" si="87"/>
        <v>0.0075</v>
      </c>
      <c r="AT95" s="2">
        <f t="shared" si="88"/>
        <v>0.0149691544144191</v>
      </c>
      <c r="AU95" s="28">
        <f t="shared" si="89"/>
        <v>28.47</v>
      </c>
      <c r="AV95" s="1">
        <f t="shared" si="90"/>
        <v>0.26</v>
      </c>
      <c r="AW95" s="2">
        <f t="shared" si="91"/>
        <v>0.4</v>
      </c>
      <c r="AX95" s="1">
        <f t="shared" si="92"/>
        <v>296.956528481188</v>
      </c>
      <c r="AZ95" s="2">
        <f t="shared" si="93"/>
        <v>0.06</v>
      </c>
      <c r="BA95" s="1">
        <f t="shared" si="94"/>
        <v>44.5434792721782</v>
      </c>
    </row>
    <row r="96" s="1" customFormat="1" spans="1:53">
      <c r="A96" s="13"/>
      <c r="B96" s="13"/>
      <c r="C96" s="16">
        <v>6</v>
      </c>
      <c r="D96" s="17">
        <v>25.1751581766667</v>
      </c>
      <c r="E96" s="19">
        <f t="shared" si="95"/>
        <v>21.9644590306452</v>
      </c>
      <c r="F96" s="16" t="s">
        <v>73</v>
      </c>
      <c r="G96" s="13">
        <v>7</v>
      </c>
      <c r="H96" s="18">
        <f t="shared" si="76"/>
        <v>25.1751581766667</v>
      </c>
      <c r="I96" s="18">
        <f t="shared" si="77"/>
        <v>298.325158176667</v>
      </c>
      <c r="J96" s="18">
        <f t="shared" si="78"/>
        <v>0.352876041410216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0.719379505194079</v>
      </c>
      <c r="P96" s="18">
        <f t="shared" si="81"/>
        <v>0.253851792064526</v>
      </c>
      <c r="Q96" s="23">
        <f t="shared" si="82"/>
        <v>0.0660014659367769</v>
      </c>
      <c r="R96" s="18">
        <f t="shared" si="83"/>
        <v>0.074022</v>
      </c>
      <c r="S96" s="24">
        <f t="shared" si="84"/>
        <v>0.891646617718744</v>
      </c>
      <c r="T96" s="3">
        <v>0.01</v>
      </c>
      <c r="U96" s="25">
        <f t="shared" si="85"/>
        <v>0.00891646617718744</v>
      </c>
      <c r="V96" s="24"/>
      <c r="W96" s="3"/>
      <c r="X96" s="3"/>
      <c r="Y96" s="27"/>
      <c r="Z96" s="3"/>
      <c r="AA96" s="26"/>
      <c r="AB96" s="3"/>
      <c r="AC96" s="3"/>
      <c r="AD96" s="3"/>
      <c r="AE96" s="24">
        <v>0.01</v>
      </c>
      <c r="AF96" s="3">
        <v>0.49</v>
      </c>
      <c r="AG96" s="25">
        <f t="shared" si="86"/>
        <v>0.0049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0.02</v>
      </c>
      <c r="AR96" s="3">
        <v>0.5</v>
      </c>
      <c r="AS96" s="3">
        <f t="shared" si="87"/>
        <v>0.01</v>
      </c>
      <c r="AT96" s="2">
        <f t="shared" si="88"/>
        <v>0.0238164661771874</v>
      </c>
      <c r="AU96" s="28">
        <f t="shared" si="89"/>
        <v>28.47</v>
      </c>
      <c r="AV96" s="1">
        <f t="shared" si="90"/>
        <v>0.26</v>
      </c>
      <c r="AW96" s="2">
        <f t="shared" si="91"/>
        <v>0.4</v>
      </c>
      <c r="AX96" s="1">
        <f t="shared" si="92"/>
        <v>472.468579110562</v>
      </c>
      <c r="AZ96" s="2">
        <f t="shared" si="93"/>
        <v>0.06</v>
      </c>
      <c r="BA96" s="1">
        <f t="shared" si="94"/>
        <v>70.8702868665843</v>
      </c>
    </row>
    <row r="97" s="1" customFormat="1" spans="1:53">
      <c r="A97" s="13"/>
      <c r="B97" s="13"/>
      <c r="C97" s="16">
        <v>7</v>
      </c>
      <c r="D97" s="17">
        <v>29.8573905009677</v>
      </c>
      <c r="E97" s="19">
        <f t="shared" si="95"/>
        <v>25.1751581766667</v>
      </c>
      <c r="F97" s="16" t="s">
        <v>73</v>
      </c>
      <c r="G97" s="13">
        <v>8</v>
      </c>
      <c r="H97" s="18">
        <f t="shared" si="76"/>
        <v>29.8573905009677</v>
      </c>
      <c r="I97" s="18">
        <f t="shared" si="77"/>
        <v>303.007390500968</v>
      </c>
      <c r="J97" s="18">
        <f t="shared" si="78"/>
        <v>0.584326208104867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0.750227713129552</v>
      </c>
      <c r="P97" s="18">
        <f t="shared" si="81"/>
        <v>0.438377714828177</v>
      </c>
      <c r="Q97" s="23">
        <f t="shared" si="82"/>
        <v>0.113978205855326</v>
      </c>
      <c r="R97" s="18">
        <f t="shared" si="83"/>
        <v>0.074022</v>
      </c>
      <c r="S97" s="24">
        <f t="shared" si="84"/>
        <v>1.53978825018678</v>
      </c>
      <c r="T97" s="3">
        <v>0.01</v>
      </c>
      <c r="U97" s="25">
        <f t="shared" si="85"/>
        <v>0.0153978825018678</v>
      </c>
      <c r="V97" s="24"/>
      <c r="W97" s="3"/>
      <c r="X97" s="3"/>
      <c r="Y97" s="27"/>
      <c r="Z97" s="3"/>
      <c r="AA97" s="26"/>
      <c r="AB97" s="3"/>
      <c r="AC97" s="3"/>
      <c r="AD97" s="3"/>
      <c r="AE97" s="24">
        <v>0.01</v>
      </c>
      <c r="AF97" s="3">
        <v>0.49</v>
      </c>
      <c r="AG97" s="25">
        <f t="shared" si="86"/>
        <v>0.0049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0.02</v>
      </c>
      <c r="AR97" s="3">
        <v>0.5</v>
      </c>
      <c r="AS97" s="3">
        <f t="shared" si="87"/>
        <v>0.01</v>
      </c>
      <c r="AT97" s="2">
        <f t="shared" si="88"/>
        <v>0.0302978825018678</v>
      </c>
      <c r="AU97" s="28">
        <f t="shared" si="89"/>
        <v>28.47</v>
      </c>
      <c r="AV97" s="1">
        <f t="shared" si="90"/>
        <v>0.26</v>
      </c>
      <c r="AW97" s="2">
        <f t="shared" si="91"/>
        <v>0.4</v>
      </c>
      <c r="AX97" s="1">
        <f t="shared" si="92"/>
        <v>601.046242092274</v>
      </c>
      <c r="AZ97" s="2">
        <f t="shared" si="93"/>
        <v>0.06</v>
      </c>
      <c r="BA97" s="1">
        <f t="shared" si="94"/>
        <v>90.1569363138411</v>
      </c>
    </row>
    <row r="98" s="1" customFormat="1" spans="1:53">
      <c r="A98" s="13"/>
      <c r="B98" s="13"/>
      <c r="C98" s="16">
        <v>8</v>
      </c>
      <c r="D98" s="17">
        <v>29.8929404254839</v>
      </c>
      <c r="E98" s="19">
        <f t="shared" si="95"/>
        <v>29.8573905009677</v>
      </c>
      <c r="F98" s="16" t="s">
        <v>73</v>
      </c>
      <c r="G98" s="13">
        <v>9</v>
      </c>
      <c r="H98" s="18">
        <f t="shared" si="76"/>
        <v>29.8929404254839</v>
      </c>
      <c r="I98" s="18">
        <f t="shared" si="77"/>
        <v>303.042940425484</v>
      </c>
      <c r="J98" s="18">
        <f t="shared" si="78"/>
        <v>0.586533050097432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0.596549998301375</v>
      </c>
      <c r="P98" s="18">
        <f t="shared" si="81"/>
        <v>0.349896290039323</v>
      </c>
      <c r="Q98" s="23">
        <f t="shared" si="82"/>
        <v>0.0909730354102241</v>
      </c>
      <c r="R98" s="18">
        <f t="shared" si="83"/>
        <v>0.074022</v>
      </c>
      <c r="S98" s="24">
        <f t="shared" si="84"/>
        <v>1.22899996501343</v>
      </c>
      <c r="T98" s="3">
        <v>0.01</v>
      </c>
      <c r="U98" s="25">
        <f t="shared" si="85"/>
        <v>0.0122899996501343</v>
      </c>
      <c r="V98" s="24"/>
      <c r="W98" s="3"/>
      <c r="X98" s="3"/>
      <c r="Y98" s="27"/>
      <c r="Z98" s="3"/>
      <c r="AA98" s="26"/>
      <c r="AB98" s="3"/>
      <c r="AC98" s="3"/>
      <c r="AD98" s="3"/>
      <c r="AE98" s="24">
        <v>0.005</v>
      </c>
      <c r="AF98" s="3">
        <v>0.49</v>
      </c>
      <c r="AG98" s="25">
        <f t="shared" si="86"/>
        <v>0.00245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0.015</v>
      </c>
      <c r="AR98" s="3">
        <v>0.5</v>
      </c>
      <c r="AS98" s="3">
        <f t="shared" si="87"/>
        <v>0.0075</v>
      </c>
      <c r="AT98" s="2">
        <f t="shared" si="88"/>
        <v>0.0222399996501343</v>
      </c>
      <c r="AU98" s="28">
        <f t="shared" si="89"/>
        <v>28.47</v>
      </c>
      <c r="AV98" s="1">
        <f t="shared" si="90"/>
        <v>0.26</v>
      </c>
      <c r="AW98" s="2">
        <f t="shared" si="91"/>
        <v>0.4</v>
      </c>
      <c r="AX98" s="1">
        <f t="shared" si="92"/>
        <v>441.194800099401</v>
      </c>
      <c r="AZ98" s="2">
        <f t="shared" si="93"/>
        <v>0.06</v>
      </c>
      <c r="BA98" s="1">
        <f t="shared" si="94"/>
        <v>66.1792200149101</v>
      </c>
    </row>
    <row r="99" s="1" customFormat="1" spans="1:53">
      <c r="A99" s="13"/>
      <c r="B99" s="13"/>
      <c r="C99" s="16">
        <v>9</v>
      </c>
      <c r="D99" s="17">
        <v>22.7485685443333</v>
      </c>
      <c r="E99" s="19">
        <f t="shared" si="95"/>
        <v>29.8929404254839</v>
      </c>
      <c r="F99" s="16" t="s">
        <v>73</v>
      </c>
      <c r="G99" s="13">
        <v>10</v>
      </c>
      <c r="H99" s="18">
        <f t="shared" si="76"/>
        <v>22.7485685443333</v>
      </c>
      <c r="I99" s="18">
        <f t="shared" si="77"/>
        <v>295.898568544333</v>
      </c>
      <c r="J99" s="18">
        <f t="shared" si="78"/>
        <v>0.270010102227565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0.531353708262052</v>
      </c>
      <c r="P99" s="18">
        <f t="shared" si="81"/>
        <v>0.143470869086832</v>
      </c>
      <c r="Q99" s="23">
        <f t="shared" si="82"/>
        <v>0.0373024259625764</v>
      </c>
      <c r="R99" s="18">
        <f t="shared" si="83"/>
        <v>0.074022</v>
      </c>
      <c r="S99" s="24">
        <f t="shared" si="84"/>
        <v>0.503937018218589</v>
      </c>
      <c r="T99" s="3">
        <v>0.01</v>
      </c>
      <c r="U99" s="25">
        <f t="shared" si="85"/>
        <v>0.00503937018218589</v>
      </c>
      <c r="V99" s="24"/>
      <c r="W99" s="3"/>
      <c r="X99" s="3"/>
      <c r="Y99" s="27"/>
      <c r="Z99" s="3"/>
      <c r="AA99" s="26"/>
      <c r="AB99" s="3"/>
      <c r="AC99" s="3"/>
      <c r="AD99" s="3"/>
      <c r="AE99" s="24">
        <v>0.005</v>
      </c>
      <c r="AF99" s="3">
        <v>0.49</v>
      </c>
      <c r="AG99" s="25">
        <f t="shared" si="86"/>
        <v>0.00245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0.015</v>
      </c>
      <c r="AR99" s="3">
        <v>0.5</v>
      </c>
      <c r="AS99" s="3">
        <f t="shared" si="87"/>
        <v>0.0075</v>
      </c>
      <c r="AT99" s="2">
        <f t="shared" si="88"/>
        <v>0.0149893701821859</v>
      </c>
      <c r="AU99" s="28">
        <f t="shared" si="89"/>
        <v>28.47</v>
      </c>
      <c r="AV99" s="1">
        <f t="shared" si="90"/>
        <v>0.26</v>
      </c>
      <c r="AW99" s="2">
        <f t="shared" si="91"/>
        <v>0.4</v>
      </c>
      <c r="AX99" s="1">
        <f t="shared" si="92"/>
        <v>297.357566779705</v>
      </c>
      <c r="AZ99" s="2">
        <f t="shared" si="93"/>
        <v>0.06</v>
      </c>
      <c r="BA99" s="1">
        <f t="shared" si="94"/>
        <v>44.6036350169557</v>
      </c>
    </row>
    <row r="100" s="1" customFormat="1" spans="1:53">
      <c r="A100" s="13"/>
      <c r="B100" s="13"/>
      <c r="C100" s="16">
        <v>10</v>
      </c>
      <c r="D100" s="17">
        <v>17.4861081632258</v>
      </c>
      <c r="E100" s="19">
        <f t="shared" si="95"/>
        <v>22.7485685443333</v>
      </c>
      <c r="F100" s="16" t="s">
        <v>73</v>
      </c>
      <c r="G100" s="13">
        <v>11</v>
      </c>
      <c r="H100" s="18">
        <f t="shared" si="76"/>
        <v>17.4861081632258</v>
      </c>
      <c r="I100" s="18">
        <f t="shared" si="77"/>
        <v>290.636108163226</v>
      </c>
      <c r="J100" s="18">
        <f t="shared" si="78"/>
        <v>0.148805987782271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0.368488697216458</v>
      </c>
      <c r="O100" s="18">
        <f t="shared" si="96"/>
        <v>0.304094141958761</v>
      </c>
      <c r="P100" s="18">
        <f t="shared" si="81"/>
        <v>0.0452510291729756</v>
      </c>
      <c r="Q100" s="23">
        <f t="shared" si="82"/>
        <v>0.0117652675849736</v>
      </c>
      <c r="R100" s="18">
        <f t="shared" si="83"/>
        <v>0.074022</v>
      </c>
      <c r="S100" s="24">
        <f t="shared" si="84"/>
        <v>0.158942849220146</v>
      </c>
      <c r="T100" s="3">
        <v>0.01</v>
      </c>
      <c r="U100" s="25">
        <f t="shared" si="85"/>
        <v>0.00158942849220146</v>
      </c>
      <c r="V100" s="24"/>
      <c r="W100" s="3"/>
      <c r="X100" s="3"/>
      <c r="Y100" s="27"/>
      <c r="Z100" s="3"/>
      <c r="AA100" s="26"/>
      <c r="AB100" s="3"/>
      <c r="AC100" s="3"/>
      <c r="AD100" s="3"/>
      <c r="AE100" s="24">
        <v>0.001</v>
      </c>
      <c r="AF100" s="3">
        <v>0.49</v>
      </c>
      <c r="AG100" s="25">
        <f t="shared" si="86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0.00707942849220146</v>
      </c>
      <c r="AU100" s="28">
        <f t="shared" si="89"/>
        <v>28.47</v>
      </c>
      <c r="AV100" s="1">
        <f t="shared" si="90"/>
        <v>0.26</v>
      </c>
      <c r="AW100" s="2">
        <f t="shared" si="91"/>
        <v>0.4</v>
      </c>
      <c r="AX100" s="1">
        <f t="shared" si="92"/>
        <v>140.440966167729</v>
      </c>
      <c r="AZ100" s="2">
        <f t="shared" si="93"/>
        <v>0.06</v>
      </c>
      <c r="BA100" s="1">
        <f t="shared" si="94"/>
        <v>21.0661449251594</v>
      </c>
    </row>
    <row r="101" s="1" customFormat="1" spans="1:54">
      <c r="A101" s="13"/>
      <c r="B101" s="13"/>
      <c r="C101" s="16">
        <v>11</v>
      </c>
      <c r="D101" s="17">
        <v>10.8294021630667</v>
      </c>
      <c r="E101" s="19">
        <f t="shared" si="95"/>
        <v>17.4861081632258</v>
      </c>
      <c r="F101" s="16" t="s">
        <v>75</v>
      </c>
      <c r="G101" s="13">
        <v>12</v>
      </c>
      <c r="H101" s="18">
        <f t="shared" si="76"/>
        <v>10.8294021630667</v>
      </c>
      <c r="I101" s="18">
        <f t="shared" si="77"/>
        <v>283.979402163067</v>
      </c>
      <c r="J101" s="18">
        <f t="shared" si="78"/>
        <v>0.0678525993628588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0.543543112785785</v>
      </c>
      <c r="P101" s="18">
        <f t="shared" si="81"/>
        <v>0.0368808130682951</v>
      </c>
      <c r="Q101" s="23">
        <f t="shared" si="82"/>
        <v>0.00958901139775672</v>
      </c>
      <c r="R101" s="18">
        <f t="shared" si="83"/>
        <v>0.074022</v>
      </c>
      <c r="S101" s="24">
        <f t="shared" si="84"/>
        <v>0.129542722403565</v>
      </c>
      <c r="T101" s="3">
        <v>0.01</v>
      </c>
      <c r="U101" s="25">
        <f t="shared" si="85"/>
        <v>0.00129542722403565</v>
      </c>
      <c r="V101" s="24"/>
      <c r="W101" s="3"/>
      <c r="X101" s="3"/>
      <c r="Y101" s="27"/>
      <c r="Z101" s="3"/>
      <c r="AA101" s="26"/>
      <c r="AB101" s="3"/>
      <c r="AC101" s="3"/>
      <c r="AD101" s="3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0.00678542722403565</v>
      </c>
      <c r="AU101" s="28">
        <f t="shared" si="89"/>
        <v>28.47</v>
      </c>
      <c r="AV101" s="1">
        <f t="shared" si="90"/>
        <v>0.26</v>
      </c>
      <c r="AW101" s="2">
        <f t="shared" si="91"/>
        <v>0.4</v>
      </c>
      <c r="AX101" s="1">
        <f t="shared" si="92"/>
        <v>134.608599585988</v>
      </c>
      <c r="AY101" s="1">
        <f>SUM(AX90:AX101)</f>
        <v>3224.14307478078</v>
      </c>
      <c r="AZ101" s="2">
        <f t="shared" si="93"/>
        <v>0.06</v>
      </c>
      <c r="BA101" s="1">
        <f t="shared" si="94"/>
        <v>20.1912899378982</v>
      </c>
      <c r="BB101" s="1">
        <f>SUM(BA90:BA101)</f>
        <v>483.621461217116</v>
      </c>
    </row>
    <row r="102" s="1" customFormat="1" spans="1:46">
      <c r="A102" s="13"/>
      <c r="B102" s="13"/>
      <c r="C102" s="16">
        <v>12</v>
      </c>
      <c r="D102" s="17">
        <v>3.82614291351613</v>
      </c>
      <c r="E102" s="19">
        <f t="shared" si="95"/>
        <v>10.8294021630667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L9" sqref="L9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48" width="15.6666666666667" style="1"/>
    <col min="49" max="49" width="11.4444444444444" style="1"/>
    <col min="50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63.098</v>
      </c>
      <c r="F2" s="3">
        <v>1166.832</v>
      </c>
      <c r="G2" s="7">
        <f>(F2+F3+F4)/3</f>
        <v>1338.18733333333</v>
      </c>
      <c r="H2" s="3">
        <v>0.13</v>
      </c>
      <c r="I2" s="20">
        <f>(H2+H3+H4)/3</f>
        <v>0.12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0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0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195.813698630137</v>
      </c>
      <c r="F5" s="3">
        <v>91.104</v>
      </c>
      <c r="G5" s="7">
        <f>(F5+F6)/2</f>
        <v>92.50925</v>
      </c>
      <c r="H5" s="3">
        <v>0.13</v>
      </c>
      <c r="I5" s="20">
        <f>(H5+H6)/2</f>
        <v>0.13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0"/>
      <c r="M6" s="2"/>
    </row>
    <row r="7" s="1" customFormat="1" spans="1:13">
      <c r="A7" s="4" t="s">
        <v>5</v>
      </c>
      <c r="B7" s="5"/>
      <c r="C7" s="3"/>
      <c r="D7" s="3"/>
      <c r="E7" s="12">
        <v>2148.13875656073</v>
      </c>
      <c r="F7" s="3">
        <v>122.786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3">
        <v>0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2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(AV38+AV53+AY85+AY101+BB101+AG69)</f>
        <v>62783944.4398028</v>
      </c>
      <c r="J14" s="14" t="s">
        <v>21</v>
      </c>
      <c r="K14" s="14">
        <f>I14/(10000*1000)</f>
        <v>6.27839444398028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36">
        <v>44697111.369863</v>
      </c>
      <c r="J15" s="14" t="s">
        <v>21</v>
      </c>
      <c r="K15" s="14">
        <f>I15/(10000*1000)</f>
        <v>4.4697111369863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1338.18733333333</v>
      </c>
      <c r="C27" s="16" t="s">
        <v>72</v>
      </c>
      <c r="D27" s="17">
        <v>10.2206871594839</v>
      </c>
      <c r="E27" s="16"/>
      <c r="F27" s="16"/>
      <c r="G27" s="13">
        <v>1</v>
      </c>
      <c r="H27" s="18">
        <f t="shared" ref="H27:H38" si="0">E28</f>
        <v>10.2206871594839</v>
      </c>
      <c r="I27" s="18">
        <f t="shared" ref="I27:I38" si="1">H27+273.15</f>
        <v>283.370687159484</v>
      </c>
      <c r="J27" s="18">
        <f t="shared" ref="J27:J38" si="2">EXP(($C$16*(I27-$C$14))/($C$17*I27*$C$14))</f>
        <v>0.063034683633402</v>
      </c>
      <c r="K27" s="18">
        <f t="shared" ref="K27:K38" si="3">$B$27/12</f>
        <v>111.515611111111</v>
      </c>
      <c r="L27" s="18">
        <f t="shared" ref="L27:L38" si="4"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5">O27*J27</f>
        <v>0.0702935126657438</v>
      </c>
      <c r="Q27" s="23">
        <f t="shared" ref="Q27:Q38" si="6">P27*$B$29</f>
        <v>0.00843522151988925</v>
      </c>
      <c r="R27" s="18">
        <f t="shared" ref="R27:R38" si="7">L27*$B$29</f>
        <v>0.133818733333333</v>
      </c>
      <c r="S27" s="24">
        <f t="shared" ref="S27:S38" si="8">Q27/R27</f>
        <v>0.063034683633402</v>
      </c>
      <c r="T27" s="3">
        <v>0.01</v>
      </c>
      <c r="U27" s="25">
        <f t="shared" ref="U27:U38" si="9">S27*T27</f>
        <v>0.00063034683633402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0.022530346836334</v>
      </c>
      <c r="AR27" s="28">
        <f t="shared" ref="AR27:AR38" si="15">$B$27/12</f>
        <v>111.515611111111</v>
      </c>
      <c r="AS27" s="1">
        <f t="shared" ref="AS27:AS38" si="16">$B$29</f>
        <v>0.12</v>
      </c>
      <c r="AT27" s="2">
        <f>$E$2/12</f>
        <v>5.25816666666667</v>
      </c>
      <c r="AU27" s="1">
        <f t="shared" ref="AU27:AU38" si="17">AT27*10000*AS27*0.67*AR27*AQ27</f>
        <v>10621.6978356222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9.36784196048387</v>
      </c>
      <c r="E28" s="19">
        <f t="shared" ref="E28:E39" si="18">D27</f>
        <v>10.2206871594839</v>
      </c>
      <c r="F28" s="16" t="s">
        <v>73</v>
      </c>
      <c r="G28" s="13">
        <v>2</v>
      </c>
      <c r="H28" s="18">
        <f t="shared" si="0"/>
        <v>9.36784196048387</v>
      </c>
      <c r="I28" s="18">
        <f t="shared" si="1"/>
        <v>282.517841960484</v>
      </c>
      <c r="J28" s="18">
        <f t="shared" si="2"/>
        <v>0.0568240525460483</v>
      </c>
      <c r="K28" s="18">
        <f t="shared" si="3"/>
        <v>111.515611111111</v>
      </c>
      <c r="L28" s="18">
        <f t="shared" si="4"/>
        <v>1.11515611111111</v>
      </c>
      <c r="M28" s="13" t="s">
        <v>73</v>
      </c>
      <c r="N28" s="13"/>
      <c r="O28" s="18">
        <f t="shared" ref="O28:O38" si="19">L28+O27-P27-N28</f>
        <v>2.16001870955648</v>
      </c>
      <c r="P28" s="18">
        <f t="shared" si="5"/>
        <v>0.122741016652285</v>
      </c>
      <c r="Q28" s="23">
        <f t="shared" si="6"/>
        <v>0.0147289219982742</v>
      </c>
      <c r="R28" s="18">
        <f t="shared" si="7"/>
        <v>0.133818733333333</v>
      </c>
      <c r="S28" s="24">
        <f t="shared" si="8"/>
        <v>0.110066218917089</v>
      </c>
      <c r="T28" s="3">
        <v>0.01</v>
      </c>
      <c r="U28" s="25">
        <f t="shared" si="9"/>
        <v>0.00110066218917089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0.0230006621891709</v>
      </c>
      <c r="AR28" s="28">
        <f t="shared" si="15"/>
        <v>111.515611111111</v>
      </c>
      <c r="AS28" s="1">
        <f t="shared" si="16"/>
        <v>0.12</v>
      </c>
      <c r="AT28" s="2">
        <f t="shared" ref="AT28:AT38" si="20">$E$2/12</f>
        <v>5.25816666666667</v>
      </c>
      <c r="AU28" s="1">
        <f t="shared" si="17"/>
        <v>10843.4231202606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17">
        <v>12.8881236836786</v>
      </c>
      <c r="E29" s="19">
        <f t="shared" si="18"/>
        <v>9.36784196048387</v>
      </c>
      <c r="F29" s="16" t="s">
        <v>73</v>
      </c>
      <c r="G29" s="13">
        <v>3</v>
      </c>
      <c r="H29" s="18">
        <f t="shared" si="0"/>
        <v>12.8881236836786</v>
      </c>
      <c r="I29" s="18">
        <f t="shared" si="1"/>
        <v>286.038123683679</v>
      </c>
      <c r="J29" s="18">
        <f t="shared" si="2"/>
        <v>0.0868440097839393</v>
      </c>
      <c r="K29" s="18">
        <f t="shared" si="3"/>
        <v>111.515611111111</v>
      </c>
      <c r="L29" s="18">
        <f t="shared" si="4"/>
        <v>1.11515611111111</v>
      </c>
      <c r="M29" s="13" t="s">
        <v>73</v>
      </c>
      <c r="N29" s="13"/>
      <c r="O29" s="18">
        <f t="shared" si="19"/>
        <v>3.1524338040153</v>
      </c>
      <c r="P29" s="18">
        <f t="shared" si="5"/>
        <v>0.273769992119126</v>
      </c>
      <c r="Q29" s="23">
        <f t="shared" si="6"/>
        <v>0.0328523990542951</v>
      </c>
      <c r="R29" s="18">
        <f t="shared" si="7"/>
        <v>0.133818733333333</v>
      </c>
      <c r="S29" s="24">
        <f t="shared" si="8"/>
        <v>0.245499252877114</v>
      </c>
      <c r="T29" s="3">
        <v>0.01</v>
      </c>
      <c r="U29" s="25">
        <f t="shared" si="9"/>
        <v>0.00245499252877114</v>
      </c>
      <c r="V29" s="24"/>
      <c r="W29" s="3"/>
      <c r="X29" s="25"/>
      <c r="Y29" s="27">
        <v>0.02</v>
      </c>
      <c r="Z29" s="3">
        <v>0.21</v>
      </c>
      <c r="AA29" s="26">
        <f t="shared" si="10"/>
        <v>0.0042</v>
      </c>
      <c r="AB29" s="3">
        <v>0.01</v>
      </c>
      <c r="AC29" s="3">
        <v>0.29</v>
      </c>
      <c r="AD29" s="26">
        <f t="shared" si="11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0.0243549925287711</v>
      </c>
      <c r="AR29" s="28">
        <f t="shared" si="15"/>
        <v>111.515611111111</v>
      </c>
      <c r="AS29" s="1">
        <f t="shared" si="16"/>
        <v>0.12</v>
      </c>
      <c r="AT29" s="2">
        <f t="shared" si="20"/>
        <v>5.25816666666667</v>
      </c>
      <c r="AU29" s="1">
        <f t="shared" si="17"/>
        <v>11481.9080819591</v>
      </c>
    </row>
    <row r="30" s="1" customFormat="1" spans="1:47">
      <c r="A30" s="13"/>
      <c r="B30" s="13"/>
      <c r="C30" s="16">
        <v>3</v>
      </c>
      <c r="D30" s="17">
        <v>15.7460907644194</v>
      </c>
      <c r="E30" s="19">
        <f t="shared" si="18"/>
        <v>12.8881236836786</v>
      </c>
      <c r="F30" s="16" t="s">
        <v>73</v>
      </c>
      <c r="G30" s="13">
        <v>4</v>
      </c>
      <c r="H30" s="18">
        <f t="shared" si="0"/>
        <v>15.7460907644194</v>
      </c>
      <c r="I30" s="18">
        <f t="shared" si="1"/>
        <v>288.896090764419</v>
      </c>
      <c r="J30" s="18">
        <f t="shared" si="2"/>
        <v>0.121615370120802</v>
      </c>
      <c r="K30" s="18">
        <f t="shared" si="3"/>
        <v>111.515611111111</v>
      </c>
      <c r="L30" s="18">
        <f t="shared" si="4"/>
        <v>1.11515611111111</v>
      </c>
      <c r="M30" s="13" t="s">
        <v>73</v>
      </c>
      <c r="N30" s="13"/>
      <c r="O30" s="18">
        <f t="shared" si="19"/>
        <v>3.99381992300729</v>
      </c>
      <c r="P30" s="18">
        <f t="shared" si="5"/>
        <v>0.485709888132365</v>
      </c>
      <c r="Q30" s="23">
        <f t="shared" si="6"/>
        <v>0.0582851865758837</v>
      </c>
      <c r="R30" s="18">
        <f t="shared" si="7"/>
        <v>0.133818733333333</v>
      </c>
      <c r="S30" s="24">
        <f t="shared" si="8"/>
        <v>0.435553267648255</v>
      </c>
      <c r="T30" s="3">
        <v>0.01</v>
      </c>
      <c r="U30" s="25">
        <f t="shared" si="9"/>
        <v>0.00435553267648254</v>
      </c>
      <c r="V30" s="24"/>
      <c r="W30" s="3"/>
      <c r="X30" s="25"/>
      <c r="Y30" s="27">
        <v>0.04</v>
      </c>
      <c r="Z30" s="3">
        <v>0.21</v>
      </c>
      <c r="AA30" s="26">
        <f t="shared" si="10"/>
        <v>0.0084</v>
      </c>
      <c r="AB30" s="3">
        <v>0.015</v>
      </c>
      <c r="AC30" s="3">
        <v>0.29</v>
      </c>
      <c r="AD30" s="26">
        <f t="shared" si="11"/>
        <v>0.00435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0.015</v>
      </c>
      <c r="AO30" s="3">
        <v>0.38</v>
      </c>
      <c r="AP30" s="3">
        <f t="shared" si="13"/>
        <v>0.0057</v>
      </c>
      <c r="AQ30" s="1">
        <f t="shared" si="14"/>
        <v>0.0338055326764825</v>
      </c>
      <c r="AR30" s="28">
        <f t="shared" si="15"/>
        <v>111.515611111111</v>
      </c>
      <c r="AS30" s="1">
        <f t="shared" si="16"/>
        <v>0.12</v>
      </c>
      <c r="AT30" s="2">
        <f t="shared" si="20"/>
        <v>5.25816666666667</v>
      </c>
      <c r="AU30" s="1">
        <f t="shared" si="17"/>
        <v>15937.2670057075</v>
      </c>
    </row>
    <row r="31" s="1" customFormat="1" spans="1:47">
      <c r="A31" s="13"/>
      <c r="B31" s="13"/>
      <c r="C31" s="16">
        <v>4</v>
      </c>
      <c r="D31" s="17">
        <v>17.7133212263333</v>
      </c>
      <c r="E31" s="19">
        <f t="shared" si="18"/>
        <v>15.7460907644194</v>
      </c>
      <c r="F31" s="16" t="s">
        <v>73</v>
      </c>
      <c r="G31" s="13">
        <v>5</v>
      </c>
      <c r="H31" s="18">
        <f t="shared" si="0"/>
        <v>17.7133212263333</v>
      </c>
      <c r="I31" s="18">
        <f t="shared" si="1"/>
        <v>290.863321226333</v>
      </c>
      <c r="J31" s="18">
        <f t="shared" si="2"/>
        <v>0.152751706897861</v>
      </c>
      <c r="K31" s="18">
        <f t="shared" si="3"/>
        <v>111.515611111111</v>
      </c>
      <c r="L31" s="18">
        <f t="shared" si="4"/>
        <v>1.11515611111111</v>
      </c>
      <c r="M31" s="13" t="s">
        <v>75</v>
      </c>
      <c r="N31" s="18">
        <f>(O30-P30)*C22/100</f>
        <v>3.33270453313118</v>
      </c>
      <c r="O31" s="18">
        <f t="shared" si="19"/>
        <v>1.29056161285486</v>
      </c>
      <c r="P31" s="18">
        <f t="shared" si="5"/>
        <v>0.197135489220436</v>
      </c>
      <c r="Q31" s="23">
        <f t="shared" si="6"/>
        <v>0.0236562587064523</v>
      </c>
      <c r="R31" s="18">
        <f t="shared" si="7"/>
        <v>0.133818733333333</v>
      </c>
      <c r="S31" s="24">
        <f t="shared" si="8"/>
        <v>0.176778378611059</v>
      </c>
      <c r="T31" s="3">
        <v>0.01</v>
      </c>
      <c r="U31" s="25">
        <f t="shared" si="9"/>
        <v>0.00176778378611059</v>
      </c>
      <c r="V31" s="24"/>
      <c r="W31" s="3"/>
      <c r="X31" s="25"/>
      <c r="Y31" s="27">
        <v>0.04</v>
      </c>
      <c r="Z31" s="3">
        <v>0.21</v>
      </c>
      <c r="AA31" s="26">
        <f t="shared" si="10"/>
        <v>0.0084</v>
      </c>
      <c r="AB31" s="3">
        <v>0.015</v>
      </c>
      <c r="AC31" s="3">
        <v>0.29</v>
      </c>
      <c r="AD31" s="26">
        <f t="shared" si="11"/>
        <v>0.00435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0.0312177837861106</v>
      </c>
      <c r="AR31" s="28">
        <f t="shared" si="15"/>
        <v>111.515611111111</v>
      </c>
      <c r="AS31" s="1">
        <f t="shared" si="16"/>
        <v>0.12</v>
      </c>
      <c r="AT31" s="2">
        <f t="shared" si="20"/>
        <v>5.25816666666667</v>
      </c>
      <c r="AU31" s="1">
        <f t="shared" si="17"/>
        <v>14717.2996883969</v>
      </c>
    </row>
    <row r="32" s="1" customFormat="1" spans="1:47">
      <c r="A32" s="13"/>
      <c r="B32" s="13"/>
      <c r="C32" s="16">
        <v>5</v>
      </c>
      <c r="D32" s="17">
        <v>22.9303714358065</v>
      </c>
      <c r="E32" s="19">
        <f t="shared" si="18"/>
        <v>17.7133212263333</v>
      </c>
      <c r="F32" s="16" t="s">
        <v>75</v>
      </c>
      <c r="G32" s="13">
        <v>6</v>
      </c>
      <c r="H32" s="18">
        <f t="shared" si="0"/>
        <v>22.9303714358065</v>
      </c>
      <c r="I32" s="18">
        <f t="shared" si="1"/>
        <v>296.080371435806</v>
      </c>
      <c r="J32" s="18">
        <f t="shared" si="2"/>
        <v>0.275521211004112</v>
      </c>
      <c r="K32" s="18">
        <f t="shared" si="3"/>
        <v>111.515611111111</v>
      </c>
      <c r="L32" s="18">
        <f t="shared" si="4"/>
        <v>1.11515611111111</v>
      </c>
      <c r="M32" s="13" t="s">
        <v>73</v>
      </c>
      <c r="N32" s="13"/>
      <c r="O32" s="18">
        <f t="shared" si="19"/>
        <v>2.20858223474553</v>
      </c>
      <c r="P32" s="18">
        <f t="shared" si="5"/>
        <v>0.608511251919257</v>
      </c>
      <c r="Q32" s="23">
        <f t="shared" si="6"/>
        <v>0.0730213502303108</v>
      </c>
      <c r="R32" s="18">
        <f t="shared" si="7"/>
        <v>0.133818733333333</v>
      </c>
      <c r="S32" s="24">
        <f t="shared" si="8"/>
        <v>0.545673601979325</v>
      </c>
      <c r="T32" s="3">
        <v>0.01</v>
      </c>
      <c r="U32" s="25">
        <f t="shared" si="9"/>
        <v>0.00545673601979325</v>
      </c>
      <c r="V32" s="24"/>
      <c r="W32" s="3"/>
      <c r="X32" s="25"/>
      <c r="Y32" s="27">
        <v>0.04</v>
      </c>
      <c r="Z32" s="3">
        <v>0.21</v>
      </c>
      <c r="AA32" s="26">
        <f t="shared" si="10"/>
        <v>0.0084</v>
      </c>
      <c r="AB32" s="3">
        <v>0.015</v>
      </c>
      <c r="AC32" s="3">
        <v>0.29</v>
      </c>
      <c r="AD32" s="26">
        <f t="shared" si="11"/>
        <v>0.00435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0.0349067360197933</v>
      </c>
      <c r="AR32" s="28">
        <f t="shared" si="15"/>
        <v>111.515611111111</v>
      </c>
      <c r="AS32" s="1">
        <f t="shared" si="16"/>
        <v>0.12</v>
      </c>
      <c r="AT32" s="2">
        <f t="shared" si="20"/>
        <v>5.25816666666667</v>
      </c>
      <c r="AU32" s="1">
        <f t="shared" si="17"/>
        <v>16456.4178760065</v>
      </c>
    </row>
    <row r="33" s="1" customFormat="1" spans="1:47">
      <c r="A33" s="13"/>
      <c r="B33" s="13"/>
      <c r="C33" s="16">
        <v>6</v>
      </c>
      <c r="D33" s="17">
        <v>25.630779558</v>
      </c>
      <c r="E33" s="19">
        <f t="shared" si="18"/>
        <v>22.9303714358065</v>
      </c>
      <c r="F33" s="16" t="s">
        <v>73</v>
      </c>
      <c r="G33" s="13">
        <v>7</v>
      </c>
      <c r="H33" s="18">
        <f t="shared" si="0"/>
        <v>25.630779558</v>
      </c>
      <c r="I33" s="18">
        <f t="shared" si="1"/>
        <v>298.780779558</v>
      </c>
      <c r="J33" s="18">
        <f t="shared" si="2"/>
        <v>0.370883481650241</v>
      </c>
      <c r="K33" s="18">
        <f t="shared" si="3"/>
        <v>111.515611111111</v>
      </c>
      <c r="L33" s="18">
        <f t="shared" si="4"/>
        <v>1.11515611111111</v>
      </c>
      <c r="M33" s="13" t="s">
        <v>73</v>
      </c>
      <c r="N33" s="13"/>
      <c r="O33" s="18">
        <f t="shared" si="19"/>
        <v>2.71522709393739</v>
      </c>
      <c r="P33" s="18">
        <f t="shared" si="5"/>
        <v>1.00703287807056</v>
      </c>
      <c r="Q33" s="23">
        <f t="shared" si="6"/>
        <v>0.120843945368468</v>
      </c>
      <c r="R33" s="18">
        <f t="shared" si="7"/>
        <v>0.133818733333333</v>
      </c>
      <c r="S33" s="24">
        <f t="shared" si="8"/>
        <v>0.903042065623604</v>
      </c>
      <c r="T33" s="3">
        <v>0.01</v>
      </c>
      <c r="U33" s="25">
        <f t="shared" si="9"/>
        <v>0.00903042065623605</v>
      </c>
      <c r="V33" s="24"/>
      <c r="W33" s="3"/>
      <c r="X33" s="25"/>
      <c r="Y33" s="27">
        <v>0.05</v>
      </c>
      <c r="Z33" s="3">
        <v>0.21</v>
      </c>
      <c r="AA33" s="26">
        <f t="shared" si="10"/>
        <v>0.0105</v>
      </c>
      <c r="AB33" s="3">
        <v>0.02</v>
      </c>
      <c r="AC33" s="3">
        <v>0.29</v>
      </c>
      <c r="AD33" s="26">
        <f t="shared" si="11"/>
        <v>0.0058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0.043930420656236</v>
      </c>
      <c r="AR33" s="28">
        <f t="shared" si="15"/>
        <v>111.515611111111</v>
      </c>
      <c r="AS33" s="1">
        <f t="shared" si="16"/>
        <v>0.12</v>
      </c>
      <c r="AT33" s="2">
        <f t="shared" si="20"/>
        <v>5.25816666666667</v>
      </c>
      <c r="AU33" s="1">
        <f t="shared" si="17"/>
        <v>20710.5402057025</v>
      </c>
    </row>
    <row r="34" s="1" customFormat="1" spans="1:47">
      <c r="A34" s="13"/>
      <c r="B34" s="13"/>
      <c r="C34" s="16">
        <v>7</v>
      </c>
      <c r="D34" s="17">
        <v>27.3893157974194</v>
      </c>
      <c r="E34" s="19">
        <f t="shared" si="18"/>
        <v>25.630779558</v>
      </c>
      <c r="F34" s="16" t="s">
        <v>73</v>
      </c>
      <c r="G34" s="13">
        <v>8</v>
      </c>
      <c r="H34" s="18">
        <f t="shared" si="0"/>
        <v>27.3893157974194</v>
      </c>
      <c r="I34" s="18">
        <f t="shared" si="1"/>
        <v>300.539315797419</v>
      </c>
      <c r="J34" s="18">
        <f t="shared" si="2"/>
        <v>0.448797353649015</v>
      </c>
      <c r="K34" s="18">
        <f t="shared" si="3"/>
        <v>111.515611111111</v>
      </c>
      <c r="L34" s="18">
        <f t="shared" si="4"/>
        <v>1.11515611111111</v>
      </c>
      <c r="M34" s="13" t="s">
        <v>73</v>
      </c>
      <c r="N34" s="13"/>
      <c r="O34" s="18">
        <f t="shared" si="19"/>
        <v>2.82335032697793</v>
      </c>
      <c r="P34" s="18">
        <f t="shared" si="5"/>
        <v>1.26711215517178</v>
      </c>
      <c r="Q34" s="23">
        <f t="shared" si="6"/>
        <v>0.152053458620613</v>
      </c>
      <c r="R34" s="18">
        <f t="shared" si="7"/>
        <v>0.133818733333333</v>
      </c>
      <c r="S34" s="24">
        <f t="shared" si="8"/>
        <v>1.13626436921846</v>
      </c>
      <c r="T34" s="3">
        <v>0.01</v>
      </c>
      <c r="U34" s="25">
        <f t="shared" si="9"/>
        <v>0.0113626436921846</v>
      </c>
      <c r="V34" s="24"/>
      <c r="W34" s="3"/>
      <c r="X34" s="25"/>
      <c r="Y34" s="27">
        <v>0.05</v>
      </c>
      <c r="Z34" s="3">
        <v>0.21</v>
      </c>
      <c r="AA34" s="26">
        <f t="shared" si="10"/>
        <v>0.0105</v>
      </c>
      <c r="AB34" s="3">
        <v>0.02</v>
      </c>
      <c r="AC34" s="3">
        <v>0.29</v>
      </c>
      <c r="AD34" s="26">
        <f t="shared" si="11"/>
        <v>0.0058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0.0462626436921846</v>
      </c>
      <c r="AR34" s="28">
        <f t="shared" si="15"/>
        <v>111.515611111111</v>
      </c>
      <c r="AS34" s="1">
        <f t="shared" si="16"/>
        <v>0.12</v>
      </c>
      <c r="AT34" s="2">
        <f t="shared" si="20"/>
        <v>5.25816666666667</v>
      </c>
      <c r="AU34" s="1">
        <f t="shared" si="17"/>
        <v>21810.0425148801</v>
      </c>
    </row>
    <row r="35" s="1" customFormat="1" spans="1:47">
      <c r="A35" s="13"/>
      <c r="B35" s="13"/>
      <c r="C35" s="16">
        <v>8</v>
      </c>
      <c r="D35" s="17">
        <v>27.4579344954839</v>
      </c>
      <c r="E35" s="19">
        <f t="shared" si="18"/>
        <v>27.3893157974194</v>
      </c>
      <c r="F35" s="16" t="s">
        <v>73</v>
      </c>
      <c r="G35" s="13">
        <v>9</v>
      </c>
      <c r="H35" s="18">
        <f t="shared" si="0"/>
        <v>27.4579344954839</v>
      </c>
      <c r="I35" s="18">
        <f t="shared" si="1"/>
        <v>300.607934495484</v>
      </c>
      <c r="J35" s="18">
        <f t="shared" si="2"/>
        <v>0.452128652952907</v>
      </c>
      <c r="K35" s="18">
        <f t="shared" si="3"/>
        <v>111.515611111111</v>
      </c>
      <c r="L35" s="18">
        <f t="shared" si="4"/>
        <v>1.11515611111111</v>
      </c>
      <c r="M35" s="13" t="s">
        <v>73</v>
      </c>
      <c r="N35" s="13"/>
      <c r="O35" s="18">
        <f t="shared" si="19"/>
        <v>2.67139428291727</v>
      </c>
      <c r="P35" s="18">
        <f t="shared" si="5"/>
        <v>1.20781389864148</v>
      </c>
      <c r="Q35" s="23">
        <f t="shared" si="6"/>
        <v>0.144937667836978</v>
      </c>
      <c r="R35" s="18">
        <f t="shared" si="7"/>
        <v>0.133818733333333</v>
      </c>
      <c r="S35" s="24">
        <f t="shared" si="8"/>
        <v>1.08308952137477</v>
      </c>
      <c r="T35" s="3">
        <v>0.01</v>
      </c>
      <c r="U35" s="25">
        <f t="shared" si="9"/>
        <v>0.0108308952137477</v>
      </c>
      <c r="V35" s="24"/>
      <c r="W35" s="3"/>
      <c r="X35" s="25"/>
      <c r="Y35" s="27">
        <v>0.04</v>
      </c>
      <c r="Z35" s="3">
        <v>0.21</v>
      </c>
      <c r="AA35" s="26">
        <f t="shared" si="10"/>
        <v>0.0084</v>
      </c>
      <c r="AB35" s="3">
        <v>0.015</v>
      </c>
      <c r="AC35" s="3">
        <v>0.29</v>
      </c>
      <c r="AD35" s="26">
        <f t="shared" si="11"/>
        <v>0.00435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0.0402808952137477</v>
      </c>
      <c r="AR35" s="28">
        <f t="shared" si="15"/>
        <v>111.515611111111</v>
      </c>
      <c r="AS35" s="1">
        <f t="shared" si="16"/>
        <v>0.12</v>
      </c>
      <c r="AT35" s="2">
        <f t="shared" si="20"/>
        <v>5.25816666666667</v>
      </c>
      <c r="AU35" s="1">
        <f t="shared" si="17"/>
        <v>18990.0093689994</v>
      </c>
    </row>
    <row r="36" s="1" customFormat="1" spans="1:47">
      <c r="A36" s="13"/>
      <c r="B36" s="13"/>
      <c r="C36" s="16">
        <v>9</v>
      </c>
      <c r="D36" s="17">
        <v>25.1004207166667</v>
      </c>
      <c r="E36" s="19">
        <f t="shared" si="18"/>
        <v>27.4579344954839</v>
      </c>
      <c r="F36" s="16" t="s">
        <v>73</v>
      </c>
      <c r="G36" s="13">
        <v>10</v>
      </c>
      <c r="H36" s="18">
        <f t="shared" si="0"/>
        <v>25.1004207166667</v>
      </c>
      <c r="I36" s="18">
        <f t="shared" si="1"/>
        <v>298.250420716667</v>
      </c>
      <c r="J36" s="18">
        <f t="shared" si="2"/>
        <v>0.350001751570263</v>
      </c>
      <c r="K36" s="18">
        <f t="shared" si="3"/>
        <v>111.515611111111</v>
      </c>
      <c r="L36" s="18">
        <f t="shared" si="4"/>
        <v>1.11515611111111</v>
      </c>
      <c r="M36" s="13" t="s">
        <v>73</v>
      </c>
      <c r="N36" s="13"/>
      <c r="O36" s="18">
        <f t="shared" si="19"/>
        <v>2.5787364953869</v>
      </c>
      <c r="P36" s="18">
        <f t="shared" si="5"/>
        <v>0.902562290223575</v>
      </c>
      <c r="Q36" s="23">
        <f t="shared" si="6"/>
        <v>0.108307474826829</v>
      </c>
      <c r="R36" s="18">
        <f t="shared" si="7"/>
        <v>0.133818733333333</v>
      </c>
      <c r="S36" s="24">
        <f t="shared" si="8"/>
        <v>0.809359587622478</v>
      </c>
      <c r="T36" s="3">
        <v>0.01</v>
      </c>
      <c r="U36" s="25">
        <f t="shared" si="9"/>
        <v>0.00809359587622478</v>
      </c>
      <c r="V36" s="24"/>
      <c r="W36" s="3"/>
      <c r="X36" s="25"/>
      <c r="Y36" s="27">
        <v>0.04</v>
      </c>
      <c r="Z36" s="3">
        <v>0.21</v>
      </c>
      <c r="AA36" s="26">
        <f t="shared" si="10"/>
        <v>0.0084</v>
      </c>
      <c r="AB36" s="3">
        <v>0.015</v>
      </c>
      <c r="AC36" s="3">
        <v>0.29</v>
      </c>
      <c r="AD36" s="26">
        <f t="shared" si="11"/>
        <v>0.00435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0.0375435958762248</v>
      </c>
      <c r="AR36" s="28">
        <f t="shared" si="15"/>
        <v>111.515611111111</v>
      </c>
      <c r="AS36" s="1">
        <f t="shared" si="16"/>
        <v>0.12</v>
      </c>
      <c r="AT36" s="2">
        <f t="shared" si="20"/>
        <v>5.25816666666667</v>
      </c>
      <c r="AU36" s="1">
        <f t="shared" si="17"/>
        <v>17699.5380478066</v>
      </c>
    </row>
    <row r="37" s="1" customFormat="1" spans="1:47">
      <c r="A37" s="13"/>
      <c r="B37" s="13"/>
      <c r="C37" s="16">
        <v>10</v>
      </c>
      <c r="D37" s="17">
        <v>20.383765586129</v>
      </c>
      <c r="E37" s="19">
        <f t="shared" si="18"/>
        <v>25.1004207166667</v>
      </c>
      <c r="F37" s="16" t="s">
        <v>73</v>
      </c>
      <c r="G37" s="13">
        <v>11</v>
      </c>
      <c r="H37" s="18">
        <f t="shared" si="0"/>
        <v>20.383765586129</v>
      </c>
      <c r="I37" s="18">
        <f t="shared" si="1"/>
        <v>293.533765586129</v>
      </c>
      <c r="J37" s="18">
        <f t="shared" si="2"/>
        <v>0.207132634253776</v>
      </c>
      <c r="K37" s="18">
        <f t="shared" si="3"/>
        <v>111.515611111111</v>
      </c>
      <c r="L37" s="18">
        <f t="shared" si="4"/>
        <v>1.11515611111111</v>
      </c>
      <c r="M37" s="13" t="s">
        <v>75</v>
      </c>
      <c r="N37" s="18">
        <f>(O36-P36)*C22/100</f>
        <v>1.59236549490516</v>
      </c>
      <c r="O37" s="18">
        <f t="shared" si="19"/>
        <v>1.19896482136928</v>
      </c>
      <c r="P37" s="18">
        <f t="shared" si="5"/>
        <v>0.248344741827826</v>
      </c>
      <c r="Q37" s="23">
        <f t="shared" si="6"/>
        <v>0.0298013690193392</v>
      </c>
      <c r="R37" s="18">
        <f t="shared" si="7"/>
        <v>0.133818733333333</v>
      </c>
      <c r="S37" s="24">
        <f t="shared" si="8"/>
        <v>0.222699530006057</v>
      </c>
      <c r="T37" s="3">
        <v>0.01</v>
      </c>
      <c r="U37" s="25">
        <f t="shared" si="9"/>
        <v>0.00222699530006057</v>
      </c>
      <c r="V37" s="24"/>
      <c r="W37" s="3"/>
      <c r="X37" s="25"/>
      <c r="Y37" s="27">
        <v>0.02</v>
      </c>
      <c r="Z37" s="3">
        <v>0.21</v>
      </c>
      <c r="AA37" s="26">
        <f t="shared" si="10"/>
        <v>0.0042</v>
      </c>
      <c r="AB37" s="3">
        <v>0.01</v>
      </c>
      <c r="AC37" s="3">
        <v>0.29</v>
      </c>
      <c r="AD37" s="26">
        <f t="shared" si="11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0.0241269953000606</v>
      </c>
      <c r="AR37" s="28">
        <f t="shared" si="15"/>
        <v>111.515611111111</v>
      </c>
      <c r="AS37" s="1">
        <f t="shared" si="16"/>
        <v>0.12</v>
      </c>
      <c r="AT37" s="2">
        <f t="shared" si="20"/>
        <v>5.25816666666667</v>
      </c>
      <c r="AU37" s="1">
        <f t="shared" si="17"/>
        <v>11374.4211582861</v>
      </c>
    </row>
    <row r="38" s="1" customFormat="1" spans="1:48">
      <c r="A38" s="13"/>
      <c r="B38" s="13"/>
      <c r="C38" s="16">
        <v>11</v>
      </c>
      <c r="D38" s="17">
        <v>15.1818588400333</v>
      </c>
      <c r="E38" s="19">
        <f t="shared" si="18"/>
        <v>20.383765586129</v>
      </c>
      <c r="F38" s="16" t="s">
        <v>75</v>
      </c>
      <c r="G38" s="13">
        <v>12</v>
      </c>
      <c r="H38" s="18">
        <f t="shared" si="0"/>
        <v>15.1818588400333</v>
      </c>
      <c r="I38" s="18">
        <f t="shared" si="1"/>
        <v>288.331858840033</v>
      </c>
      <c r="J38" s="18">
        <f t="shared" si="2"/>
        <v>0.113853173546815</v>
      </c>
      <c r="K38" s="18">
        <f t="shared" si="3"/>
        <v>111.515611111111</v>
      </c>
      <c r="L38" s="18">
        <f t="shared" si="4"/>
        <v>1.11515611111111</v>
      </c>
      <c r="M38" s="13" t="s">
        <v>73</v>
      </c>
      <c r="N38" s="13"/>
      <c r="O38" s="18">
        <f t="shared" si="19"/>
        <v>2.06577619065256</v>
      </c>
      <c r="P38" s="18">
        <f t="shared" si="5"/>
        <v>0.235195175143245</v>
      </c>
      <c r="Q38" s="23">
        <f t="shared" si="6"/>
        <v>0.0282234210171893</v>
      </c>
      <c r="R38" s="18">
        <f t="shared" si="7"/>
        <v>0.133818733333333</v>
      </c>
      <c r="S38" s="24">
        <f t="shared" si="8"/>
        <v>0.210907847609697</v>
      </c>
      <c r="T38" s="3">
        <v>0.01</v>
      </c>
      <c r="U38" s="25">
        <f t="shared" si="9"/>
        <v>0.00210907847609697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0.024009078476097</v>
      </c>
      <c r="AR38" s="28">
        <f t="shared" si="15"/>
        <v>111.515611111111</v>
      </c>
      <c r="AS38" s="1">
        <f t="shared" si="16"/>
        <v>0.12</v>
      </c>
      <c r="AT38" s="2">
        <f t="shared" si="20"/>
        <v>5.25816666666667</v>
      </c>
      <c r="AU38" s="1">
        <f t="shared" si="17"/>
        <v>11318.8304972556</v>
      </c>
      <c r="AV38" s="1">
        <f>SUM(AU27:AU38)</f>
        <v>181961.395400883</v>
      </c>
    </row>
    <row r="39" s="1" customFormat="1" spans="1:46">
      <c r="A39" s="13"/>
      <c r="B39" s="13"/>
      <c r="C39" s="16">
        <v>12</v>
      </c>
      <c r="D39" s="17">
        <v>8.85354141406452</v>
      </c>
      <c r="E39" s="19">
        <f t="shared" si="18"/>
        <v>15.1818588400333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10.2206871594839</v>
      </c>
      <c r="E42" s="16"/>
      <c r="F42" s="16"/>
      <c r="G42" s="13">
        <v>1</v>
      </c>
      <c r="H42" s="18">
        <f t="shared" ref="H42:H53" si="21">E43</f>
        <v>10.2206871594839</v>
      </c>
      <c r="I42" s="18">
        <f t="shared" ref="I42:I53" si="22">H42+273.15</f>
        <v>283.370687159484</v>
      </c>
      <c r="J42" s="18">
        <f t="shared" ref="J42:J53" si="23">EXP(($C$16*(I42-$C$14))/($C$17*I42*$C$14))</f>
        <v>0.063034683633402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0.00485940942242774</v>
      </c>
      <c r="Q42" s="23">
        <f t="shared" ref="Q42:Q53" si="27">P42*$B$44</f>
        <v>0.000631723224915607</v>
      </c>
      <c r="R42" s="18">
        <f t="shared" ref="R42:R53" si="28">L42*$B$44</f>
        <v>0.0100218354166667</v>
      </c>
      <c r="S42" s="24">
        <f t="shared" ref="S42:S53" si="29">Q42/R42</f>
        <v>0.063034683633402</v>
      </c>
      <c r="T42" s="3">
        <v>0.01</v>
      </c>
      <c r="U42" s="25">
        <f t="shared" ref="U42:U53" si="30">S42*T42</f>
        <v>0.00063034683633402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0.015430346836334</v>
      </c>
      <c r="AR42" s="28">
        <f t="shared" ref="AR42:AR53" si="34">$B$42/12</f>
        <v>7.70910416666667</v>
      </c>
      <c r="AS42" s="1">
        <f t="shared" ref="AS42:AS53" si="35">$B$44</f>
        <v>0.13</v>
      </c>
      <c r="AT42" s="2">
        <f t="shared" ref="AT42:AT53" si="36">$E$5/12</f>
        <v>16.3178082191781</v>
      </c>
      <c r="AU42" s="1">
        <f t="shared" ref="AU42:AU53" si="37">AT42*10000*AS42*0.67*AR42*AQ42</f>
        <v>1690.67286220622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9.36784196048387</v>
      </c>
      <c r="E43" s="19">
        <f t="shared" ref="E43:E54" si="38">D42</f>
        <v>10.2206871594839</v>
      </c>
      <c r="F43" s="16" t="s">
        <v>73</v>
      </c>
      <c r="G43" s="13">
        <v>2</v>
      </c>
      <c r="H43" s="18">
        <f t="shared" si="21"/>
        <v>9.36784196048387</v>
      </c>
      <c r="I43" s="18">
        <f t="shared" si="22"/>
        <v>282.517841960484</v>
      </c>
      <c r="J43" s="18">
        <f t="shared" si="23"/>
        <v>0.0568240525460483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0.149322673910906</v>
      </c>
      <c r="P43" s="18">
        <f t="shared" si="26"/>
        <v>0.00848511946862973</v>
      </c>
      <c r="Q43" s="23">
        <f t="shared" si="27"/>
        <v>0.00110306553092187</v>
      </c>
      <c r="R43" s="18">
        <f t="shared" si="28"/>
        <v>0.0100218354166667</v>
      </c>
      <c r="S43" s="24">
        <f t="shared" si="29"/>
        <v>0.110066218917089</v>
      </c>
      <c r="T43" s="3">
        <v>0.01</v>
      </c>
      <c r="U43" s="25">
        <f t="shared" si="30"/>
        <v>0.00110066218917089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0.0159006621891709</v>
      </c>
      <c r="AR43" s="28">
        <f t="shared" si="34"/>
        <v>7.70910416666667</v>
      </c>
      <c r="AS43" s="1">
        <f t="shared" si="35"/>
        <v>0.13</v>
      </c>
      <c r="AT43" s="2">
        <f t="shared" si="36"/>
        <v>16.3178082191781</v>
      </c>
      <c r="AU43" s="1">
        <f t="shared" si="37"/>
        <v>1742.20439368468</v>
      </c>
    </row>
    <row r="44" s="1" customFormat="1" spans="1:47">
      <c r="A44" s="13" t="s">
        <v>37</v>
      </c>
      <c r="B44" s="13">
        <f>I5</f>
        <v>0.13</v>
      </c>
      <c r="C44" s="16">
        <v>2</v>
      </c>
      <c r="D44" s="17">
        <v>12.8881236836786</v>
      </c>
      <c r="E44" s="19">
        <f t="shared" si="38"/>
        <v>9.36784196048387</v>
      </c>
      <c r="F44" s="16" t="s">
        <v>73</v>
      </c>
      <c r="G44" s="13">
        <v>3</v>
      </c>
      <c r="H44" s="18">
        <f t="shared" si="21"/>
        <v>12.8881236836786</v>
      </c>
      <c r="I44" s="18">
        <f t="shared" si="22"/>
        <v>286.038123683679</v>
      </c>
      <c r="J44" s="18">
        <f t="shared" si="23"/>
        <v>0.0868440097839393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0.217928596108943</v>
      </c>
      <c r="P44" s="18">
        <f t="shared" si="26"/>
        <v>0.0189257931326852</v>
      </c>
      <c r="Q44" s="23">
        <f t="shared" si="27"/>
        <v>0.00246035310724907</v>
      </c>
      <c r="R44" s="18">
        <f t="shared" si="28"/>
        <v>0.0100218354166667</v>
      </c>
      <c r="S44" s="24">
        <f t="shared" si="29"/>
        <v>0.245499252877114</v>
      </c>
      <c r="T44" s="3">
        <v>0.01</v>
      </c>
      <c r="U44" s="25">
        <f t="shared" si="30"/>
        <v>0.00245499252877114</v>
      </c>
      <c r="V44" s="24"/>
      <c r="W44" s="3"/>
      <c r="X44" s="25"/>
      <c r="Y44" s="27">
        <v>0.02</v>
      </c>
      <c r="Z44" s="3">
        <v>0.49</v>
      </c>
      <c r="AA44" s="26">
        <f t="shared" si="31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32"/>
        <v>0.005</v>
      </c>
      <c r="AQ44" s="1">
        <f t="shared" si="33"/>
        <v>0.0172549925287711</v>
      </c>
      <c r="AR44" s="28">
        <f t="shared" si="34"/>
        <v>7.70910416666667</v>
      </c>
      <c r="AS44" s="1">
        <f t="shared" si="35"/>
        <v>0.13</v>
      </c>
      <c r="AT44" s="2">
        <f t="shared" si="36"/>
        <v>16.3178082191781</v>
      </c>
      <c r="AU44" s="1">
        <f t="shared" si="37"/>
        <v>1890.59571475551</v>
      </c>
    </row>
    <row r="45" s="1" customFormat="1" spans="1:47">
      <c r="A45" s="13"/>
      <c r="B45" s="13"/>
      <c r="C45" s="16">
        <v>3</v>
      </c>
      <c r="D45" s="17">
        <v>15.7460907644194</v>
      </c>
      <c r="E45" s="19">
        <f t="shared" si="38"/>
        <v>12.8881236836786</v>
      </c>
      <c r="F45" s="16" t="s">
        <v>73</v>
      </c>
      <c r="G45" s="13">
        <v>4</v>
      </c>
      <c r="H45" s="18">
        <f t="shared" si="21"/>
        <v>15.7460907644194</v>
      </c>
      <c r="I45" s="18">
        <f t="shared" si="22"/>
        <v>288.896090764419</v>
      </c>
      <c r="J45" s="18">
        <f t="shared" si="23"/>
        <v>0.121615370120802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0.276093844642924</v>
      </c>
      <c r="P45" s="18">
        <f t="shared" si="26"/>
        <v>0.0335772551043244</v>
      </c>
      <c r="Q45" s="23">
        <f t="shared" si="27"/>
        <v>0.00436504316356217</v>
      </c>
      <c r="R45" s="18">
        <f t="shared" si="28"/>
        <v>0.0100218354166667</v>
      </c>
      <c r="S45" s="24">
        <f t="shared" si="29"/>
        <v>0.435553267648255</v>
      </c>
      <c r="T45" s="3">
        <v>0.01</v>
      </c>
      <c r="U45" s="25">
        <f t="shared" si="30"/>
        <v>0.00435553267648255</v>
      </c>
      <c r="V45" s="24"/>
      <c r="W45" s="3"/>
      <c r="X45" s="25"/>
      <c r="Y45" s="27">
        <v>0.04</v>
      </c>
      <c r="Z45" s="3">
        <v>0.49</v>
      </c>
      <c r="AA45" s="26">
        <f t="shared" si="31"/>
        <v>0.0196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0.015</v>
      </c>
      <c r="AO45" s="3">
        <v>0.5</v>
      </c>
      <c r="AP45" s="3">
        <f t="shared" si="32"/>
        <v>0.0075</v>
      </c>
      <c r="AQ45" s="1">
        <f t="shared" si="33"/>
        <v>0.0314555326764825</v>
      </c>
      <c r="AR45" s="28">
        <f t="shared" si="34"/>
        <v>7.70910416666667</v>
      </c>
      <c r="AS45" s="1">
        <f t="shared" si="35"/>
        <v>0.13</v>
      </c>
      <c r="AT45" s="2">
        <f t="shared" si="36"/>
        <v>16.3178082191781</v>
      </c>
      <c r="AU45" s="1">
        <f t="shared" si="37"/>
        <v>3446.52106828499</v>
      </c>
    </row>
    <row r="46" s="1" customFormat="1" spans="1:47">
      <c r="A46" s="13"/>
      <c r="B46" s="13"/>
      <c r="C46" s="16">
        <v>4</v>
      </c>
      <c r="D46" s="17">
        <v>17.7133212263333</v>
      </c>
      <c r="E46" s="19">
        <f t="shared" si="38"/>
        <v>15.7460907644194</v>
      </c>
      <c r="F46" s="16" t="s">
        <v>73</v>
      </c>
      <c r="G46" s="13">
        <v>5</v>
      </c>
      <c r="H46" s="18">
        <f t="shared" si="21"/>
        <v>17.7133212263333</v>
      </c>
      <c r="I46" s="18">
        <f t="shared" si="22"/>
        <v>290.863321226333</v>
      </c>
      <c r="J46" s="18">
        <f t="shared" si="23"/>
        <v>0.152751706897861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0.23039076006167</v>
      </c>
      <c r="O46" s="18">
        <f t="shared" si="39"/>
        <v>0.0892168711435966</v>
      </c>
      <c r="P46" s="18">
        <f t="shared" si="26"/>
        <v>0.0136280293512709</v>
      </c>
      <c r="Q46" s="23">
        <f t="shared" si="27"/>
        <v>0.00177164381566522</v>
      </c>
      <c r="R46" s="18">
        <f t="shared" si="28"/>
        <v>0.0100218354166667</v>
      </c>
      <c r="S46" s="24">
        <f t="shared" si="29"/>
        <v>0.176778378611059</v>
      </c>
      <c r="T46" s="3">
        <v>0.01</v>
      </c>
      <c r="U46" s="25">
        <f t="shared" si="30"/>
        <v>0.00176778378611059</v>
      </c>
      <c r="V46" s="24"/>
      <c r="W46" s="3"/>
      <c r="X46" s="25"/>
      <c r="Y46" s="27">
        <v>0.04</v>
      </c>
      <c r="Z46" s="3">
        <v>0.49</v>
      </c>
      <c r="AA46" s="26">
        <f t="shared" si="31"/>
        <v>0.0196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0.015</v>
      </c>
      <c r="AO46" s="3">
        <v>0.5</v>
      </c>
      <c r="AP46" s="3">
        <f t="shared" si="32"/>
        <v>0.0075</v>
      </c>
      <c r="AQ46" s="1">
        <f t="shared" si="33"/>
        <v>0.0288677837861106</v>
      </c>
      <c r="AR46" s="28">
        <f t="shared" si="34"/>
        <v>7.70910416666667</v>
      </c>
      <c r="AS46" s="1">
        <f t="shared" si="35"/>
        <v>0.13</v>
      </c>
      <c r="AT46" s="2">
        <f t="shared" si="36"/>
        <v>16.3178082191781</v>
      </c>
      <c r="AU46" s="1">
        <f t="shared" si="37"/>
        <v>3162.98649388034</v>
      </c>
    </row>
    <row r="47" s="1" customFormat="1" spans="1:47">
      <c r="A47" s="13"/>
      <c r="B47" s="13"/>
      <c r="C47" s="16">
        <v>5</v>
      </c>
      <c r="D47" s="17">
        <v>22.9303714358065</v>
      </c>
      <c r="E47" s="19">
        <f t="shared" si="38"/>
        <v>17.7133212263333</v>
      </c>
      <c r="F47" s="16" t="s">
        <v>75</v>
      </c>
      <c r="G47" s="13">
        <v>6</v>
      </c>
      <c r="H47" s="18">
        <f t="shared" si="21"/>
        <v>22.9303714358065</v>
      </c>
      <c r="I47" s="18">
        <f t="shared" si="22"/>
        <v>296.080371435806</v>
      </c>
      <c r="J47" s="18">
        <f t="shared" si="23"/>
        <v>0.275521211004112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0.152679883458992</v>
      </c>
      <c r="P47" s="18">
        <f t="shared" si="26"/>
        <v>0.0420665463865883</v>
      </c>
      <c r="Q47" s="23">
        <f t="shared" si="27"/>
        <v>0.00546865103025647</v>
      </c>
      <c r="R47" s="18">
        <f t="shared" si="28"/>
        <v>0.0100218354166667</v>
      </c>
      <c r="S47" s="24">
        <f t="shared" si="29"/>
        <v>0.545673601979326</v>
      </c>
      <c r="T47" s="3">
        <v>0.01</v>
      </c>
      <c r="U47" s="25">
        <f t="shared" si="30"/>
        <v>0.00545673601979326</v>
      </c>
      <c r="V47" s="24"/>
      <c r="W47" s="3"/>
      <c r="X47" s="25"/>
      <c r="Y47" s="27">
        <v>0.04</v>
      </c>
      <c r="Z47" s="3">
        <v>0.49</v>
      </c>
      <c r="AA47" s="26">
        <f t="shared" si="31"/>
        <v>0.0196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0.015</v>
      </c>
      <c r="AO47" s="3">
        <v>0.5</v>
      </c>
      <c r="AP47" s="3">
        <f t="shared" si="32"/>
        <v>0.0075</v>
      </c>
      <c r="AQ47" s="1">
        <f t="shared" si="33"/>
        <v>0.0325567360197933</v>
      </c>
      <c r="AR47" s="28">
        <f t="shared" si="34"/>
        <v>7.70910416666667</v>
      </c>
      <c r="AS47" s="1">
        <f t="shared" si="35"/>
        <v>0.13</v>
      </c>
      <c r="AT47" s="2">
        <f t="shared" si="36"/>
        <v>16.3178082191781</v>
      </c>
      <c r="AU47" s="1">
        <f t="shared" si="37"/>
        <v>3567.17776045488</v>
      </c>
    </row>
    <row r="48" s="1" customFormat="1" spans="1:47">
      <c r="A48" s="13"/>
      <c r="B48" s="13"/>
      <c r="C48" s="16">
        <v>6</v>
      </c>
      <c r="D48" s="17">
        <v>25.630779558</v>
      </c>
      <c r="E48" s="19">
        <f t="shared" si="38"/>
        <v>22.9303714358065</v>
      </c>
      <c r="F48" s="16" t="s">
        <v>73</v>
      </c>
      <c r="G48" s="13">
        <v>7</v>
      </c>
      <c r="H48" s="18">
        <f t="shared" si="21"/>
        <v>25.630779558</v>
      </c>
      <c r="I48" s="18">
        <f t="shared" si="22"/>
        <v>298.780779558</v>
      </c>
      <c r="J48" s="18">
        <f t="shared" si="23"/>
        <v>0.370883481650241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0.187704378739071</v>
      </c>
      <c r="P48" s="18">
        <f t="shared" si="26"/>
        <v>0.069616453507742</v>
      </c>
      <c r="Q48" s="23">
        <f t="shared" si="27"/>
        <v>0.00905013895600647</v>
      </c>
      <c r="R48" s="18">
        <f t="shared" si="28"/>
        <v>0.0100218354166667</v>
      </c>
      <c r="S48" s="24">
        <f t="shared" si="29"/>
        <v>0.903042065623605</v>
      </c>
      <c r="T48" s="3">
        <v>0.01</v>
      </c>
      <c r="U48" s="25">
        <f t="shared" si="30"/>
        <v>0.00903042065623605</v>
      </c>
      <c r="V48" s="24"/>
      <c r="W48" s="3"/>
      <c r="X48" s="25"/>
      <c r="Y48" s="27">
        <v>0.05</v>
      </c>
      <c r="Z48" s="3">
        <v>0.49</v>
      </c>
      <c r="AA48" s="26">
        <f t="shared" si="31"/>
        <v>0.0245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0.02</v>
      </c>
      <c r="AO48" s="3">
        <v>0.5</v>
      </c>
      <c r="AP48" s="3">
        <f t="shared" si="32"/>
        <v>0.01</v>
      </c>
      <c r="AQ48" s="1">
        <f t="shared" si="33"/>
        <v>0.0435304206562361</v>
      </c>
      <c r="AR48" s="28">
        <f t="shared" si="34"/>
        <v>7.70910416666667</v>
      </c>
      <c r="AS48" s="1">
        <f t="shared" si="35"/>
        <v>0.13</v>
      </c>
      <c r="AT48" s="2">
        <f t="shared" si="36"/>
        <v>16.3178082191781</v>
      </c>
      <c r="AU48" s="1">
        <f t="shared" si="37"/>
        <v>4769.54287965988</v>
      </c>
    </row>
    <row r="49" s="1" customFormat="1" spans="1:47">
      <c r="A49" s="13"/>
      <c r="B49" s="13"/>
      <c r="C49" s="16">
        <v>7</v>
      </c>
      <c r="D49" s="17">
        <v>27.3893157974194</v>
      </c>
      <c r="E49" s="19">
        <f t="shared" si="38"/>
        <v>25.630779558</v>
      </c>
      <c r="F49" s="16" t="s">
        <v>73</v>
      </c>
      <c r="G49" s="13">
        <v>8</v>
      </c>
      <c r="H49" s="18">
        <f t="shared" si="21"/>
        <v>27.3893157974194</v>
      </c>
      <c r="I49" s="18">
        <f t="shared" si="22"/>
        <v>300.539315797419</v>
      </c>
      <c r="J49" s="18">
        <f t="shared" si="23"/>
        <v>0.448797353649015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0.195178966897995</v>
      </c>
      <c r="P49" s="18">
        <f t="shared" si="26"/>
        <v>0.087595803831769</v>
      </c>
      <c r="Q49" s="23">
        <f t="shared" si="27"/>
        <v>0.01138745449813</v>
      </c>
      <c r="R49" s="18">
        <f t="shared" si="28"/>
        <v>0.0100218354166667</v>
      </c>
      <c r="S49" s="24">
        <f t="shared" si="29"/>
        <v>1.13626436921846</v>
      </c>
      <c r="T49" s="3">
        <v>0.01</v>
      </c>
      <c r="U49" s="25">
        <f t="shared" si="30"/>
        <v>0.0113626436921846</v>
      </c>
      <c r="V49" s="24"/>
      <c r="W49" s="3"/>
      <c r="X49" s="25"/>
      <c r="Y49" s="27">
        <v>0.05</v>
      </c>
      <c r="Z49" s="3">
        <v>0.49</v>
      </c>
      <c r="AA49" s="26">
        <f t="shared" si="31"/>
        <v>0.0245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0.02</v>
      </c>
      <c r="AO49" s="3">
        <v>0.5</v>
      </c>
      <c r="AP49" s="3">
        <f t="shared" si="32"/>
        <v>0.01</v>
      </c>
      <c r="AQ49" s="1">
        <f t="shared" si="33"/>
        <v>0.0458626436921846</v>
      </c>
      <c r="AR49" s="28">
        <f t="shared" si="34"/>
        <v>7.70910416666667</v>
      </c>
      <c r="AS49" s="1">
        <f t="shared" si="35"/>
        <v>0.13</v>
      </c>
      <c r="AT49" s="2">
        <f t="shared" si="36"/>
        <v>16.3178082191781</v>
      </c>
      <c r="AU49" s="1">
        <f t="shared" si="37"/>
        <v>5025.07998697918</v>
      </c>
    </row>
    <row r="50" s="1" customFormat="1" spans="1:47">
      <c r="A50" s="13"/>
      <c r="B50" s="13"/>
      <c r="C50" s="16">
        <v>8</v>
      </c>
      <c r="D50" s="17">
        <v>27.4579344954839</v>
      </c>
      <c r="E50" s="19">
        <f t="shared" si="38"/>
        <v>27.3893157974194</v>
      </c>
      <c r="F50" s="16" t="s">
        <v>73</v>
      </c>
      <c r="G50" s="13">
        <v>9</v>
      </c>
      <c r="H50" s="18">
        <f t="shared" si="21"/>
        <v>27.4579344954839</v>
      </c>
      <c r="I50" s="18">
        <f t="shared" si="22"/>
        <v>300.607934495484</v>
      </c>
      <c r="J50" s="18">
        <f t="shared" si="23"/>
        <v>0.452128652952907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0.184674204732893</v>
      </c>
      <c r="P50" s="18">
        <f t="shared" si="26"/>
        <v>0.0834964994210323</v>
      </c>
      <c r="Q50" s="23">
        <f t="shared" si="27"/>
        <v>0.0108545449247342</v>
      </c>
      <c r="R50" s="18">
        <f t="shared" si="28"/>
        <v>0.0100218354166667</v>
      </c>
      <c r="S50" s="24">
        <f t="shared" si="29"/>
        <v>1.08308952137477</v>
      </c>
      <c r="T50" s="3">
        <v>0.01</v>
      </c>
      <c r="U50" s="25">
        <f t="shared" si="30"/>
        <v>0.0108308952137477</v>
      </c>
      <c r="V50" s="24"/>
      <c r="W50" s="3"/>
      <c r="X50" s="25"/>
      <c r="Y50" s="27">
        <v>0.04</v>
      </c>
      <c r="Z50" s="3">
        <v>0.49</v>
      </c>
      <c r="AA50" s="26">
        <f t="shared" si="31"/>
        <v>0.0196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0.015</v>
      </c>
      <c r="AO50" s="3">
        <v>0.5</v>
      </c>
      <c r="AP50" s="3">
        <f t="shared" si="32"/>
        <v>0.0075</v>
      </c>
      <c r="AQ50" s="1">
        <f t="shared" si="33"/>
        <v>0.0379308952137477</v>
      </c>
      <c r="AR50" s="28">
        <f t="shared" si="34"/>
        <v>7.70910416666667</v>
      </c>
      <c r="AS50" s="1">
        <f t="shared" si="35"/>
        <v>0.13</v>
      </c>
      <c r="AT50" s="2">
        <f t="shared" si="36"/>
        <v>16.3178082191781</v>
      </c>
      <c r="AU50" s="1">
        <f t="shared" si="37"/>
        <v>4156.01385096971</v>
      </c>
    </row>
    <row r="51" s="1" customFormat="1" spans="1:47">
      <c r="A51" s="13"/>
      <c r="B51" s="13"/>
      <c r="C51" s="16">
        <v>9</v>
      </c>
      <c r="D51" s="17">
        <v>25.1004207166667</v>
      </c>
      <c r="E51" s="19">
        <f t="shared" si="38"/>
        <v>27.4579344954839</v>
      </c>
      <c r="F51" s="16" t="s">
        <v>73</v>
      </c>
      <c r="G51" s="13">
        <v>10</v>
      </c>
      <c r="H51" s="18">
        <f t="shared" si="21"/>
        <v>25.1004207166667</v>
      </c>
      <c r="I51" s="18">
        <f t="shared" si="22"/>
        <v>298.250420716667</v>
      </c>
      <c r="J51" s="18">
        <f t="shared" si="23"/>
        <v>0.350001751570263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0.178268746978527</v>
      </c>
      <c r="P51" s="18">
        <f t="shared" si="26"/>
        <v>0.0623943736927206</v>
      </c>
      <c r="Q51" s="23">
        <f t="shared" si="27"/>
        <v>0.00811126858005368</v>
      </c>
      <c r="R51" s="18">
        <f t="shared" si="28"/>
        <v>0.0100218354166667</v>
      </c>
      <c r="S51" s="24">
        <f t="shared" si="29"/>
        <v>0.809359587622478</v>
      </c>
      <c r="T51" s="3">
        <v>0.01</v>
      </c>
      <c r="U51" s="25">
        <f t="shared" si="30"/>
        <v>0.00809359587622478</v>
      </c>
      <c r="V51" s="24"/>
      <c r="W51" s="3"/>
      <c r="X51" s="25"/>
      <c r="Y51" s="27">
        <v>0.04</v>
      </c>
      <c r="Z51" s="3">
        <v>0.49</v>
      </c>
      <c r="AA51" s="26">
        <f t="shared" si="31"/>
        <v>0.0196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0.015</v>
      </c>
      <c r="AO51" s="3">
        <v>0.5</v>
      </c>
      <c r="AP51" s="3">
        <f t="shared" si="32"/>
        <v>0.0075</v>
      </c>
      <c r="AQ51" s="1">
        <f t="shared" si="33"/>
        <v>0.0351935958762248</v>
      </c>
      <c r="AR51" s="28">
        <f t="shared" si="34"/>
        <v>7.70910416666667</v>
      </c>
      <c r="AS51" s="1">
        <f t="shared" si="35"/>
        <v>0.13</v>
      </c>
      <c r="AT51" s="2">
        <f t="shared" si="36"/>
        <v>16.3178082191781</v>
      </c>
      <c r="AU51" s="1">
        <f t="shared" si="37"/>
        <v>3856.09332716219</v>
      </c>
    </row>
    <row r="52" s="1" customFormat="1" spans="1:47">
      <c r="A52" s="13"/>
      <c r="B52" s="13"/>
      <c r="C52" s="16">
        <v>10</v>
      </c>
      <c r="D52" s="17">
        <v>20.383765586129</v>
      </c>
      <c r="E52" s="19">
        <f t="shared" si="38"/>
        <v>25.1004207166667</v>
      </c>
      <c r="F52" s="16" t="s">
        <v>73</v>
      </c>
      <c r="G52" s="13">
        <v>11</v>
      </c>
      <c r="H52" s="18">
        <f t="shared" si="21"/>
        <v>20.383765586129</v>
      </c>
      <c r="I52" s="18">
        <f t="shared" si="22"/>
        <v>293.533765586129</v>
      </c>
      <c r="J52" s="18">
        <f t="shared" si="23"/>
        <v>0.207132634253776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0.110080654621516</v>
      </c>
      <c r="O52" s="18">
        <f t="shared" si="39"/>
        <v>0.082884760330957</v>
      </c>
      <c r="P52" s="18">
        <f t="shared" si="26"/>
        <v>0.017168138746844</v>
      </c>
      <c r="Q52" s="23">
        <f t="shared" si="27"/>
        <v>0.00223185803708972</v>
      </c>
      <c r="R52" s="18">
        <f t="shared" si="28"/>
        <v>0.0100218354166667</v>
      </c>
      <c r="S52" s="24">
        <f t="shared" si="29"/>
        <v>0.222699530006057</v>
      </c>
      <c r="T52" s="3">
        <v>0.01</v>
      </c>
      <c r="U52" s="25">
        <f t="shared" si="30"/>
        <v>0.00222699530006057</v>
      </c>
      <c r="V52" s="24"/>
      <c r="W52" s="3"/>
      <c r="X52" s="25"/>
      <c r="Y52" s="27">
        <v>0.02</v>
      </c>
      <c r="Z52" s="3">
        <v>0.49</v>
      </c>
      <c r="AA52" s="26">
        <f t="shared" si="31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32"/>
        <v>0.005</v>
      </c>
      <c r="AQ52" s="1">
        <f t="shared" si="33"/>
        <v>0.0170269953000606</v>
      </c>
      <c r="AR52" s="28">
        <f t="shared" si="34"/>
        <v>7.70910416666667</v>
      </c>
      <c r="AS52" s="1">
        <f t="shared" si="35"/>
        <v>0.13</v>
      </c>
      <c r="AT52" s="2">
        <f t="shared" si="36"/>
        <v>16.3178082191781</v>
      </c>
      <c r="AU52" s="1">
        <f t="shared" si="37"/>
        <v>1865.61450523846</v>
      </c>
    </row>
    <row r="53" s="1" customFormat="1" spans="1:48">
      <c r="A53" s="13"/>
      <c r="B53" s="13"/>
      <c r="C53" s="16">
        <v>11</v>
      </c>
      <c r="D53" s="17">
        <v>15.1818588400333</v>
      </c>
      <c r="E53" s="19">
        <f t="shared" si="38"/>
        <v>20.383765586129</v>
      </c>
      <c r="F53" s="16" t="s">
        <v>75</v>
      </c>
      <c r="G53" s="13">
        <v>12</v>
      </c>
      <c r="H53" s="18">
        <f t="shared" si="21"/>
        <v>15.1818588400333</v>
      </c>
      <c r="I53" s="18">
        <f t="shared" si="22"/>
        <v>288.331858840033</v>
      </c>
      <c r="J53" s="18">
        <f t="shared" si="23"/>
        <v>0.113853173546815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0.14280766325078</v>
      </c>
      <c r="P53" s="18">
        <f t="shared" si="26"/>
        <v>0.0162591056679061</v>
      </c>
      <c r="Q53" s="23">
        <f t="shared" si="27"/>
        <v>0.0021136837368278</v>
      </c>
      <c r="R53" s="18">
        <f t="shared" si="28"/>
        <v>0.0100218354166667</v>
      </c>
      <c r="S53" s="24">
        <f t="shared" si="29"/>
        <v>0.210907847609697</v>
      </c>
      <c r="T53" s="3">
        <v>0.01</v>
      </c>
      <c r="U53" s="25">
        <f t="shared" si="30"/>
        <v>0.00210907847609697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0.016909078476097</v>
      </c>
      <c r="AR53" s="28">
        <f t="shared" si="34"/>
        <v>7.70910416666667</v>
      </c>
      <c r="AS53" s="1">
        <f t="shared" si="35"/>
        <v>0.13</v>
      </c>
      <c r="AT53" s="2">
        <f t="shared" si="36"/>
        <v>16.3178082191781</v>
      </c>
      <c r="AU53" s="1">
        <f t="shared" si="37"/>
        <v>1852.69458993213</v>
      </c>
      <c r="AV53" s="1">
        <f>SUM(AU42:AU53)</f>
        <v>37025.1974332082</v>
      </c>
    </row>
    <row r="54" s="1" customFormat="1" spans="1:46">
      <c r="A54" s="13"/>
      <c r="B54" s="13"/>
      <c r="C54" s="16">
        <v>12</v>
      </c>
      <c r="D54" s="17">
        <v>8.85354141406452</v>
      </c>
      <c r="E54" s="19">
        <f t="shared" si="38"/>
        <v>15.1818588400333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10.2206871594839</v>
      </c>
      <c r="E58" s="16"/>
      <c r="F58" s="16"/>
      <c r="G58" s="13">
        <v>1</v>
      </c>
      <c r="H58" s="18">
        <f t="shared" ref="H58:H69" si="40">E59</f>
        <v>10.2206871594839</v>
      </c>
      <c r="I58" s="18">
        <f t="shared" ref="I58:I69" si="41">H58+273.15</f>
        <v>283.370687159484</v>
      </c>
      <c r="J58" s="18">
        <f t="shared" ref="J58:J69" si="42">EXP(($C$16*(I58-$C$14))/($C$17*I58*$C$14))</f>
        <v>0.063034683633402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0.174144974953745</v>
      </c>
      <c r="Q58" s="23">
        <f t="shared" ref="Q58:Q69" si="46">P58*$B$60</f>
        <v>0.0505020427365861</v>
      </c>
      <c r="R58" s="18">
        <f t="shared" ref="R58:R69" si="47">L58*$B$60</f>
        <v>0.80117865</v>
      </c>
      <c r="S58" s="24">
        <f t="shared" ref="S58:S69" si="48">Q58/R58</f>
        <v>0.063034683633402</v>
      </c>
      <c r="T58" s="3">
        <v>0.27</v>
      </c>
      <c r="U58" s="25">
        <f t="shared" ref="U58:U69" si="49">S58*T58</f>
        <v>0.0170193645810185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0.229706862538092</v>
      </c>
      <c r="AC58" s="28">
        <f t="shared" ref="AC58:AC69" si="51">$B$58/12</f>
        <v>10.2321666666667</v>
      </c>
      <c r="AD58" s="1">
        <f t="shared" ref="AD58:AD69" si="52">$B$60</f>
        <v>0.29</v>
      </c>
      <c r="AE58" s="29">
        <f t="shared" ref="AE58:AE69" si="53">$E$7/12</f>
        <v>179.011563046728</v>
      </c>
      <c r="AF58" s="1">
        <f t="shared" ref="AF58:AF69" si="54">AE58*10000*AC58*AB58</f>
        <v>4207485.81224397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7">
        <v>9.36784196048387</v>
      </c>
      <c r="E59" s="19">
        <f t="shared" ref="E59:E70" si="55">D58</f>
        <v>10.2206871594839</v>
      </c>
      <c r="F59" s="16" t="s">
        <v>73</v>
      </c>
      <c r="G59" s="13">
        <v>2</v>
      </c>
      <c r="H59" s="18">
        <f t="shared" si="40"/>
        <v>9.36784196048387</v>
      </c>
      <c r="I59" s="18">
        <f t="shared" si="41"/>
        <v>282.517841960484</v>
      </c>
      <c r="J59" s="18">
        <f t="shared" si="42"/>
        <v>0.0568240525460483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5.35122502504625</v>
      </c>
      <c r="P59" s="18">
        <f t="shared" si="45"/>
        <v>0.304078292008957</v>
      </c>
      <c r="Q59" s="23">
        <f t="shared" si="46"/>
        <v>0.0881827046825975</v>
      </c>
      <c r="R59" s="18">
        <f t="shared" si="47"/>
        <v>0.80117865</v>
      </c>
      <c r="S59" s="24">
        <f t="shared" si="48"/>
        <v>0.110066218917089</v>
      </c>
      <c r="T59" s="3">
        <v>0.27</v>
      </c>
      <c r="U59" s="25">
        <f t="shared" si="49"/>
        <v>0.0297178791076139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0.232174183910609</v>
      </c>
      <c r="AC59" s="28">
        <f t="shared" si="51"/>
        <v>10.2321666666667</v>
      </c>
      <c r="AD59" s="1">
        <f t="shared" si="52"/>
        <v>0.29</v>
      </c>
      <c r="AE59" s="29">
        <f t="shared" si="53"/>
        <v>179.011563046728</v>
      </c>
      <c r="AF59" s="1">
        <f t="shared" si="54"/>
        <v>4252679.14932763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0.29</v>
      </c>
      <c r="C60" s="16">
        <v>2</v>
      </c>
      <c r="D60" s="17">
        <v>12.8881236836786</v>
      </c>
      <c r="E60" s="19">
        <f t="shared" si="55"/>
        <v>9.36784196048387</v>
      </c>
      <c r="F60" s="16" t="s">
        <v>73</v>
      </c>
      <c r="G60" s="13">
        <v>3</v>
      </c>
      <c r="H60" s="18">
        <f t="shared" si="40"/>
        <v>12.8881236836786</v>
      </c>
      <c r="I60" s="18">
        <f t="shared" si="41"/>
        <v>286.038123683679</v>
      </c>
      <c r="J60" s="18">
        <f t="shared" si="42"/>
        <v>0.0868440097839393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7.80983173303729</v>
      </c>
      <c r="P60" s="18">
        <f t="shared" si="45"/>
        <v>0.67823710343481</v>
      </c>
      <c r="Q60" s="23">
        <f t="shared" si="46"/>
        <v>0.196688759996095</v>
      </c>
      <c r="R60" s="18">
        <f t="shared" si="47"/>
        <v>0.80117865</v>
      </c>
      <c r="S60" s="24">
        <f t="shared" si="48"/>
        <v>0.245499252877114</v>
      </c>
      <c r="T60" s="3">
        <v>0.27</v>
      </c>
      <c r="U60" s="25">
        <f t="shared" si="49"/>
        <v>0.0662847982768209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50"/>
        <v>0.239279136305186</v>
      </c>
      <c r="AC60" s="28">
        <f t="shared" si="51"/>
        <v>10.2321666666667</v>
      </c>
      <c r="AD60" s="1">
        <f t="shared" si="52"/>
        <v>0.29</v>
      </c>
      <c r="AE60" s="29">
        <f t="shared" si="53"/>
        <v>179.011563046728</v>
      </c>
      <c r="AF60" s="1">
        <f t="shared" si="54"/>
        <v>4382818.86769105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7">
        <v>15.7460907644194</v>
      </c>
      <c r="E61" s="19">
        <f t="shared" si="55"/>
        <v>12.8881236836786</v>
      </c>
      <c r="F61" s="16" t="s">
        <v>73</v>
      </c>
      <c r="G61" s="13">
        <v>4</v>
      </c>
      <c r="H61" s="18">
        <f t="shared" si="40"/>
        <v>15.7460907644194</v>
      </c>
      <c r="I61" s="18">
        <f t="shared" si="41"/>
        <v>288.896090764419</v>
      </c>
      <c r="J61" s="18">
        <f t="shared" si="42"/>
        <v>0.121615370120802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9.89427962960248</v>
      </c>
      <c r="P61" s="18">
        <f t="shared" si="45"/>
        <v>1.20329647923282</v>
      </c>
      <c r="Q61" s="23">
        <f t="shared" si="46"/>
        <v>0.348955978977517</v>
      </c>
      <c r="R61" s="18">
        <f t="shared" si="47"/>
        <v>0.80117865</v>
      </c>
      <c r="S61" s="24">
        <f t="shared" si="48"/>
        <v>0.435553267648254</v>
      </c>
      <c r="T61" s="3">
        <v>0.27</v>
      </c>
      <c r="U61" s="25">
        <f t="shared" si="49"/>
        <v>0.117599382265029</v>
      </c>
      <c r="V61" s="3">
        <v>220.1</v>
      </c>
      <c r="W61" s="26">
        <v>12.1</v>
      </c>
      <c r="X61" s="26">
        <v>4.5</v>
      </c>
      <c r="Y61" s="26">
        <v>1.5</v>
      </c>
      <c r="Z61" s="26">
        <v>6.8</v>
      </c>
      <c r="AA61" s="3">
        <v>30.2</v>
      </c>
      <c r="AB61" s="2">
        <f t="shared" si="50"/>
        <v>0.298049559974095</v>
      </c>
      <c r="AC61" s="28">
        <f t="shared" si="51"/>
        <v>10.2321666666667</v>
      </c>
      <c r="AD61" s="1">
        <f t="shared" si="52"/>
        <v>0.29</v>
      </c>
      <c r="AE61" s="29">
        <f t="shared" si="53"/>
        <v>179.011563046728</v>
      </c>
      <c r="AF61" s="1">
        <f t="shared" si="54"/>
        <v>5459302.70032141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7">
        <v>17.7133212263333</v>
      </c>
      <c r="E62" s="19">
        <f t="shared" si="55"/>
        <v>15.7460907644194</v>
      </c>
      <c r="F62" s="16" t="s">
        <v>73</v>
      </c>
      <c r="G62" s="13">
        <v>5</v>
      </c>
      <c r="H62" s="18">
        <f t="shared" si="40"/>
        <v>17.7133212263333</v>
      </c>
      <c r="I62" s="18">
        <f t="shared" si="41"/>
        <v>290.863321226333</v>
      </c>
      <c r="J62" s="18">
        <f t="shared" si="42"/>
        <v>0.152751706897861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8.25643399285118</v>
      </c>
      <c r="O62" s="18">
        <f t="shared" si="56"/>
        <v>3.19723415751848</v>
      </c>
      <c r="P62" s="18">
        <f t="shared" si="45"/>
        <v>0.488382974913093</v>
      </c>
      <c r="Q62" s="23">
        <f t="shared" si="46"/>
        <v>0.141631062724797</v>
      </c>
      <c r="R62" s="18">
        <f t="shared" si="47"/>
        <v>0.80117865</v>
      </c>
      <c r="S62" s="24">
        <f t="shared" si="48"/>
        <v>0.176778378611059</v>
      </c>
      <c r="T62" s="3">
        <v>0.27</v>
      </c>
      <c r="U62" s="25">
        <f t="shared" si="49"/>
        <v>0.0477301622249859</v>
      </c>
      <c r="V62" s="3">
        <v>220.1</v>
      </c>
      <c r="W62" s="26">
        <v>12.1</v>
      </c>
      <c r="X62" s="26">
        <v>4.5</v>
      </c>
      <c r="Y62" s="26">
        <v>1.5</v>
      </c>
      <c r="Z62" s="26">
        <v>6.8</v>
      </c>
      <c r="AA62" s="3">
        <v>30.2</v>
      </c>
      <c r="AB62" s="2">
        <f t="shared" si="50"/>
        <v>0.284473970520315</v>
      </c>
      <c r="AC62" s="28">
        <f t="shared" si="51"/>
        <v>10.2321666666667</v>
      </c>
      <c r="AD62" s="1">
        <f t="shared" si="52"/>
        <v>0.29</v>
      </c>
      <c r="AE62" s="29">
        <f t="shared" si="53"/>
        <v>179.011563046728</v>
      </c>
      <c r="AF62" s="1">
        <f t="shared" si="54"/>
        <v>5210641.86629797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7">
        <v>22.9303714358065</v>
      </c>
      <c r="E63" s="19">
        <f t="shared" si="55"/>
        <v>17.7133212263333</v>
      </c>
      <c r="F63" s="16" t="s">
        <v>75</v>
      </c>
      <c r="G63" s="13">
        <v>6</v>
      </c>
      <c r="H63" s="18">
        <f t="shared" si="40"/>
        <v>22.9303714358065</v>
      </c>
      <c r="I63" s="18">
        <f t="shared" si="41"/>
        <v>296.080371435806</v>
      </c>
      <c r="J63" s="18">
        <f t="shared" si="42"/>
        <v>0.275521211004112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5.47153618260539</v>
      </c>
      <c r="P63" s="18">
        <f t="shared" si="45"/>
        <v>1.50752427508425</v>
      </c>
      <c r="Q63" s="23">
        <f t="shared" si="46"/>
        <v>0.437182039774433</v>
      </c>
      <c r="R63" s="18">
        <f t="shared" si="47"/>
        <v>0.80117865</v>
      </c>
      <c r="S63" s="24">
        <f t="shared" si="48"/>
        <v>0.545673601979325</v>
      </c>
      <c r="T63" s="3">
        <v>0.27</v>
      </c>
      <c r="U63" s="25">
        <f t="shared" si="49"/>
        <v>0.147331872534418</v>
      </c>
      <c r="V63" s="3">
        <v>229.1</v>
      </c>
      <c r="W63" s="26">
        <v>15.1</v>
      </c>
      <c r="X63" s="26">
        <v>6</v>
      </c>
      <c r="Y63" s="26">
        <v>3</v>
      </c>
      <c r="Z63" s="26">
        <v>7</v>
      </c>
      <c r="AA63" s="3">
        <v>30.2</v>
      </c>
      <c r="AB63" s="2">
        <f t="shared" si="50"/>
        <v>0.319026582833437</v>
      </c>
      <c r="AC63" s="28">
        <f t="shared" si="51"/>
        <v>10.2321666666667</v>
      </c>
      <c r="AD63" s="1">
        <f t="shared" si="52"/>
        <v>0.29</v>
      </c>
      <c r="AE63" s="29">
        <f t="shared" si="53"/>
        <v>179.011563046728</v>
      </c>
      <c r="AF63" s="1">
        <f t="shared" si="54"/>
        <v>5843533.82467088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7">
        <v>25.630779558</v>
      </c>
      <c r="E64" s="19">
        <f t="shared" si="55"/>
        <v>22.9303714358065</v>
      </c>
      <c r="F64" s="16" t="s">
        <v>73</v>
      </c>
      <c r="G64" s="13">
        <v>7</v>
      </c>
      <c r="H64" s="18">
        <f t="shared" si="40"/>
        <v>25.630779558</v>
      </c>
      <c r="I64" s="18">
        <f t="shared" si="41"/>
        <v>298.780779558</v>
      </c>
      <c r="J64" s="18">
        <f t="shared" si="42"/>
        <v>0.370883481650241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6.72669690752114</v>
      </c>
      <c r="P64" s="18">
        <f t="shared" si="45"/>
        <v>2.49482076906735</v>
      </c>
      <c r="Q64" s="23">
        <f t="shared" si="46"/>
        <v>0.723498023029531</v>
      </c>
      <c r="R64" s="18">
        <f t="shared" si="47"/>
        <v>0.80117865</v>
      </c>
      <c r="S64" s="24">
        <f t="shared" si="48"/>
        <v>0.903042065623605</v>
      </c>
      <c r="T64" s="3">
        <v>0.27</v>
      </c>
      <c r="U64" s="25">
        <f t="shared" si="49"/>
        <v>0.243821357718373</v>
      </c>
      <c r="V64" s="3">
        <v>229.1</v>
      </c>
      <c r="W64" s="26">
        <v>15.1</v>
      </c>
      <c r="X64" s="26">
        <v>6</v>
      </c>
      <c r="Y64" s="26">
        <v>3</v>
      </c>
      <c r="Z64" s="26">
        <v>7</v>
      </c>
      <c r="AA64" s="3">
        <v>30.2</v>
      </c>
      <c r="AB64" s="2">
        <f t="shared" si="50"/>
        <v>0.33777448980468</v>
      </c>
      <c r="AC64" s="28">
        <f t="shared" si="51"/>
        <v>10.2321666666667</v>
      </c>
      <c r="AD64" s="1">
        <f t="shared" si="52"/>
        <v>0.29</v>
      </c>
      <c r="AE64" s="29">
        <f t="shared" si="53"/>
        <v>179.011563046728</v>
      </c>
      <c r="AF64" s="1">
        <f t="shared" si="54"/>
        <v>6186934.76497884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7">
        <v>27.3893157974194</v>
      </c>
      <c r="E65" s="19">
        <f t="shared" si="55"/>
        <v>25.630779558</v>
      </c>
      <c r="F65" s="16" t="s">
        <v>73</v>
      </c>
      <c r="G65" s="13">
        <v>8</v>
      </c>
      <c r="H65" s="18">
        <f t="shared" si="40"/>
        <v>27.3893157974194</v>
      </c>
      <c r="I65" s="18">
        <f t="shared" si="41"/>
        <v>300.539315797419</v>
      </c>
      <c r="J65" s="18">
        <f t="shared" si="42"/>
        <v>0.448797353649015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6.99456113845379</v>
      </c>
      <c r="P65" s="18">
        <f t="shared" si="45"/>
        <v>3.1391405288743</v>
      </c>
      <c r="Q65" s="23">
        <f t="shared" si="46"/>
        <v>0.910350753373548</v>
      </c>
      <c r="R65" s="18">
        <f t="shared" si="47"/>
        <v>0.80117865</v>
      </c>
      <c r="S65" s="24">
        <f t="shared" si="48"/>
        <v>1.13626436921846</v>
      </c>
      <c r="T65" s="3">
        <v>0.27</v>
      </c>
      <c r="U65" s="25">
        <f t="shared" si="49"/>
        <v>0.306791379688984</v>
      </c>
      <c r="V65" s="3">
        <v>229.1</v>
      </c>
      <c r="W65" s="26">
        <v>15.1</v>
      </c>
      <c r="X65" s="26">
        <v>6</v>
      </c>
      <c r="Y65" s="26">
        <v>3</v>
      </c>
      <c r="Z65" s="26">
        <v>7</v>
      </c>
      <c r="AA65" s="3">
        <v>30.2</v>
      </c>
      <c r="AB65" s="2">
        <f t="shared" si="50"/>
        <v>0.35000956507357</v>
      </c>
      <c r="AC65" s="28">
        <f t="shared" si="51"/>
        <v>10.2321666666667</v>
      </c>
      <c r="AD65" s="1">
        <f t="shared" si="52"/>
        <v>0.29</v>
      </c>
      <c r="AE65" s="29">
        <f t="shared" si="53"/>
        <v>179.011563046728</v>
      </c>
      <c r="AF65" s="1">
        <f t="shared" si="54"/>
        <v>6411041.72041233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7">
        <v>27.4579344954839</v>
      </c>
      <c r="E66" s="19">
        <f t="shared" si="55"/>
        <v>27.3893157974194</v>
      </c>
      <c r="F66" s="16" t="s">
        <v>73</v>
      </c>
      <c r="G66" s="13">
        <v>9</v>
      </c>
      <c r="H66" s="18">
        <f t="shared" si="40"/>
        <v>27.4579344954839</v>
      </c>
      <c r="I66" s="18">
        <f t="shared" si="41"/>
        <v>300.607934495484</v>
      </c>
      <c r="J66" s="18">
        <f t="shared" si="42"/>
        <v>0.452128652952907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6.61810560957949</v>
      </c>
      <c r="P66" s="18">
        <f t="shared" si="45"/>
        <v>2.99223517435925</v>
      </c>
      <c r="Q66" s="23">
        <f t="shared" si="46"/>
        <v>0.867748200564182</v>
      </c>
      <c r="R66" s="18">
        <f t="shared" si="47"/>
        <v>0.80117865</v>
      </c>
      <c r="S66" s="24">
        <f t="shared" si="48"/>
        <v>1.08308952137477</v>
      </c>
      <c r="T66" s="3">
        <v>0.27</v>
      </c>
      <c r="U66" s="25">
        <f t="shared" si="49"/>
        <v>0.292434170771187</v>
      </c>
      <c r="V66" s="3">
        <v>220.1</v>
      </c>
      <c r="W66" s="26">
        <v>12.1</v>
      </c>
      <c r="X66" s="26">
        <v>4.5</v>
      </c>
      <c r="Y66" s="26">
        <v>1.5</v>
      </c>
      <c r="Z66" s="26">
        <v>6.8</v>
      </c>
      <c r="AA66" s="3">
        <v>30.2</v>
      </c>
      <c r="AB66" s="2">
        <f t="shared" si="50"/>
        <v>0.332019959380842</v>
      </c>
      <c r="AC66" s="28">
        <f t="shared" si="51"/>
        <v>10.2321666666667</v>
      </c>
      <c r="AD66" s="1">
        <f t="shared" si="52"/>
        <v>0.29</v>
      </c>
      <c r="AE66" s="29">
        <f t="shared" si="53"/>
        <v>179.011563046728</v>
      </c>
      <c r="AF66" s="1">
        <f t="shared" si="54"/>
        <v>6081530.40375559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7">
        <v>25.1004207166667</v>
      </c>
      <c r="E67" s="19">
        <f t="shared" si="55"/>
        <v>27.4579344954839</v>
      </c>
      <c r="F67" s="16" t="s">
        <v>73</v>
      </c>
      <c r="G67" s="13">
        <v>10</v>
      </c>
      <c r="H67" s="18">
        <f t="shared" si="40"/>
        <v>25.1004207166667</v>
      </c>
      <c r="I67" s="18">
        <f t="shared" si="41"/>
        <v>298.250420716667</v>
      </c>
      <c r="J67" s="18">
        <f t="shared" si="42"/>
        <v>0.350001751570263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6.38855543522024</v>
      </c>
      <c r="P67" s="18">
        <f t="shared" si="45"/>
        <v>2.23600559233081</v>
      </c>
      <c r="Q67" s="23">
        <f t="shared" si="46"/>
        <v>0.648441621775934</v>
      </c>
      <c r="R67" s="18">
        <f t="shared" si="47"/>
        <v>0.80117865</v>
      </c>
      <c r="S67" s="24">
        <f t="shared" si="48"/>
        <v>0.809359587622478</v>
      </c>
      <c r="T67" s="3">
        <v>0.27</v>
      </c>
      <c r="U67" s="25">
        <f t="shared" si="49"/>
        <v>0.218527088658069</v>
      </c>
      <c r="V67" s="3">
        <v>220.1</v>
      </c>
      <c r="W67" s="26">
        <v>12.1</v>
      </c>
      <c r="X67" s="26">
        <v>4.5</v>
      </c>
      <c r="Y67" s="26">
        <v>1.5</v>
      </c>
      <c r="Z67" s="26">
        <v>6.8</v>
      </c>
      <c r="AA67" s="3">
        <v>30.2</v>
      </c>
      <c r="AB67" s="2">
        <f t="shared" si="50"/>
        <v>0.317659813326263</v>
      </c>
      <c r="AC67" s="28">
        <f t="shared" si="51"/>
        <v>10.2321666666667</v>
      </c>
      <c r="AD67" s="1">
        <f t="shared" si="52"/>
        <v>0.29</v>
      </c>
      <c r="AE67" s="29">
        <f t="shared" si="53"/>
        <v>179.011563046728</v>
      </c>
      <c r="AF67" s="1">
        <f t="shared" si="54"/>
        <v>5818499.03360498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7">
        <v>20.383765586129</v>
      </c>
      <c r="E68" s="19">
        <f t="shared" si="55"/>
        <v>25.1004207166667</v>
      </c>
      <c r="F68" s="16" t="s">
        <v>73</v>
      </c>
      <c r="G68" s="13">
        <v>11</v>
      </c>
      <c r="H68" s="18">
        <f t="shared" si="40"/>
        <v>20.383765586129</v>
      </c>
      <c r="I68" s="18">
        <f t="shared" si="41"/>
        <v>293.533765586129</v>
      </c>
      <c r="J68" s="18">
        <f t="shared" si="42"/>
        <v>0.207132634253776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3.94492235074496</v>
      </c>
      <c r="O68" s="18">
        <f t="shared" si="56"/>
        <v>2.97031249214447</v>
      </c>
      <c r="P68" s="18">
        <f t="shared" si="45"/>
        <v>0.615248651054783</v>
      </c>
      <c r="Q68" s="23">
        <f t="shared" si="46"/>
        <v>0.178422108805887</v>
      </c>
      <c r="R68" s="18">
        <f t="shared" si="47"/>
        <v>0.80117865</v>
      </c>
      <c r="S68" s="24">
        <f t="shared" si="48"/>
        <v>0.222699530006057</v>
      </c>
      <c r="T68" s="3">
        <v>0.27</v>
      </c>
      <c r="U68" s="25">
        <f t="shared" si="49"/>
        <v>0.0601288731016353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50"/>
        <v>0.238083040043648</v>
      </c>
      <c r="AC68" s="28">
        <f t="shared" si="51"/>
        <v>10.2321666666667</v>
      </c>
      <c r="AD68" s="1">
        <f t="shared" si="52"/>
        <v>0.29</v>
      </c>
      <c r="AE68" s="29">
        <f t="shared" si="53"/>
        <v>179.011563046728</v>
      </c>
      <c r="AF68" s="1">
        <f t="shared" si="54"/>
        <v>4360910.25775708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7">
        <v>15.1818588400333</v>
      </c>
      <c r="E69" s="19">
        <f t="shared" si="55"/>
        <v>20.383765586129</v>
      </c>
      <c r="F69" s="16" t="s">
        <v>75</v>
      </c>
      <c r="G69" s="13">
        <v>12</v>
      </c>
      <c r="H69" s="18">
        <f t="shared" si="40"/>
        <v>15.1818588400333</v>
      </c>
      <c r="I69" s="18">
        <f t="shared" si="41"/>
        <v>288.331858840033</v>
      </c>
      <c r="J69" s="18">
        <f t="shared" si="42"/>
        <v>0.113853173546815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5.11774884108969</v>
      </c>
      <c r="P69" s="18">
        <f t="shared" si="45"/>
        <v>0.582671946973595</v>
      </c>
      <c r="Q69" s="23">
        <f t="shared" si="46"/>
        <v>0.168974864622343</v>
      </c>
      <c r="R69" s="18">
        <f t="shared" si="47"/>
        <v>0.80117865</v>
      </c>
      <c r="S69" s="24">
        <f t="shared" si="48"/>
        <v>0.210907847609697</v>
      </c>
      <c r="T69" s="3">
        <v>0.27</v>
      </c>
      <c r="U69" s="25">
        <f t="shared" si="49"/>
        <v>0.0569451188546182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0.237464436593452</v>
      </c>
      <c r="AC69" s="28">
        <f t="shared" si="51"/>
        <v>10.2321666666667</v>
      </c>
      <c r="AD69" s="1">
        <f t="shared" si="52"/>
        <v>0.29</v>
      </c>
      <c r="AE69" s="29">
        <f t="shared" si="53"/>
        <v>179.011563046728</v>
      </c>
      <c r="AF69" s="1">
        <f t="shared" si="54"/>
        <v>4349579.44590695</v>
      </c>
      <c r="AG69" s="1">
        <f>SUM(AF58:AF69)</f>
        <v>62564957.8469687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7">
        <v>8.85354141406452</v>
      </c>
      <c r="E70" s="19">
        <f t="shared" si="55"/>
        <v>15.1818588400333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10.2206871594839</v>
      </c>
      <c r="E74" s="16"/>
      <c r="F74" s="16"/>
      <c r="G74" s="13">
        <v>1</v>
      </c>
      <c r="H74" s="18">
        <f t="shared" ref="H74:H85" si="57">E75</f>
        <v>10.2206871594839</v>
      </c>
      <c r="I74" s="18">
        <f t="shared" ref="I74:I85" si="58">H74+273.15</f>
        <v>283.370687159484</v>
      </c>
      <c r="J74" s="18">
        <f t="shared" ref="J74:J85" si="59">EXP(($C$16*(I74-$C$14))/($C$17*I74*$C$14))</f>
        <v>0.063034683633402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0.0328549378034018</v>
      </c>
      <c r="Q74" s="23">
        <f t="shared" ref="Q74:Q85" si="63">P74*$B$76</f>
        <v>0.00854228382888447</v>
      </c>
      <c r="R74" s="18">
        <f t="shared" ref="R74:R85" si="64">L74*$B$76</f>
        <v>0.1355172</v>
      </c>
      <c r="S74" s="24">
        <f t="shared" ref="S74:S85" si="65">Q74/R74</f>
        <v>0.063034683633402</v>
      </c>
      <c r="T74" s="3">
        <v>0.01</v>
      </c>
      <c r="U74" s="25">
        <f t="shared" ref="U74:U85" si="66">S74*T74</f>
        <v>0.00063034683633402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0.00612034683633402</v>
      </c>
      <c r="AU74" s="28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0</v>
      </c>
      <c r="AX74" s="1">
        <f t="shared" ref="AX74:AX85" si="73">AW74*10000*AV74*0.67*AU74*AT74</f>
        <v>0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9.36784196048387</v>
      </c>
      <c r="E75" s="19">
        <f t="shared" ref="E75:E86" si="74">D74</f>
        <v>10.2206871594839</v>
      </c>
      <c r="F75" s="16" t="s">
        <v>73</v>
      </c>
      <c r="G75" s="13">
        <v>2</v>
      </c>
      <c r="H75" s="18">
        <f t="shared" si="57"/>
        <v>9.36784196048387</v>
      </c>
      <c r="I75" s="18">
        <f t="shared" si="58"/>
        <v>282.517841960484</v>
      </c>
      <c r="J75" s="18">
        <f t="shared" si="59"/>
        <v>0.0568240525460483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1.0095850621966</v>
      </c>
      <c r="P75" s="18">
        <f t="shared" si="62"/>
        <v>0.0573687146239649</v>
      </c>
      <c r="Q75" s="23">
        <f t="shared" si="63"/>
        <v>0.0149158658022309</v>
      </c>
      <c r="R75" s="18">
        <f t="shared" si="64"/>
        <v>0.1355172</v>
      </c>
      <c r="S75" s="24">
        <f t="shared" si="65"/>
        <v>0.110066218917089</v>
      </c>
      <c r="T75" s="3">
        <v>0.01</v>
      </c>
      <c r="U75" s="25">
        <f t="shared" si="66"/>
        <v>0.00110066218917089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0.00659066218917089</v>
      </c>
      <c r="AU75" s="28">
        <f t="shared" si="70"/>
        <v>52.122</v>
      </c>
      <c r="AV75" s="1">
        <f t="shared" si="71"/>
        <v>0.26</v>
      </c>
      <c r="AW75" s="2">
        <f t="shared" si="72"/>
        <v>0</v>
      </c>
      <c r="AX75" s="1">
        <f t="shared" si="73"/>
        <v>0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7">
        <v>12.8881236836786</v>
      </c>
      <c r="E76" s="19">
        <f t="shared" si="74"/>
        <v>9.36784196048387</v>
      </c>
      <c r="F76" s="16" t="s">
        <v>73</v>
      </c>
      <c r="G76" s="13">
        <v>3</v>
      </c>
      <c r="H76" s="18">
        <f t="shared" si="57"/>
        <v>12.8881236836786</v>
      </c>
      <c r="I76" s="18">
        <f t="shared" si="58"/>
        <v>286.038123683679</v>
      </c>
      <c r="J76" s="18">
        <f t="shared" si="59"/>
        <v>0.0868440097839393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1.47343634757263</v>
      </c>
      <c r="P76" s="18">
        <f t="shared" si="62"/>
        <v>0.12795912058461</v>
      </c>
      <c r="Q76" s="23">
        <f t="shared" si="63"/>
        <v>0.0332693713519985</v>
      </c>
      <c r="R76" s="18">
        <f t="shared" si="64"/>
        <v>0.1355172</v>
      </c>
      <c r="S76" s="24">
        <f t="shared" si="65"/>
        <v>0.245499252877114</v>
      </c>
      <c r="T76" s="3">
        <v>0.01</v>
      </c>
      <c r="U76" s="25">
        <f t="shared" si="66"/>
        <v>0.00245499252877114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0.001</v>
      </c>
      <c r="AF76" s="3">
        <v>0.49</v>
      </c>
      <c r="AG76" s="25">
        <f t="shared" si="67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8"/>
        <v>0.005</v>
      </c>
      <c r="AT76" s="2">
        <f t="shared" si="69"/>
        <v>0.00794499252877114</v>
      </c>
      <c r="AU76" s="28">
        <f t="shared" si="70"/>
        <v>52.122</v>
      </c>
      <c r="AV76" s="1">
        <f t="shared" si="71"/>
        <v>0.26</v>
      </c>
      <c r="AW76" s="2">
        <f t="shared" si="72"/>
        <v>0</v>
      </c>
      <c r="AX76" s="1">
        <f t="shared" si="73"/>
        <v>0</v>
      </c>
    </row>
    <row r="77" s="1" customFormat="1" spans="1:50">
      <c r="A77" s="13"/>
      <c r="B77" s="13"/>
      <c r="C77" s="16">
        <v>3</v>
      </c>
      <c r="D77" s="17">
        <v>15.7460907644194</v>
      </c>
      <c r="E77" s="19">
        <f t="shared" si="74"/>
        <v>12.8881236836786</v>
      </c>
      <c r="F77" s="16" t="s">
        <v>73</v>
      </c>
      <c r="G77" s="13">
        <v>4</v>
      </c>
      <c r="H77" s="18">
        <f t="shared" si="57"/>
        <v>15.7460907644194</v>
      </c>
      <c r="I77" s="18">
        <f t="shared" si="58"/>
        <v>288.896090764419</v>
      </c>
      <c r="J77" s="18">
        <f t="shared" si="59"/>
        <v>0.121615370120802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1.86669722698802</v>
      </c>
      <c r="P77" s="18">
        <f t="shared" si="62"/>
        <v>0.227019074163623</v>
      </c>
      <c r="Q77" s="23">
        <f t="shared" si="63"/>
        <v>0.059024959282542</v>
      </c>
      <c r="R77" s="18">
        <f t="shared" si="64"/>
        <v>0.1355172</v>
      </c>
      <c r="S77" s="24">
        <f t="shared" si="65"/>
        <v>0.435553267648255</v>
      </c>
      <c r="T77" s="3">
        <v>0.01</v>
      </c>
      <c r="U77" s="25">
        <f t="shared" si="66"/>
        <v>0.00435553267648255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0.001</v>
      </c>
      <c r="AF77" s="3">
        <v>0.49</v>
      </c>
      <c r="AG77" s="25">
        <f t="shared" si="67"/>
        <v>0.00049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0.015</v>
      </c>
      <c r="AR77" s="3">
        <v>0.5</v>
      </c>
      <c r="AS77" s="3">
        <f t="shared" si="68"/>
        <v>0.0075</v>
      </c>
      <c r="AT77" s="2">
        <f t="shared" si="69"/>
        <v>0.0123455326764825</v>
      </c>
      <c r="AU77" s="28">
        <f t="shared" si="70"/>
        <v>52.122</v>
      </c>
      <c r="AV77" s="1">
        <f t="shared" si="71"/>
        <v>0.26</v>
      </c>
      <c r="AW77" s="2">
        <f t="shared" si="72"/>
        <v>0</v>
      </c>
      <c r="AX77" s="1">
        <f t="shared" si="73"/>
        <v>0</v>
      </c>
    </row>
    <row r="78" s="1" customFormat="1" spans="1:50">
      <c r="A78" s="13"/>
      <c r="B78" s="13"/>
      <c r="C78" s="16">
        <v>4</v>
      </c>
      <c r="D78" s="17">
        <v>17.7133212263333</v>
      </c>
      <c r="E78" s="19">
        <f t="shared" si="74"/>
        <v>15.7460907644194</v>
      </c>
      <c r="F78" s="16" t="s">
        <v>73</v>
      </c>
      <c r="G78" s="13">
        <v>5</v>
      </c>
      <c r="H78" s="18">
        <f t="shared" si="57"/>
        <v>17.7133212263333</v>
      </c>
      <c r="I78" s="18">
        <f t="shared" si="58"/>
        <v>290.863321226333</v>
      </c>
      <c r="J78" s="18">
        <f t="shared" si="59"/>
        <v>0.152751706897861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1.55769424518318</v>
      </c>
      <c r="O78" s="18">
        <f t="shared" si="75"/>
        <v>0.60320390764122</v>
      </c>
      <c r="P78" s="18">
        <f t="shared" si="62"/>
        <v>0.0921404264996561</v>
      </c>
      <c r="Q78" s="23">
        <f t="shared" si="63"/>
        <v>0.0239565108899106</v>
      </c>
      <c r="R78" s="18">
        <f t="shared" si="64"/>
        <v>0.1355172</v>
      </c>
      <c r="S78" s="24">
        <f t="shared" si="65"/>
        <v>0.176778378611059</v>
      </c>
      <c r="T78" s="3">
        <v>0.01</v>
      </c>
      <c r="U78" s="25">
        <f t="shared" si="66"/>
        <v>0.00176778378611059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0.005</v>
      </c>
      <c r="AF78" s="3">
        <v>0.49</v>
      </c>
      <c r="AG78" s="25">
        <f t="shared" si="67"/>
        <v>0.00245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0.015</v>
      </c>
      <c r="AR78" s="3">
        <v>0.5</v>
      </c>
      <c r="AS78" s="3">
        <f t="shared" si="68"/>
        <v>0.0075</v>
      </c>
      <c r="AT78" s="2">
        <f t="shared" si="69"/>
        <v>0.0117177837861106</v>
      </c>
      <c r="AU78" s="28">
        <f t="shared" si="70"/>
        <v>52.122</v>
      </c>
      <c r="AV78" s="1">
        <f t="shared" si="71"/>
        <v>0.26</v>
      </c>
      <c r="AW78" s="2">
        <f t="shared" si="72"/>
        <v>0</v>
      </c>
      <c r="AX78" s="1">
        <f t="shared" si="73"/>
        <v>0</v>
      </c>
    </row>
    <row r="79" s="1" customFormat="1" spans="1:50">
      <c r="A79" s="13"/>
      <c r="B79" s="13"/>
      <c r="C79" s="16">
        <v>5</v>
      </c>
      <c r="D79" s="17">
        <v>22.9303714358065</v>
      </c>
      <c r="E79" s="19">
        <f t="shared" si="74"/>
        <v>17.7133212263333</v>
      </c>
      <c r="F79" s="16" t="s">
        <v>75</v>
      </c>
      <c r="G79" s="13">
        <v>6</v>
      </c>
      <c r="H79" s="18">
        <f t="shared" si="57"/>
        <v>22.9303714358065</v>
      </c>
      <c r="I79" s="18">
        <f t="shared" si="58"/>
        <v>296.080371435806</v>
      </c>
      <c r="J79" s="18">
        <f t="shared" si="59"/>
        <v>0.275521211004112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1.03228348114156</v>
      </c>
      <c r="P79" s="18">
        <f t="shared" si="62"/>
        <v>0.284415994823664</v>
      </c>
      <c r="Q79" s="23">
        <f t="shared" si="63"/>
        <v>0.0739481586541527</v>
      </c>
      <c r="R79" s="18">
        <f t="shared" si="64"/>
        <v>0.1355172</v>
      </c>
      <c r="S79" s="24">
        <f t="shared" si="65"/>
        <v>0.545673601979326</v>
      </c>
      <c r="T79" s="3">
        <v>0.01</v>
      </c>
      <c r="U79" s="25">
        <f t="shared" si="66"/>
        <v>0.00545673601979326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0.005</v>
      </c>
      <c r="AF79" s="3">
        <v>0.49</v>
      </c>
      <c r="AG79" s="25">
        <f t="shared" si="67"/>
        <v>0.00245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0.015</v>
      </c>
      <c r="AR79" s="3">
        <v>0.5</v>
      </c>
      <c r="AS79" s="3">
        <f t="shared" si="68"/>
        <v>0.0075</v>
      </c>
      <c r="AT79" s="2">
        <f t="shared" si="69"/>
        <v>0.0154067360197933</v>
      </c>
      <c r="AU79" s="28">
        <f t="shared" si="70"/>
        <v>52.122</v>
      </c>
      <c r="AV79" s="1">
        <f t="shared" si="71"/>
        <v>0.26</v>
      </c>
      <c r="AW79" s="2">
        <f t="shared" si="72"/>
        <v>0</v>
      </c>
      <c r="AX79" s="1">
        <f t="shared" si="73"/>
        <v>0</v>
      </c>
    </row>
    <row r="80" s="1" customFormat="1" spans="1:50">
      <c r="A80" s="13"/>
      <c r="B80" s="13"/>
      <c r="C80" s="16">
        <v>6</v>
      </c>
      <c r="D80" s="17">
        <v>25.630779558</v>
      </c>
      <c r="E80" s="19">
        <f t="shared" si="74"/>
        <v>22.9303714358065</v>
      </c>
      <c r="F80" s="16" t="s">
        <v>73</v>
      </c>
      <c r="G80" s="13">
        <v>7</v>
      </c>
      <c r="H80" s="18">
        <f t="shared" si="57"/>
        <v>25.630779558</v>
      </c>
      <c r="I80" s="18">
        <f t="shared" si="58"/>
        <v>298.780779558</v>
      </c>
      <c r="J80" s="18">
        <f t="shared" si="59"/>
        <v>0.370883481650241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1.2690874863179</v>
      </c>
      <c r="P80" s="18">
        <f t="shared" si="62"/>
        <v>0.470683585444335</v>
      </c>
      <c r="Q80" s="23">
        <f t="shared" si="63"/>
        <v>0.122377732215527</v>
      </c>
      <c r="R80" s="18">
        <f t="shared" si="64"/>
        <v>0.1355172</v>
      </c>
      <c r="S80" s="24">
        <f t="shared" si="65"/>
        <v>0.903042065623605</v>
      </c>
      <c r="T80" s="3">
        <v>0.01</v>
      </c>
      <c r="U80" s="25">
        <f t="shared" si="66"/>
        <v>0.00903042065623605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0.005</v>
      </c>
      <c r="AF80" s="3">
        <v>0.49</v>
      </c>
      <c r="AG80" s="25">
        <f t="shared" si="67"/>
        <v>0.00245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0.02</v>
      </c>
      <c r="AR80" s="3">
        <v>0.5</v>
      </c>
      <c r="AS80" s="3">
        <f t="shared" si="68"/>
        <v>0.01</v>
      </c>
      <c r="AT80" s="2">
        <f t="shared" si="69"/>
        <v>0.0214804206562361</v>
      </c>
      <c r="AU80" s="28">
        <f t="shared" si="70"/>
        <v>52.122</v>
      </c>
      <c r="AV80" s="1">
        <f t="shared" si="71"/>
        <v>0.26</v>
      </c>
      <c r="AW80" s="2">
        <f t="shared" si="72"/>
        <v>0</v>
      </c>
      <c r="AX80" s="1">
        <f t="shared" si="73"/>
        <v>0</v>
      </c>
    </row>
    <row r="81" s="1" customFormat="1" spans="1:50">
      <c r="A81" s="13"/>
      <c r="B81" s="13"/>
      <c r="C81" s="16">
        <v>7</v>
      </c>
      <c r="D81" s="17">
        <v>27.3893157974194</v>
      </c>
      <c r="E81" s="19">
        <f t="shared" si="74"/>
        <v>25.630779558</v>
      </c>
      <c r="F81" s="16" t="s">
        <v>73</v>
      </c>
      <c r="G81" s="13">
        <v>8</v>
      </c>
      <c r="H81" s="18">
        <f t="shared" si="57"/>
        <v>27.3893157974194</v>
      </c>
      <c r="I81" s="18">
        <f t="shared" si="58"/>
        <v>300.539315797419</v>
      </c>
      <c r="J81" s="18">
        <f t="shared" si="59"/>
        <v>0.448797353649015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1.31962390087356</v>
      </c>
      <c r="P81" s="18">
        <f t="shared" si="62"/>
        <v>0.592243714524046</v>
      </c>
      <c r="Q81" s="23">
        <f t="shared" si="63"/>
        <v>0.153983365776252</v>
      </c>
      <c r="R81" s="18">
        <f t="shared" si="64"/>
        <v>0.1355172</v>
      </c>
      <c r="S81" s="24">
        <f t="shared" si="65"/>
        <v>1.13626436921846</v>
      </c>
      <c r="T81" s="3">
        <v>0.01</v>
      </c>
      <c r="U81" s="25">
        <f t="shared" si="66"/>
        <v>0.0113626436921846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0.005</v>
      </c>
      <c r="AF81" s="3">
        <v>0.49</v>
      </c>
      <c r="AG81" s="25">
        <f t="shared" si="67"/>
        <v>0.00245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0.02</v>
      </c>
      <c r="AR81" s="3">
        <v>0.5</v>
      </c>
      <c r="AS81" s="3">
        <f t="shared" si="68"/>
        <v>0.01</v>
      </c>
      <c r="AT81" s="2">
        <f t="shared" si="69"/>
        <v>0.0238126436921846</v>
      </c>
      <c r="AU81" s="28">
        <f t="shared" si="70"/>
        <v>52.122</v>
      </c>
      <c r="AV81" s="1">
        <f t="shared" si="71"/>
        <v>0.26</v>
      </c>
      <c r="AW81" s="2">
        <f t="shared" si="72"/>
        <v>0</v>
      </c>
      <c r="AX81" s="1">
        <f t="shared" si="73"/>
        <v>0</v>
      </c>
    </row>
    <row r="82" s="1" customFormat="1" spans="1:50">
      <c r="A82" s="13"/>
      <c r="B82" s="13"/>
      <c r="C82" s="16">
        <v>8</v>
      </c>
      <c r="D82" s="17">
        <v>27.4579344954839</v>
      </c>
      <c r="E82" s="19">
        <f t="shared" si="74"/>
        <v>27.3893157974194</v>
      </c>
      <c r="F82" s="16" t="s">
        <v>73</v>
      </c>
      <c r="G82" s="13">
        <v>9</v>
      </c>
      <c r="H82" s="18">
        <f t="shared" si="57"/>
        <v>27.4579344954839</v>
      </c>
      <c r="I82" s="18">
        <f t="shared" si="58"/>
        <v>300.607934495484</v>
      </c>
      <c r="J82" s="18">
        <f t="shared" si="59"/>
        <v>0.452128652952907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1.24860018634952</v>
      </c>
      <c r="P82" s="18">
        <f t="shared" si="62"/>
        <v>0.564527920330957</v>
      </c>
      <c r="Q82" s="23">
        <f t="shared" si="63"/>
        <v>0.146777259286049</v>
      </c>
      <c r="R82" s="18">
        <f t="shared" si="64"/>
        <v>0.1355172</v>
      </c>
      <c r="S82" s="24">
        <f t="shared" si="65"/>
        <v>1.08308952137477</v>
      </c>
      <c r="T82" s="3">
        <v>0.01</v>
      </c>
      <c r="U82" s="25">
        <f t="shared" si="66"/>
        <v>0.0108308952137477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0.005</v>
      </c>
      <c r="AF82" s="3">
        <v>0.49</v>
      </c>
      <c r="AG82" s="25">
        <f t="shared" si="67"/>
        <v>0.00245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0.015</v>
      </c>
      <c r="AR82" s="3">
        <v>0.5</v>
      </c>
      <c r="AS82" s="3">
        <f t="shared" si="68"/>
        <v>0.0075</v>
      </c>
      <c r="AT82" s="2">
        <f t="shared" si="69"/>
        <v>0.0207808952137477</v>
      </c>
      <c r="AU82" s="28">
        <f t="shared" si="70"/>
        <v>52.122</v>
      </c>
      <c r="AV82" s="1">
        <f t="shared" si="71"/>
        <v>0.26</v>
      </c>
      <c r="AW82" s="2">
        <f t="shared" si="72"/>
        <v>0</v>
      </c>
      <c r="AX82" s="1">
        <f t="shared" si="73"/>
        <v>0</v>
      </c>
    </row>
    <row r="83" s="1" customFormat="1" spans="1:50">
      <c r="A83" s="13"/>
      <c r="B83" s="13"/>
      <c r="C83" s="16">
        <v>9</v>
      </c>
      <c r="D83" s="17">
        <v>25.1004207166667</v>
      </c>
      <c r="E83" s="19">
        <f t="shared" si="74"/>
        <v>27.4579344954839</v>
      </c>
      <c r="F83" s="16" t="s">
        <v>73</v>
      </c>
      <c r="G83" s="13">
        <v>10</v>
      </c>
      <c r="H83" s="18">
        <f t="shared" si="57"/>
        <v>25.1004207166667</v>
      </c>
      <c r="I83" s="18">
        <f t="shared" si="58"/>
        <v>298.250420716667</v>
      </c>
      <c r="J83" s="18">
        <f t="shared" si="59"/>
        <v>0.350001751570263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1.20529226601856</v>
      </c>
      <c r="P83" s="18">
        <f t="shared" si="62"/>
        <v>0.421854404260588</v>
      </c>
      <c r="Q83" s="23">
        <f t="shared" si="63"/>
        <v>0.109682145107753</v>
      </c>
      <c r="R83" s="18">
        <f t="shared" si="64"/>
        <v>0.1355172</v>
      </c>
      <c r="S83" s="24">
        <f t="shared" si="65"/>
        <v>0.809359587622478</v>
      </c>
      <c r="T83" s="3">
        <v>0.01</v>
      </c>
      <c r="U83" s="25">
        <f t="shared" si="66"/>
        <v>0.00809359587622478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0.005</v>
      </c>
      <c r="AF83" s="3">
        <v>0.49</v>
      </c>
      <c r="AG83" s="25">
        <f t="shared" si="67"/>
        <v>0.00245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0.015</v>
      </c>
      <c r="AR83" s="3">
        <v>0.5</v>
      </c>
      <c r="AS83" s="3">
        <f t="shared" si="68"/>
        <v>0.0075</v>
      </c>
      <c r="AT83" s="2">
        <f t="shared" si="69"/>
        <v>0.0180435958762248</v>
      </c>
      <c r="AU83" s="28">
        <f t="shared" si="70"/>
        <v>52.122</v>
      </c>
      <c r="AV83" s="1">
        <f t="shared" si="71"/>
        <v>0.26</v>
      </c>
      <c r="AW83" s="2">
        <f t="shared" si="72"/>
        <v>0</v>
      </c>
      <c r="AX83" s="1">
        <f t="shared" si="73"/>
        <v>0</v>
      </c>
    </row>
    <row r="84" s="1" customFormat="1" spans="1:50">
      <c r="A84" s="13"/>
      <c r="B84" s="13"/>
      <c r="C84" s="16">
        <v>10</v>
      </c>
      <c r="D84" s="17">
        <v>20.383765586129</v>
      </c>
      <c r="E84" s="19">
        <f t="shared" si="74"/>
        <v>25.1004207166667</v>
      </c>
      <c r="F84" s="16" t="s">
        <v>73</v>
      </c>
      <c r="G84" s="13">
        <v>11</v>
      </c>
      <c r="H84" s="18">
        <f t="shared" si="57"/>
        <v>20.383765586129</v>
      </c>
      <c r="I84" s="18">
        <f t="shared" si="58"/>
        <v>293.533765586129</v>
      </c>
      <c r="J84" s="18">
        <f t="shared" si="59"/>
        <v>0.207132634253776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0.744265968670075</v>
      </c>
      <c r="O84" s="18">
        <f t="shared" si="75"/>
        <v>0.560391893087899</v>
      </c>
      <c r="P84" s="18">
        <f t="shared" si="62"/>
        <v>0.116075449029757</v>
      </c>
      <c r="Q84" s="23">
        <f t="shared" si="63"/>
        <v>0.0301796167477368</v>
      </c>
      <c r="R84" s="18">
        <f t="shared" si="64"/>
        <v>0.1355172</v>
      </c>
      <c r="S84" s="24">
        <f t="shared" si="65"/>
        <v>0.222699530006057</v>
      </c>
      <c r="T84" s="3">
        <v>0.01</v>
      </c>
      <c r="U84" s="25">
        <f t="shared" si="66"/>
        <v>0.00222699530006057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0.005</v>
      </c>
      <c r="AF84" s="3">
        <v>0.49</v>
      </c>
      <c r="AG84" s="25">
        <f t="shared" si="67"/>
        <v>0.00245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8"/>
        <v>0.005</v>
      </c>
      <c r="AT84" s="2">
        <f t="shared" si="69"/>
        <v>0.00967699530006057</v>
      </c>
      <c r="AU84" s="28">
        <f t="shared" si="70"/>
        <v>52.122</v>
      </c>
      <c r="AV84" s="1">
        <f t="shared" si="71"/>
        <v>0.26</v>
      </c>
      <c r="AW84" s="2">
        <f t="shared" si="72"/>
        <v>0</v>
      </c>
      <c r="AX84" s="1">
        <f t="shared" si="73"/>
        <v>0</v>
      </c>
    </row>
    <row r="85" s="1" customFormat="1" spans="1:51">
      <c r="A85" s="13"/>
      <c r="B85" s="13"/>
      <c r="C85" s="16">
        <v>11</v>
      </c>
      <c r="D85" s="17">
        <v>15.1818588400333</v>
      </c>
      <c r="E85" s="19">
        <f t="shared" si="74"/>
        <v>20.383765586129</v>
      </c>
      <c r="F85" s="16" t="s">
        <v>75</v>
      </c>
      <c r="G85" s="13">
        <v>12</v>
      </c>
      <c r="H85" s="18">
        <f t="shared" si="57"/>
        <v>15.1818588400333</v>
      </c>
      <c r="I85" s="18">
        <f t="shared" si="58"/>
        <v>288.331858840033</v>
      </c>
      <c r="J85" s="18">
        <f t="shared" si="59"/>
        <v>0.113853173546815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0.965536444058142</v>
      </c>
      <c r="P85" s="18">
        <f t="shared" si="62"/>
        <v>0.109929388331126</v>
      </c>
      <c r="Q85" s="23">
        <f t="shared" si="63"/>
        <v>0.0285816409660928</v>
      </c>
      <c r="R85" s="18">
        <f t="shared" si="64"/>
        <v>0.1355172</v>
      </c>
      <c r="S85" s="24">
        <f t="shared" si="65"/>
        <v>0.210907847609697</v>
      </c>
      <c r="T85" s="3">
        <v>0.01</v>
      </c>
      <c r="U85" s="25">
        <f t="shared" si="66"/>
        <v>0.00210907847609697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0.005</v>
      </c>
      <c r="AF85" s="3">
        <v>0.49</v>
      </c>
      <c r="AG85" s="25">
        <f t="shared" si="67"/>
        <v>0.00245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0.00955907847609697</v>
      </c>
      <c r="AU85" s="28">
        <f t="shared" si="70"/>
        <v>52.122</v>
      </c>
      <c r="AV85" s="1">
        <f t="shared" si="71"/>
        <v>0.26</v>
      </c>
      <c r="AW85" s="2">
        <f t="shared" si="72"/>
        <v>0</v>
      </c>
      <c r="AX85" s="1">
        <f t="shared" si="73"/>
        <v>0</v>
      </c>
      <c r="AY85" s="1">
        <f>SUM(AX74:AX85)</f>
        <v>0</v>
      </c>
    </row>
    <row r="86" s="1" customFormat="1" spans="1:46">
      <c r="A86" s="13"/>
      <c r="B86" s="13"/>
      <c r="C86" s="16">
        <v>12</v>
      </c>
      <c r="D86" s="17">
        <v>8.85354141406452</v>
      </c>
      <c r="E86" s="19">
        <f t="shared" si="74"/>
        <v>15.1818588400333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10.2206871594839</v>
      </c>
      <c r="E90" s="16"/>
      <c r="F90" s="16"/>
      <c r="G90" s="13">
        <v>1</v>
      </c>
      <c r="H90" s="18">
        <f t="shared" ref="H90:H101" si="76">E91</f>
        <v>10.2206871594839</v>
      </c>
      <c r="I90" s="18">
        <f t="shared" ref="I90:I101" si="77">H90+273.15</f>
        <v>283.370687159484</v>
      </c>
      <c r="J90" s="18">
        <f t="shared" ref="J90:J101" si="78">EXP(($C$16*(I90-$C$14))/($C$17*I90*$C$14))</f>
        <v>0.063034683633402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0.0179459744304296</v>
      </c>
      <c r="Q90" s="23">
        <f t="shared" ref="Q90:Q101" si="82">P90*$B$76</f>
        <v>0.00466595335191168</v>
      </c>
      <c r="R90" s="18">
        <f t="shared" ref="R90:R101" si="83">L90*$B$76</f>
        <v>0.074022</v>
      </c>
      <c r="S90" s="24">
        <f t="shared" ref="S90:S101" si="84">Q90/R90</f>
        <v>0.063034683633402</v>
      </c>
      <c r="T90" s="3">
        <v>0.01</v>
      </c>
      <c r="U90" s="25">
        <f t="shared" ref="U90:U101" si="85">S90*T90</f>
        <v>0.00063034683633402</v>
      </c>
      <c r="V90" s="24"/>
      <c r="W90" s="3"/>
      <c r="X90" s="3"/>
      <c r="Y90" s="27"/>
      <c r="Z90" s="3"/>
      <c r="AA90" s="26"/>
      <c r="AB90" s="3"/>
      <c r="AC90" s="3"/>
      <c r="AD90" s="3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0.00612034683633402</v>
      </c>
      <c r="AU90" s="28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</v>
      </c>
      <c r="AX90" s="1">
        <f t="shared" ref="AX90:AX101" si="92">AW90*10000*AV90*0.67*AU90*AT90</f>
        <v>0</v>
      </c>
      <c r="AZ90" s="2">
        <f t="shared" ref="AZ90:AZ101" si="93">$E$10</f>
        <v>0</v>
      </c>
      <c r="BA90" s="1">
        <f t="shared" ref="BA90:BA101" si="94">AZ90*10000*AV90*0.67*AU90*AT90</f>
        <v>0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9.36784196048387</v>
      </c>
      <c r="E91" s="19">
        <f t="shared" ref="E91:E102" si="95">D90</f>
        <v>10.2206871594839</v>
      </c>
      <c r="F91" s="16" t="s">
        <v>73</v>
      </c>
      <c r="G91" s="13">
        <v>2</v>
      </c>
      <c r="H91" s="18">
        <f t="shared" si="76"/>
        <v>9.36784196048387</v>
      </c>
      <c r="I91" s="18">
        <f t="shared" si="77"/>
        <v>282.517841960484</v>
      </c>
      <c r="J91" s="18">
        <f t="shared" si="78"/>
        <v>0.0568240525460483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0.55145402556957</v>
      </c>
      <c r="P91" s="18">
        <f t="shared" si="81"/>
        <v>0.0313358525256951</v>
      </c>
      <c r="Q91" s="23">
        <f t="shared" si="82"/>
        <v>0.00814732165668073</v>
      </c>
      <c r="R91" s="18">
        <f t="shared" si="83"/>
        <v>0.074022</v>
      </c>
      <c r="S91" s="24">
        <f t="shared" si="84"/>
        <v>0.110066218917089</v>
      </c>
      <c r="T91" s="3">
        <v>0.01</v>
      </c>
      <c r="U91" s="25">
        <f t="shared" si="85"/>
        <v>0.00110066218917089</v>
      </c>
      <c r="V91" s="24"/>
      <c r="W91" s="3"/>
      <c r="X91" s="3"/>
      <c r="Y91" s="27"/>
      <c r="Z91" s="3"/>
      <c r="AA91" s="26"/>
      <c r="AB91" s="3"/>
      <c r="AC91" s="3"/>
      <c r="AD91" s="3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0.00659066218917089</v>
      </c>
      <c r="AU91" s="28">
        <f t="shared" si="89"/>
        <v>28.47</v>
      </c>
      <c r="AV91" s="1">
        <f t="shared" si="90"/>
        <v>0.26</v>
      </c>
      <c r="AW91" s="2">
        <f t="shared" si="91"/>
        <v>0</v>
      </c>
      <c r="AX91" s="1">
        <f t="shared" si="92"/>
        <v>0</v>
      </c>
      <c r="AZ91" s="2">
        <f t="shared" si="93"/>
        <v>0</v>
      </c>
      <c r="BA91" s="1">
        <f t="shared" si="94"/>
        <v>0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7">
        <v>12.8881236836786</v>
      </c>
      <c r="E92" s="19">
        <f t="shared" si="95"/>
        <v>9.36784196048387</v>
      </c>
      <c r="F92" s="16" t="s">
        <v>73</v>
      </c>
      <c r="G92" s="13">
        <v>3</v>
      </c>
      <c r="H92" s="18">
        <f t="shared" si="76"/>
        <v>12.8881236836786</v>
      </c>
      <c r="I92" s="18">
        <f t="shared" si="77"/>
        <v>286.038123683679</v>
      </c>
      <c r="J92" s="18">
        <f t="shared" si="78"/>
        <v>0.0868440097839393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0.804818173043875</v>
      </c>
      <c r="P92" s="18">
        <f t="shared" si="81"/>
        <v>0.0698936372941145</v>
      </c>
      <c r="Q92" s="23">
        <f t="shared" si="82"/>
        <v>0.0181723456964698</v>
      </c>
      <c r="R92" s="18">
        <f t="shared" si="83"/>
        <v>0.074022</v>
      </c>
      <c r="S92" s="24">
        <f t="shared" si="84"/>
        <v>0.245499252877114</v>
      </c>
      <c r="T92" s="3">
        <v>0.01</v>
      </c>
      <c r="U92" s="25">
        <f t="shared" si="85"/>
        <v>0.00245499252877114</v>
      </c>
      <c r="V92" s="24"/>
      <c r="W92" s="3"/>
      <c r="X92" s="3"/>
      <c r="Y92" s="27"/>
      <c r="Z92" s="3"/>
      <c r="AA92" s="26"/>
      <c r="AB92" s="3"/>
      <c r="AC92" s="3"/>
      <c r="AD92" s="3"/>
      <c r="AE92" s="24">
        <v>0.001</v>
      </c>
      <c r="AF92" s="3">
        <v>0.49</v>
      </c>
      <c r="AG92" s="25">
        <f t="shared" si="86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7"/>
        <v>0.005</v>
      </c>
      <c r="AT92" s="2">
        <f t="shared" si="88"/>
        <v>0.00794499252877114</v>
      </c>
      <c r="AU92" s="28">
        <f t="shared" si="89"/>
        <v>28.47</v>
      </c>
      <c r="AV92" s="1">
        <f t="shared" si="90"/>
        <v>0.26</v>
      </c>
      <c r="AW92" s="2">
        <f t="shared" si="91"/>
        <v>0</v>
      </c>
      <c r="AX92" s="1">
        <f t="shared" si="92"/>
        <v>0</v>
      </c>
      <c r="AZ92" s="2">
        <f t="shared" si="93"/>
        <v>0</v>
      </c>
      <c r="BA92" s="1">
        <f t="shared" si="94"/>
        <v>0</v>
      </c>
    </row>
    <row r="93" s="1" customFormat="1" spans="1:53">
      <c r="A93" s="13"/>
      <c r="B93" s="13"/>
      <c r="C93" s="16">
        <v>3</v>
      </c>
      <c r="D93" s="17">
        <v>15.7460907644194</v>
      </c>
      <c r="E93" s="19">
        <f t="shared" si="95"/>
        <v>12.8881236836786</v>
      </c>
      <c r="F93" s="16" t="s">
        <v>73</v>
      </c>
      <c r="G93" s="13">
        <v>4</v>
      </c>
      <c r="H93" s="18">
        <f t="shared" si="76"/>
        <v>15.7460907644194</v>
      </c>
      <c r="I93" s="18">
        <f t="shared" si="77"/>
        <v>288.896090764419</v>
      </c>
      <c r="J93" s="18">
        <f t="shared" si="78"/>
        <v>0.121615370120802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1.01962453574976</v>
      </c>
      <c r="P93" s="18">
        <f t="shared" si="81"/>
        <v>0.124002015299458</v>
      </c>
      <c r="Q93" s="23">
        <f t="shared" si="82"/>
        <v>0.0322405239778591</v>
      </c>
      <c r="R93" s="18">
        <f t="shared" si="83"/>
        <v>0.074022</v>
      </c>
      <c r="S93" s="24">
        <f t="shared" si="84"/>
        <v>0.435553267648255</v>
      </c>
      <c r="T93" s="3">
        <v>0.01</v>
      </c>
      <c r="U93" s="25">
        <f t="shared" si="85"/>
        <v>0.00435553267648254</v>
      </c>
      <c r="V93" s="24"/>
      <c r="W93" s="3"/>
      <c r="X93" s="3"/>
      <c r="Y93" s="27"/>
      <c r="Z93" s="3"/>
      <c r="AA93" s="26"/>
      <c r="AB93" s="3"/>
      <c r="AC93" s="3"/>
      <c r="AD93" s="3"/>
      <c r="AE93" s="24">
        <v>0.005</v>
      </c>
      <c r="AF93" s="3">
        <v>0.49</v>
      </c>
      <c r="AG93" s="25">
        <f t="shared" si="86"/>
        <v>0.00245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0.015</v>
      </c>
      <c r="AR93" s="3">
        <v>0.5</v>
      </c>
      <c r="AS93" s="3">
        <f t="shared" si="87"/>
        <v>0.0075</v>
      </c>
      <c r="AT93" s="2">
        <f t="shared" si="88"/>
        <v>0.0143055326764825</v>
      </c>
      <c r="AU93" s="28">
        <f t="shared" si="89"/>
        <v>28.47</v>
      </c>
      <c r="AV93" s="1">
        <f t="shared" si="90"/>
        <v>0.26</v>
      </c>
      <c r="AW93" s="2">
        <f t="shared" si="91"/>
        <v>0</v>
      </c>
      <c r="AX93" s="1">
        <f t="shared" si="92"/>
        <v>0</v>
      </c>
      <c r="AZ93" s="2">
        <f t="shared" si="93"/>
        <v>0</v>
      </c>
      <c r="BA93" s="1">
        <f t="shared" si="94"/>
        <v>0</v>
      </c>
    </row>
    <row r="94" s="1" customFormat="1" spans="1:53">
      <c r="A94" s="13"/>
      <c r="B94" s="13"/>
      <c r="C94" s="16">
        <v>4</v>
      </c>
      <c r="D94" s="17">
        <v>17.7133212263333</v>
      </c>
      <c r="E94" s="19">
        <f t="shared" si="95"/>
        <v>15.7460907644194</v>
      </c>
      <c r="F94" s="16" t="s">
        <v>73</v>
      </c>
      <c r="G94" s="13">
        <v>5</v>
      </c>
      <c r="H94" s="18">
        <f t="shared" si="76"/>
        <v>17.7133212263333</v>
      </c>
      <c r="I94" s="18">
        <f t="shared" si="77"/>
        <v>290.863321226333</v>
      </c>
      <c r="J94" s="18">
        <f t="shared" si="78"/>
        <v>0.152751706897861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0.850841394427788</v>
      </c>
      <c r="O94" s="18">
        <f t="shared" si="96"/>
        <v>0.329481126022515</v>
      </c>
      <c r="P94" s="18">
        <f t="shared" si="81"/>
        <v>0.0503288043905684</v>
      </c>
      <c r="Q94" s="23">
        <f t="shared" si="82"/>
        <v>0.0130854891415478</v>
      </c>
      <c r="R94" s="18">
        <f t="shared" si="83"/>
        <v>0.074022</v>
      </c>
      <c r="S94" s="24">
        <f t="shared" si="84"/>
        <v>0.176778378611059</v>
      </c>
      <c r="T94" s="3">
        <v>0.01</v>
      </c>
      <c r="U94" s="25">
        <f t="shared" si="85"/>
        <v>0.00176778378611059</v>
      </c>
      <c r="V94" s="24"/>
      <c r="W94" s="3"/>
      <c r="X94" s="3"/>
      <c r="Y94" s="27"/>
      <c r="Z94" s="3"/>
      <c r="AA94" s="26"/>
      <c r="AB94" s="3"/>
      <c r="AC94" s="3"/>
      <c r="AD94" s="3"/>
      <c r="AE94" s="24">
        <v>0.005</v>
      </c>
      <c r="AF94" s="3">
        <v>0.49</v>
      </c>
      <c r="AG94" s="25">
        <f t="shared" si="86"/>
        <v>0.00245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0.015</v>
      </c>
      <c r="AR94" s="3">
        <v>0.5</v>
      </c>
      <c r="AS94" s="3">
        <f t="shared" si="87"/>
        <v>0.0075</v>
      </c>
      <c r="AT94" s="2">
        <f t="shared" si="88"/>
        <v>0.0117177837861106</v>
      </c>
      <c r="AU94" s="28">
        <f t="shared" si="89"/>
        <v>28.47</v>
      </c>
      <c r="AV94" s="1">
        <f t="shared" si="90"/>
        <v>0.26</v>
      </c>
      <c r="AW94" s="2">
        <f t="shared" si="91"/>
        <v>0</v>
      </c>
      <c r="AX94" s="1">
        <f t="shared" si="92"/>
        <v>0</v>
      </c>
      <c r="AZ94" s="2">
        <f t="shared" si="93"/>
        <v>0</v>
      </c>
      <c r="BA94" s="1">
        <f t="shared" si="94"/>
        <v>0</v>
      </c>
    </row>
    <row r="95" s="1" customFormat="1" spans="1:53">
      <c r="A95" s="13"/>
      <c r="B95" s="13"/>
      <c r="C95" s="16">
        <v>5</v>
      </c>
      <c r="D95" s="17">
        <v>22.9303714358065</v>
      </c>
      <c r="E95" s="19">
        <f t="shared" si="95"/>
        <v>17.7133212263333</v>
      </c>
      <c r="F95" s="16" t="s">
        <v>75</v>
      </c>
      <c r="G95" s="13">
        <v>6</v>
      </c>
      <c r="H95" s="18">
        <f t="shared" si="76"/>
        <v>22.9303714358065</v>
      </c>
      <c r="I95" s="18">
        <f t="shared" si="77"/>
        <v>296.080371435806</v>
      </c>
      <c r="J95" s="18">
        <f t="shared" si="78"/>
        <v>0.275521211004112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0.563852321631947</v>
      </c>
      <c r="P95" s="18">
        <f t="shared" si="81"/>
        <v>0.155353274483514</v>
      </c>
      <c r="Q95" s="23">
        <f t="shared" si="82"/>
        <v>0.0403918513657136</v>
      </c>
      <c r="R95" s="18">
        <f t="shared" si="83"/>
        <v>0.074022</v>
      </c>
      <c r="S95" s="24">
        <f t="shared" si="84"/>
        <v>0.545673601979326</v>
      </c>
      <c r="T95" s="3">
        <v>0.01</v>
      </c>
      <c r="U95" s="25">
        <f t="shared" si="85"/>
        <v>0.00545673601979326</v>
      </c>
      <c r="V95" s="24"/>
      <c r="W95" s="3"/>
      <c r="X95" s="3"/>
      <c r="Y95" s="27"/>
      <c r="Z95" s="3"/>
      <c r="AA95" s="26"/>
      <c r="AB95" s="3"/>
      <c r="AC95" s="3"/>
      <c r="AD95" s="3"/>
      <c r="AE95" s="24">
        <v>0.005</v>
      </c>
      <c r="AF95" s="3">
        <v>0.49</v>
      </c>
      <c r="AG95" s="25">
        <f t="shared" si="86"/>
        <v>0.00245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0.015</v>
      </c>
      <c r="AR95" s="3">
        <v>0.5</v>
      </c>
      <c r="AS95" s="3">
        <f t="shared" si="87"/>
        <v>0.0075</v>
      </c>
      <c r="AT95" s="2">
        <f t="shared" si="88"/>
        <v>0.0154067360197933</v>
      </c>
      <c r="AU95" s="28">
        <f t="shared" si="89"/>
        <v>28.47</v>
      </c>
      <c r="AV95" s="1">
        <f t="shared" si="90"/>
        <v>0.26</v>
      </c>
      <c r="AW95" s="2">
        <f t="shared" si="91"/>
        <v>0</v>
      </c>
      <c r="AX95" s="1">
        <f t="shared" si="92"/>
        <v>0</v>
      </c>
      <c r="AZ95" s="2">
        <f t="shared" si="93"/>
        <v>0</v>
      </c>
      <c r="BA95" s="1">
        <f t="shared" si="94"/>
        <v>0</v>
      </c>
    </row>
    <row r="96" s="1" customFormat="1" spans="1:53">
      <c r="A96" s="13"/>
      <c r="B96" s="13"/>
      <c r="C96" s="16">
        <v>6</v>
      </c>
      <c r="D96" s="17">
        <v>25.630779558</v>
      </c>
      <c r="E96" s="19">
        <f t="shared" si="95"/>
        <v>22.9303714358065</v>
      </c>
      <c r="F96" s="16" t="s">
        <v>73</v>
      </c>
      <c r="G96" s="13">
        <v>7</v>
      </c>
      <c r="H96" s="18">
        <f t="shared" si="76"/>
        <v>25.630779558</v>
      </c>
      <c r="I96" s="18">
        <f t="shared" si="77"/>
        <v>298.780779558</v>
      </c>
      <c r="J96" s="18">
        <f t="shared" si="78"/>
        <v>0.370883481650241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0.693199047148433</v>
      </c>
      <c r="P96" s="18">
        <f t="shared" si="81"/>
        <v>0.25709607608304</v>
      </c>
      <c r="Q96" s="23">
        <f t="shared" si="82"/>
        <v>0.0668449797815905</v>
      </c>
      <c r="R96" s="18">
        <f t="shared" si="83"/>
        <v>0.074022</v>
      </c>
      <c r="S96" s="24">
        <f t="shared" si="84"/>
        <v>0.903042065623605</v>
      </c>
      <c r="T96" s="3">
        <v>0.01</v>
      </c>
      <c r="U96" s="25">
        <f t="shared" si="85"/>
        <v>0.00903042065623605</v>
      </c>
      <c r="V96" s="24"/>
      <c r="W96" s="3"/>
      <c r="X96" s="3"/>
      <c r="Y96" s="27"/>
      <c r="Z96" s="3"/>
      <c r="AA96" s="26"/>
      <c r="AB96" s="3"/>
      <c r="AC96" s="3"/>
      <c r="AD96" s="3"/>
      <c r="AE96" s="24">
        <v>0.01</v>
      </c>
      <c r="AF96" s="3">
        <v>0.49</v>
      </c>
      <c r="AG96" s="25">
        <f t="shared" si="86"/>
        <v>0.0049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0.02</v>
      </c>
      <c r="AR96" s="3">
        <v>0.5</v>
      </c>
      <c r="AS96" s="3">
        <f t="shared" si="87"/>
        <v>0.01</v>
      </c>
      <c r="AT96" s="2">
        <f t="shared" si="88"/>
        <v>0.0239304206562361</v>
      </c>
      <c r="AU96" s="28">
        <f t="shared" si="89"/>
        <v>28.47</v>
      </c>
      <c r="AV96" s="1">
        <f t="shared" si="90"/>
        <v>0.26</v>
      </c>
      <c r="AW96" s="2">
        <f t="shared" si="91"/>
        <v>0</v>
      </c>
      <c r="AX96" s="1">
        <f t="shared" si="92"/>
        <v>0</v>
      </c>
      <c r="AZ96" s="2">
        <f t="shared" si="93"/>
        <v>0</v>
      </c>
      <c r="BA96" s="1">
        <f t="shared" si="94"/>
        <v>0</v>
      </c>
    </row>
    <row r="97" s="1" customFormat="1" spans="1:53">
      <c r="A97" s="13"/>
      <c r="B97" s="13"/>
      <c r="C97" s="16">
        <v>7</v>
      </c>
      <c r="D97" s="17">
        <v>27.3893157974194</v>
      </c>
      <c r="E97" s="19">
        <f t="shared" si="95"/>
        <v>25.630779558</v>
      </c>
      <c r="F97" s="16" t="s">
        <v>73</v>
      </c>
      <c r="G97" s="13">
        <v>8</v>
      </c>
      <c r="H97" s="18">
        <f t="shared" si="76"/>
        <v>27.3893157974194</v>
      </c>
      <c r="I97" s="18">
        <f t="shared" si="77"/>
        <v>300.539315797419</v>
      </c>
      <c r="J97" s="18">
        <f t="shared" si="78"/>
        <v>0.448797353649015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0.720802971065392</v>
      </c>
      <c r="P97" s="18">
        <f t="shared" si="81"/>
        <v>0.323494465916496</v>
      </c>
      <c r="Q97" s="23">
        <f t="shared" si="82"/>
        <v>0.0841085611382889</v>
      </c>
      <c r="R97" s="18">
        <f t="shared" si="83"/>
        <v>0.074022</v>
      </c>
      <c r="S97" s="24">
        <f t="shared" si="84"/>
        <v>1.13626436921846</v>
      </c>
      <c r="T97" s="3">
        <v>0.01</v>
      </c>
      <c r="U97" s="25">
        <f t="shared" si="85"/>
        <v>0.0113626436921846</v>
      </c>
      <c r="V97" s="24"/>
      <c r="W97" s="3"/>
      <c r="X97" s="3"/>
      <c r="Y97" s="27"/>
      <c r="Z97" s="3"/>
      <c r="AA97" s="26"/>
      <c r="AB97" s="3"/>
      <c r="AC97" s="3"/>
      <c r="AD97" s="3"/>
      <c r="AE97" s="24">
        <v>0.01</v>
      </c>
      <c r="AF97" s="3">
        <v>0.49</v>
      </c>
      <c r="AG97" s="25">
        <f t="shared" si="86"/>
        <v>0.0049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0.02</v>
      </c>
      <c r="AR97" s="3">
        <v>0.5</v>
      </c>
      <c r="AS97" s="3">
        <f t="shared" si="87"/>
        <v>0.01</v>
      </c>
      <c r="AT97" s="2">
        <f t="shared" si="88"/>
        <v>0.0262626436921846</v>
      </c>
      <c r="AU97" s="28">
        <f t="shared" si="89"/>
        <v>28.47</v>
      </c>
      <c r="AV97" s="1">
        <f t="shared" si="90"/>
        <v>0.26</v>
      </c>
      <c r="AW97" s="2">
        <f t="shared" si="91"/>
        <v>0</v>
      </c>
      <c r="AX97" s="1">
        <f t="shared" si="92"/>
        <v>0</v>
      </c>
      <c r="AZ97" s="2">
        <f t="shared" si="93"/>
        <v>0</v>
      </c>
      <c r="BA97" s="1">
        <f t="shared" si="94"/>
        <v>0</v>
      </c>
    </row>
    <row r="98" s="1" customFormat="1" spans="1:53">
      <c r="A98" s="13"/>
      <c r="B98" s="13"/>
      <c r="C98" s="16">
        <v>8</v>
      </c>
      <c r="D98" s="17">
        <v>27.4579344954839</v>
      </c>
      <c r="E98" s="19">
        <f t="shared" si="95"/>
        <v>27.3893157974194</v>
      </c>
      <c r="F98" s="16" t="s">
        <v>73</v>
      </c>
      <c r="G98" s="13">
        <v>9</v>
      </c>
      <c r="H98" s="18">
        <f t="shared" si="76"/>
        <v>27.4579344954839</v>
      </c>
      <c r="I98" s="18">
        <f t="shared" si="77"/>
        <v>300.607934495484</v>
      </c>
      <c r="J98" s="18">
        <f t="shared" si="78"/>
        <v>0.452128652952907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0.682008505148897</v>
      </c>
      <c r="P98" s="18">
        <f t="shared" si="81"/>
        <v>0.308355586735396</v>
      </c>
      <c r="Q98" s="23">
        <f t="shared" si="82"/>
        <v>0.0801724525512031</v>
      </c>
      <c r="R98" s="18">
        <f t="shared" si="83"/>
        <v>0.074022</v>
      </c>
      <c r="S98" s="24">
        <f t="shared" si="84"/>
        <v>1.08308952137477</v>
      </c>
      <c r="T98" s="3">
        <v>0.01</v>
      </c>
      <c r="U98" s="25">
        <f t="shared" si="85"/>
        <v>0.0108308952137477</v>
      </c>
      <c r="V98" s="24"/>
      <c r="W98" s="3"/>
      <c r="X98" s="3"/>
      <c r="Y98" s="27"/>
      <c r="Z98" s="3"/>
      <c r="AA98" s="26"/>
      <c r="AB98" s="3"/>
      <c r="AC98" s="3"/>
      <c r="AD98" s="3"/>
      <c r="AE98" s="24">
        <v>0.005</v>
      </c>
      <c r="AF98" s="3">
        <v>0.49</v>
      </c>
      <c r="AG98" s="25">
        <f t="shared" si="86"/>
        <v>0.00245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0.015</v>
      </c>
      <c r="AR98" s="3">
        <v>0.5</v>
      </c>
      <c r="AS98" s="3">
        <f t="shared" si="87"/>
        <v>0.0075</v>
      </c>
      <c r="AT98" s="2">
        <f t="shared" si="88"/>
        <v>0.0207808952137477</v>
      </c>
      <c r="AU98" s="28">
        <f t="shared" si="89"/>
        <v>28.47</v>
      </c>
      <c r="AV98" s="1">
        <f t="shared" si="90"/>
        <v>0.26</v>
      </c>
      <c r="AW98" s="2">
        <f t="shared" si="91"/>
        <v>0</v>
      </c>
      <c r="AX98" s="1">
        <f t="shared" si="92"/>
        <v>0</v>
      </c>
      <c r="AZ98" s="2">
        <f t="shared" si="93"/>
        <v>0</v>
      </c>
      <c r="BA98" s="1">
        <f t="shared" si="94"/>
        <v>0</v>
      </c>
    </row>
    <row r="99" s="1" customFormat="1" spans="1:53">
      <c r="A99" s="13"/>
      <c r="B99" s="13"/>
      <c r="C99" s="16">
        <v>9</v>
      </c>
      <c r="D99" s="17">
        <v>25.1004207166667</v>
      </c>
      <c r="E99" s="19">
        <f t="shared" si="95"/>
        <v>27.4579344954839</v>
      </c>
      <c r="F99" s="16" t="s">
        <v>73</v>
      </c>
      <c r="G99" s="13">
        <v>10</v>
      </c>
      <c r="H99" s="18">
        <f t="shared" si="76"/>
        <v>25.1004207166667</v>
      </c>
      <c r="I99" s="18">
        <f t="shared" si="77"/>
        <v>298.250420716667</v>
      </c>
      <c r="J99" s="18">
        <f t="shared" si="78"/>
        <v>0.350001751570263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0.6583529184135</v>
      </c>
      <c r="P99" s="18">
        <f t="shared" si="81"/>
        <v>0.23042467459612</v>
      </c>
      <c r="Q99" s="23">
        <f t="shared" si="82"/>
        <v>0.0599104153949911</v>
      </c>
      <c r="R99" s="18">
        <f t="shared" si="83"/>
        <v>0.074022</v>
      </c>
      <c r="S99" s="24">
        <f t="shared" si="84"/>
        <v>0.809359587622478</v>
      </c>
      <c r="T99" s="3">
        <v>0.01</v>
      </c>
      <c r="U99" s="25">
        <f t="shared" si="85"/>
        <v>0.00809359587622478</v>
      </c>
      <c r="V99" s="24"/>
      <c r="W99" s="3"/>
      <c r="X99" s="3"/>
      <c r="Y99" s="27"/>
      <c r="Z99" s="3"/>
      <c r="AA99" s="26"/>
      <c r="AB99" s="3"/>
      <c r="AC99" s="3"/>
      <c r="AD99" s="3"/>
      <c r="AE99" s="24">
        <v>0.005</v>
      </c>
      <c r="AF99" s="3">
        <v>0.49</v>
      </c>
      <c r="AG99" s="25">
        <f t="shared" si="86"/>
        <v>0.00245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0.015</v>
      </c>
      <c r="AR99" s="3">
        <v>0.5</v>
      </c>
      <c r="AS99" s="3">
        <f t="shared" si="87"/>
        <v>0.0075</v>
      </c>
      <c r="AT99" s="2">
        <f t="shared" si="88"/>
        <v>0.0180435958762248</v>
      </c>
      <c r="AU99" s="28">
        <f t="shared" si="89"/>
        <v>28.47</v>
      </c>
      <c r="AV99" s="1">
        <f t="shared" si="90"/>
        <v>0.26</v>
      </c>
      <c r="AW99" s="2">
        <f t="shared" si="91"/>
        <v>0</v>
      </c>
      <c r="AX99" s="1">
        <f t="shared" si="92"/>
        <v>0</v>
      </c>
      <c r="AZ99" s="2">
        <f t="shared" si="93"/>
        <v>0</v>
      </c>
      <c r="BA99" s="1">
        <f t="shared" si="94"/>
        <v>0</v>
      </c>
    </row>
    <row r="100" s="1" customFormat="1" spans="1:53">
      <c r="A100" s="13"/>
      <c r="B100" s="13"/>
      <c r="C100" s="16">
        <v>10</v>
      </c>
      <c r="D100" s="17">
        <v>20.383765586129</v>
      </c>
      <c r="E100" s="19">
        <f t="shared" si="95"/>
        <v>25.1004207166667</v>
      </c>
      <c r="F100" s="16" t="s">
        <v>73</v>
      </c>
      <c r="G100" s="13">
        <v>11</v>
      </c>
      <c r="H100" s="18">
        <f t="shared" si="76"/>
        <v>20.383765586129</v>
      </c>
      <c r="I100" s="18">
        <f t="shared" si="77"/>
        <v>293.533765586129</v>
      </c>
      <c r="J100" s="18">
        <f t="shared" si="78"/>
        <v>0.207132634253776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0.406531831626512</v>
      </c>
      <c r="O100" s="18">
        <f t="shared" si="96"/>
        <v>0.306096412190869</v>
      </c>
      <c r="P100" s="18">
        <f t="shared" si="81"/>
        <v>0.0634025561927243</v>
      </c>
      <c r="Q100" s="23">
        <f t="shared" si="82"/>
        <v>0.0164846646101083</v>
      </c>
      <c r="R100" s="18">
        <f t="shared" si="83"/>
        <v>0.074022</v>
      </c>
      <c r="S100" s="24">
        <f t="shared" si="84"/>
        <v>0.222699530006057</v>
      </c>
      <c r="T100" s="3">
        <v>0.01</v>
      </c>
      <c r="U100" s="25">
        <f t="shared" si="85"/>
        <v>0.00222699530006057</v>
      </c>
      <c r="V100" s="24"/>
      <c r="W100" s="3"/>
      <c r="X100" s="3"/>
      <c r="Y100" s="27"/>
      <c r="Z100" s="3"/>
      <c r="AA100" s="26"/>
      <c r="AB100" s="3"/>
      <c r="AC100" s="3"/>
      <c r="AD100" s="3"/>
      <c r="AE100" s="24">
        <v>0.001</v>
      </c>
      <c r="AF100" s="3">
        <v>0.49</v>
      </c>
      <c r="AG100" s="25">
        <f t="shared" si="86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0.00771699530006057</v>
      </c>
      <c r="AU100" s="28">
        <f t="shared" si="89"/>
        <v>28.47</v>
      </c>
      <c r="AV100" s="1">
        <f t="shared" si="90"/>
        <v>0.26</v>
      </c>
      <c r="AW100" s="2">
        <f t="shared" si="91"/>
        <v>0</v>
      </c>
      <c r="AX100" s="1">
        <f t="shared" si="92"/>
        <v>0</v>
      </c>
      <c r="AZ100" s="2">
        <f t="shared" si="93"/>
        <v>0</v>
      </c>
      <c r="BA100" s="1">
        <f t="shared" si="94"/>
        <v>0</v>
      </c>
    </row>
    <row r="101" s="1" customFormat="1" spans="1:54">
      <c r="A101" s="13"/>
      <c r="B101" s="13"/>
      <c r="C101" s="16">
        <v>11</v>
      </c>
      <c r="D101" s="17">
        <v>15.1818588400333</v>
      </c>
      <c r="E101" s="19">
        <f t="shared" si="95"/>
        <v>20.383765586129</v>
      </c>
      <c r="F101" s="16" t="s">
        <v>75</v>
      </c>
      <c r="G101" s="13">
        <v>12</v>
      </c>
      <c r="H101" s="18">
        <f t="shared" si="76"/>
        <v>15.1818588400333</v>
      </c>
      <c r="I101" s="18">
        <f t="shared" si="77"/>
        <v>288.331858840033</v>
      </c>
      <c r="J101" s="18">
        <f t="shared" si="78"/>
        <v>0.113853173546815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0.527393855998145</v>
      </c>
      <c r="P101" s="18">
        <f t="shared" si="81"/>
        <v>0.0600454642144807</v>
      </c>
      <c r="Q101" s="23">
        <f t="shared" si="82"/>
        <v>0.015611820695765</v>
      </c>
      <c r="R101" s="18">
        <f t="shared" si="83"/>
        <v>0.074022</v>
      </c>
      <c r="S101" s="24">
        <f t="shared" si="84"/>
        <v>0.210907847609697</v>
      </c>
      <c r="T101" s="3">
        <v>0.01</v>
      </c>
      <c r="U101" s="25">
        <f t="shared" si="85"/>
        <v>0.00210907847609697</v>
      </c>
      <c r="V101" s="24"/>
      <c r="W101" s="3"/>
      <c r="X101" s="3"/>
      <c r="Y101" s="27"/>
      <c r="Z101" s="3"/>
      <c r="AA101" s="26"/>
      <c r="AB101" s="3"/>
      <c r="AC101" s="3"/>
      <c r="AD101" s="3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0.00759907847609697</v>
      </c>
      <c r="AU101" s="28">
        <f t="shared" si="89"/>
        <v>28.47</v>
      </c>
      <c r="AV101" s="1">
        <f t="shared" si="90"/>
        <v>0.26</v>
      </c>
      <c r="AW101" s="2">
        <f t="shared" si="91"/>
        <v>0</v>
      </c>
      <c r="AX101" s="1">
        <f t="shared" si="92"/>
        <v>0</v>
      </c>
      <c r="AY101" s="1">
        <f>SUM(AX90:AX101)</f>
        <v>0</v>
      </c>
      <c r="AZ101" s="2">
        <f t="shared" si="93"/>
        <v>0</v>
      </c>
      <c r="BA101" s="1">
        <f t="shared" si="94"/>
        <v>0</v>
      </c>
      <c r="BB101" s="1">
        <f>SUM(BA90:BA101)</f>
        <v>0</v>
      </c>
    </row>
    <row r="102" s="1" customFormat="1" spans="1:46">
      <c r="A102" s="13"/>
      <c r="B102" s="13"/>
      <c r="C102" s="16">
        <v>12</v>
      </c>
      <c r="D102" s="17">
        <v>8.85354141406452</v>
      </c>
      <c r="E102" s="19">
        <f t="shared" si="95"/>
        <v>15.1818588400333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AT27" sqref="AT27:AT3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77777777777778" style="1" customWidth="1"/>
    <col min="32" max="32" width="23.1111111111111" style="1" customWidth="1"/>
    <col min="33" max="33" width="12.8888888888889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48" width="15.6666666666667" style="1"/>
    <col min="49" max="49" width="11.4444444444444" style="1"/>
    <col min="50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285.761</v>
      </c>
      <c r="F2" s="3">
        <v>1069.523</v>
      </c>
      <c r="G2" s="7">
        <f>(F2+F3+F4)/3</f>
        <v>1305.751</v>
      </c>
      <c r="H2" s="3">
        <v>0.13</v>
      </c>
      <c r="I2" s="20">
        <f>(H2+H3+H4)/3</f>
        <v>0.12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0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0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143.059643835616</v>
      </c>
      <c r="F5" s="3">
        <v>91.104</v>
      </c>
      <c r="G5" s="7">
        <f>(F5+F6)/2</f>
        <v>92.50925</v>
      </c>
      <c r="H5" s="3">
        <v>0.13</v>
      </c>
      <c r="I5" s="20">
        <f>(H5+H6)/2</f>
        <v>0.13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0"/>
      <c r="M6" s="2"/>
    </row>
    <row r="7" s="1" customFormat="1" spans="1:13">
      <c r="A7" s="4" t="s">
        <v>5</v>
      </c>
      <c r="B7" s="5"/>
      <c r="C7" s="3"/>
      <c r="D7" s="3"/>
      <c r="E7" s="12">
        <v>4403.50090073505</v>
      </c>
      <c r="F7" s="3">
        <v>122.786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3">
        <v>0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AV38+AV53+AY85+AY101+BB101+AG69</f>
        <v>129458070.138071</v>
      </c>
      <c r="J14" s="14" t="s">
        <v>21</v>
      </c>
      <c r="K14" s="14">
        <f>I14/(10000*1000)</f>
        <v>12.9458070138071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36">
        <v>64183991.780822</v>
      </c>
      <c r="J15" s="14" t="s">
        <v>21</v>
      </c>
      <c r="K15" s="14">
        <f>I15/(10000*1000)</f>
        <v>6.4183991780822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1305.751</v>
      </c>
      <c r="C27" s="16" t="s">
        <v>72</v>
      </c>
      <c r="D27" s="17">
        <v>7.24504033532258</v>
      </c>
      <c r="E27" s="16"/>
      <c r="F27" s="16"/>
      <c r="G27" s="13">
        <v>1</v>
      </c>
      <c r="H27" s="18">
        <f t="shared" ref="H27:H38" si="0">E28</f>
        <v>7.24504033532258</v>
      </c>
      <c r="I27" s="18">
        <f t="shared" ref="I27:I38" si="1">H27+273.15</f>
        <v>280.395040335323</v>
      </c>
      <c r="J27" s="18">
        <f t="shared" ref="J27:J38" si="2">EXP(($C$16*(I27-$C$14))/($C$17*I27*$C$14))</f>
        <v>0.04377394319268</v>
      </c>
      <c r="K27" s="18">
        <f t="shared" ref="K27:K38" si="3">$B$27/12</f>
        <v>108.812583333333</v>
      </c>
      <c r="L27" s="18">
        <f t="shared" ref="L27:L38" si="4">K27*$B$28/100</f>
        <v>1.08812583333333</v>
      </c>
      <c r="M27" s="13" t="s">
        <v>73</v>
      </c>
      <c r="N27" s="13"/>
      <c r="O27" s="18">
        <f>L27</f>
        <v>1.08812583333333</v>
      </c>
      <c r="P27" s="18">
        <f t="shared" ref="P27:P38" si="5">O27*J27</f>
        <v>0.0476315584148209</v>
      </c>
      <c r="Q27" s="23">
        <f t="shared" ref="Q27:Q38" si="6">P27*$B$29</f>
        <v>0.00571578700977851</v>
      </c>
      <c r="R27" s="18">
        <f t="shared" ref="R27:R38" si="7">L27*$B$29</f>
        <v>0.1305751</v>
      </c>
      <c r="S27" s="24">
        <f t="shared" ref="S27:S38" si="8">Q27/R27</f>
        <v>0.04377394319268</v>
      </c>
      <c r="T27" s="3">
        <v>0.01</v>
      </c>
      <c r="U27" s="25">
        <f t="shared" ref="U27:U38" si="9">S27*T27</f>
        <v>0.0004377394319268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0.0223377394319268</v>
      </c>
      <c r="AR27" s="28">
        <f t="shared" ref="AR27:AR38" si="15">$B$27/12</f>
        <v>108.812583333333</v>
      </c>
      <c r="AS27" s="1">
        <f t="shared" ref="AS27:AS38" si="16">$B$29</f>
        <v>0.12</v>
      </c>
      <c r="AT27" s="2">
        <f>$E$2/12</f>
        <v>23.8134166666667</v>
      </c>
      <c r="AU27" s="1">
        <f t="shared" ref="AU27:AU38" si="17">AT27*10000*AS27*0.67*AR27*AQ27</f>
        <v>46536.7554982074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6.64743433835484</v>
      </c>
      <c r="E28" s="19">
        <f t="shared" ref="E28:E39" si="18">D27</f>
        <v>7.24504033532258</v>
      </c>
      <c r="F28" s="16" t="s">
        <v>73</v>
      </c>
      <c r="G28" s="13">
        <v>2</v>
      </c>
      <c r="H28" s="18">
        <f t="shared" si="0"/>
        <v>6.64743433835484</v>
      </c>
      <c r="I28" s="18">
        <f t="shared" si="1"/>
        <v>279.797434338355</v>
      </c>
      <c r="J28" s="18">
        <f t="shared" si="2"/>
        <v>0.0406447924603225</v>
      </c>
      <c r="K28" s="18">
        <f t="shared" si="3"/>
        <v>108.812583333333</v>
      </c>
      <c r="L28" s="18">
        <f t="shared" si="4"/>
        <v>1.08812583333333</v>
      </c>
      <c r="M28" s="13" t="s">
        <v>73</v>
      </c>
      <c r="N28" s="13"/>
      <c r="O28" s="18">
        <f t="shared" ref="O28:O38" si="19">L28+O27-P27-N28</f>
        <v>2.12862010825185</v>
      </c>
      <c r="P28" s="18">
        <f t="shared" si="5"/>
        <v>0.0865173225267655</v>
      </c>
      <c r="Q28" s="23">
        <f t="shared" si="6"/>
        <v>0.0103820787032119</v>
      </c>
      <c r="R28" s="18">
        <f t="shared" si="7"/>
        <v>0.1305751</v>
      </c>
      <c r="S28" s="24">
        <f t="shared" si="8"/>
        <v>0.0795104020844086</v>
      </c>
      <c r="T28" s="3">
        <v>0.01</v>
      </c>
      <c r="U28" s="25">
        <f t="shared" si="9"/>
        <v>0.000795104020844086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0.0226951040208441</v>
      </c>
      <c r="AR28" s="28">
        <f t="shared" si="15"/>
        <v>108.812583333333</v>
      </c>
      <c r="AS28" s="1">
        <f t="shared" si="16"/>
        <v>0.12</v>
      </c>
      <c r="AT28" s="2">
        <f t="shared" ref="AT28:AT38" si="20">$E$2/12</f>
        <v>23.8134166666667</v>
      </c>
      <c r="AU28" s="1">
        <f t="shared" si="17"/>
        <v>47281.2618323798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17">
        <v>10.0473178839286</v>
      </c>
      <c r="E29" s="19">
        <f t="shared" si="18"/>
        <v>6.64743433835484</v>
      </c>
      <c r="F29" s="16" t="s">
        <v>73</v>
      </c>
      <c r="G29" s="13">
        <v>3</v>
      </c>
      <c r="H29" s="18">
        <f t="shared" si="0"/>
        <v>10.0473178839286</v>
      </c>
      <c r="I29" s="18">
        <f t="shared" si="1"/>
        <v>283.197317883929</v>
      </c>
      <c r="J29" s="18">
        <f t="shared" si="2"/>
        <v>0.0617225933543762</v>
      </c>
      <c r="K29" s="18">
        <f t="shared" si="3"/>
        <v>108.812583333333</v>
      </c>
      <c r="L29" s="18">
        <f t="shared" si="4"/>
        <v>1.08812583333333</v>
      </c>
      <c r="M29" s="13" t="s">
        <v>73</v>
      </c>
      <c r="N29" s="13"/>
      <c r="O29" s="18">
        <f t="shared" si="19"/>
        <v>3.13022861905841</v>
      </c>
      <c r="P29" s="18">
        <f t="shared" si="5"/>
        <v>0.193205828160373</v>
      </c>
      <c r="Q29" s="23">
        <f t="shared" si="6"/>
        <v>0.0231846993792448</v>
      </c>
      <c r="R29" s="18">
        <f t="shared" si="7"/>
        <v>0.1305751</v>
      </c>
      <c r="S29" s="24">
        <f t="shared" si="8"/>
        <v>0.17755835055263</v>
      </c>
      <c r="T29" s="3">
        <v>0.01</v>
      </c>
      <c r="U29" s="25">
        <f t="shared" si="9"/>
        <v>0.0017755835055263</v>
      </c>
      <c r="V29" s="24"/>
      <c r="W29" s="3"/>
      <c r="X29" s="25"/>
      <c r="Y29" s="27">
        <v>0.02</v>
      </c>
      <c r="Z29" s="3">
        <v>0.21</v>
      </c>
      <c r="AA29" s="26">
        <f t="shared" si="10"/>
        <v>0.0042</v>
      </c>
      <c r="AB29" s="3">
        <v>0.01</v>
      </c>
      <c r="AC29" s="3">
        <v>0.29</v>
      </c>
      <c r="AD29" s="26">
        <f t="shared" si="11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0.0236755835055263</v>
      </c>
      <c r="AR29" s="28">
        <f t="shared" si="15"/>
        <v>108.812583333333</v>
      </c>
      <c r="AS29" s="1">
        <f t="shared" si="16"/>
        <v>0.12</v>
      </c>
      <c r="AT29" s="2">
        <f t="shared" si="20"/>
        <v>23.8134166666667</v>
      </c>
      <c r="AU29" s="1">
        <f t="shared" si="17"/>
        <v>49323.9185742903</v>
      </c>
    </row>
    <row r="30" s="1" customFormat="1" spans="1:47">
      <c r="A30" s="13"/>
      <c r="B30" s="13"/>
      <c r="C30" s="16">
        <v>3</v>
      </c>
      <c r="D30" s="17">
        <v>15.1177907002258</v>
      </c>
      <c r="E30" s="19">
        <f t="shared" si="18"/>
        <v>10.0473178839286</v>
      </c>
      <c r="F30" s="16" t="s">
        <v>73</v>
      </c>
      <c r="G30" s="13">
        <v>4</v>
      </c>
      <c r="H30" s="18">
        <f t="shared" si="0"/>
        <v>15.1177907002258</v>
      </c>
      <c r="I30" s="18">
        <f t="shared" si="1"/>
        <v>288.267790700226</v>
      </c>
      <c r="J30" s="18">
        <f t="shared" si="2"/>
        <v>0.113001867871937</v>
      </c>
      <c r="K30" s="18">
        <f t="shared" si="3"/>
        <v>108.812583333333</v>
      </c>
      <c r="L30" s="18">
        <f t="shared" si="4"/>
        <v>1.08812583333333</v>
      </c>
      <c r="M30" s="13" t="s">
        <v>73</v>
      </c>
      <c r="N30" s="13"/>
      <c r="O30" s="18">
        <f t="shared" si="19"/>
        <v>4.02514862423137</v>
      </c>
      <c r="P30" s="18">
        <f t="shared" si="5"/>
        <v>0.454849313000303</v>
      </c>
      <c r="Q30" s="23">
        <f t="shared" si="6"/>
        <v>0.0545819175600363</v>
      </c>
      <c r="R30" s="18">
        <f t="shared" si="7"/>
        <v>0.1305751</v>
      </c>
      <c r="S30" s="24">
        <f t="shared" si="8"/>
        <v>0.418011684923361</v>
      </c>
      <c r="T30" s="3">
        <v>0.01</v>
      </c>
      <c r="U30" s="25">
        <f t="shared" si="9"/>
        <v>0.00418011684923361</v>
      </c>
      <c r="V30" s="24"/>
      <c r="W30" s="3"/>
      <c r="X30" s="25"/>
      <c r="Y30" s="27">
        <v>0.04</v>
      </c>
      <c r="Z30" s="3">
        <v>0.21</v>
      </c>
      <c r="AA30" s="26">
        <f t="shared" si="10"/>
        <v>0.0084</v>
      </c>
      <c r="AB30" s="3">
        <v>0.015</v>
      </c>
      <c r="AC30" s="3">
        <v>0.29</v>
      </c>
      <c r="AD30" s="26">
        <f t="shared" si="11"/>
        <v>0.00435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0.015</v>
      </c>
      <c r="AO30" s="3">
        <v>0.38</v>
      </c>
      <c r="AP30" s="3">
        <f t="shared" si="13"/>
        <v>0.0057</v>
      </c>
      <c r="AQ30" s="1">
        <f t="shared" si="14"/>
        <v>0.0336301168492336</v>
      </c>
      <c r="AR30" s="28">
        <f t="shared" si="15"/>
        <v>108.812583333333</v>
      </c>
      <c r="AS30" s="1">
        <f t="shared" si="16"/>
        <v>0.12</v>
      </c>
      <c r="AT30" s="2">
        <f t="shared" si="20"/>
        <v>23.8134166666667</v>
      </c>
      <c r="AU30" s="1">
        <f t="shared" si="17"/>
        <v>70062.4398434902</v>
      </c>
    </row>
    <row r="31" s="1" customFormat="1" spans="1:47">
      <c r="A31" s="13"/>
      <c r="B31" s="13"/>
      <c r="C31" s="16">
        <v>4</v>
      </c>
      <c r="D31" s="17">
        <v>17.9081809953333</v>
      </c>
      <c r="E31" s="19">
        <f t="shared" si="18"/>
        <v>15.1177907002258</v>
      </c>
      <c r="F31" s="16" t="s">
        <v>73</v>
      </c>
      <c r="G31" s="13">
        <v>5</v>
      </c>
      <c r="H31" s="18">
        <f t="shared" si="0"/>
        <v>17.9081809953333</v>
      </c>
      <c r="I31" s="18">
        <f t="shared" si="1"/>
        <v>291.058180995333</v>
      </c>
      <c r="J31" s="18">
        <f t="shared" si="2"/>
        <v>0.156213737598871</v>
      </c>
      <c r="K31" s="18">
        <f t="shared" si="3"/>
        <v>108.812583333333</v>
      </c>
      <c r="L31" s="18">
        <f t="shared" si="4"/>
        <v>1.08812583333333</v>
      </c>
      <c r="M31" s="13" t="s">
        <v>75</v>
      </c>
      <c r="N31" s="18">
        <f>(O30-P30)*C22/100</f>
        <v>3.39178434566952</v>
      </c>
      <c r="O31" s="18">
        <f t="shared" si="19"/>
        <v>1.26664079889489</v>
      </c>
      <c r="P31" s="18">
        <f t="shared" si="5"/>
        <v>0.19786669339059</v>
      </c>
      <c r="Q31" s="23">
        <f t="shared" si="6"/>
        <v>0.0237440032068708</v>
      </c>
      <c r="R31" s="18">
        <f t="shared" si="7"/>
        <v>0.1305751</v>
      </c>
      <c r="S31" s="24">
        <f t="shared" si="8"/>
        <v>0.181841738638307</v>
      </c>
      <c r="T31" s="3">
        <v>0.01</v>
      </c>
      <c r="U31" s="25">
        <f t="shared" si="9"/>
        <v>0.00181841738638307</v>
      </c>
      <c r="V31" s="24"/>
      <c r="W31" s="3"/>
      <c r="X31" s="25"/>
      <c r="Y31" s="27">
        <v>0.04</v>
      </c>
      <c r="Z31" s="3">
        <v>0.21</v>
      </c>
      <c r="AA31" s="26">
        <f t="shared" si="10"/>
        <v>0.0084</v>
      </c>
      <c r="AB31" s="3">
        <v>0.015</v>
      </c>
      <c r="AC31" s="3">
        <v>0.29</v>
      </c>
      <c r="AD31" s="26">
        <f t="shared" si="11"/>
        <v>0.00435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0.0312684173863831</v>
      </c>
      <c r="AR31" s="28">
        <f t="shared" si="15"/>
        <v>108.812583333333</v>
      </c>
      <c r="AS31" s="1">
        <f t="shared" si="16"/>
        <v>0.12</v>
      </c>
      <c r="AT31" s="2">
        <f t="shared" si="20"/>
        <v>23.8134166666667</v>
      </c>
      <c r="AU31" s="1">
        <f t="shared" si="17"/>
        <v>65142.2539492167</v>
      </c>
    </row>
    <row r="32" s="1" customFormat="1" spans="1:47">
      <c r="A32" s="13"/>
      <c r="B32" s="13"/>
      <c r="C32" s="16">
        <v>5</v>
      </c>
      <c r="D32" s="17">
        <v>23.7562461777419</v>
      </c>
      <c r="E32" s="19">
        <f t="shared" si="18"/>
        <v>17.9081809953333</v>
      </c>
      <c r="F32" s="16" t="s">
        <v>75</v>
      </c>
      <c r="G32" s="13">
        <v>6</v>
      </c>
      <c r="H32" s="18">
        <f t="shared" si="0"/>
        <v>23.7562461777419</v>
      </c>
      <c r="I32" s="18">
        <f t="shared" si="1"/>
        <v>296.906246177742</v>
      </c>
      <c r="J32" s="18">
        <f t="shared" si="2"/>
        <v>0.301913127090268</v>
      </c>
      <c r="K32" s="18">
        <f t="shared" si="3"/>
        <v>108.812583333333</v>
      </c>
      <c r="L32" s="18">
        <f t="shared" si="4"/>
        <v>1.08812583333333</v>
      </c>
      <c r="M32" s="13" t="s">
        <v>73</v>
      </c>
      <c r="N32" s="13"/>
      <c r="O32" s="18">
        <f t="shared" si="19"/>
        <v>2.15689993883763</v>
      </c>
      <c r="P32" s="18">
        <f t="shared" si="5"/>
        <v>0.651196405355277</v>
      </c>
      <c r="Q32" s="23">
        <f t="shared" si="6"/>
        <v>0.0781435686426332</v>
      </c>
      <c r="R32" s="18">
        <f t="shared" si="7"/>
        <v>0.1305751</v>
      </c>
      <c r="S32" s="24">
        <f t="shared" si="8"/>
        <v>0.598456892949982</v>
      </c>
      <c r="T32" s="3">
        <v>0.01</v>
      </c>
      <c r="U32" s="25">
        <f t="shared" si="9"/>
        <v>0.00598456892949982</v>
      </c>
      <c r="V32" s="24"/>
      <c r="W32" s="3"/>
      <c r="X32" s="25"/>
      <c r="Y32" s="27">
        <v>0.04</v>
      </c>
      <c r="Z32" s="3">
        <v>0.21</v>
      </c>
      <c r="AA32" s="26">
        <f t="shared" si="10"/>
        <v>0.0084</v>
      </c>
      <c r="AB32" s="3">
        <v>0.015</v>
      </c>
      <c r="AC32" s="3">
        <v>0.29</v>
      </c>
      <c r="AD32" s="26">
        <f t="shared" si="11"/>
        <v>0.00435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0.0354345689294998</v>
      </c>
      <c r="AR32" s="28">
        <f t="shared" si="15"/>
        <v>108.812583333333</v>
      </c>
      <c r="AS32" s="1">
        <f t="shared" si="16"/>
        <v>0.12</v>
      </c>
      <c r="AT32" s="2">
        <f t="shared" si="20"/>
        <v>23.8134166666667</v>
      </c>
      <c r="AU32" s="1">
        <f t="shared" si="17"/>
        <v>73821.6987212063</v>
      </c>
    </row>
    <row r="33" s="1" customFormat="1" spans="1:47">
      <c r="A33" s="13"/>
      <c r="B33" s="13"/>
      <c r="C33" s="16">
        <v>6</v>
      </c>
      <c r="D33" s="17">
        <v>26.7241215753333</v>
      </c>
      <c r="E33" s="19">
        <f t="shared" si="18"/>
        <v>23.7562461777419</v>
      </c>
      <c r="F33" s="16" t="s">
        <v>73</v>
      </c>
      <c r="G33" s="13">
        <v>7</v>
      </c>
      <c r="H33" s="18">
        <f t="shared" si="0"/>
        <v>26.7241215753333</v>
      </c>
      <c r="I33" s="18">
        <f t="shared" si="1"/>
        <v>299.874121575333</v>
      </c>
      <c r="J33" s="18">
        <f t="shared" si="2"/>
        <v>0.417675735323976</v>
      </c>
      <c r="K33" s="18">
        <f t="shared" si="3"/>
        <v>108.812583333333</v>
      </c>
      <c r="L33" s="18">
        <f t="shared" si="4"/>
        <v>1.08812583333333</v>
      </c>
      <c r="M33" s="13" t="s">
        <v>73</v>
      </c>
      <c r="N33" s="13"/>
      <c r="O33" s="18">
        <f t="shared" si="19"/>
        <v>2.59382936681569</v>
      </c>
      <c r="P33" s="18">
        <f t="shared" si="5"/>
        <v>1.08337958808967</v>
      </c>
      <c r="Q33" s="23">
        <f t="shared" si="6"/>
        <v>0.13000555057076</v>
      </c>
      <c r="R33" s="18">
        <f t="shared" si="7"/>
        <v>0.1305751</v>
      </c>
      <c r="S33" s="24">
        <f t="shared" si="8"/>
        <v>0.995638146712197</v>
      </c>
      <c r="T33" s="3">
        <v>0.01</v>
      </c>
      <c r="U33" s="25">
        <f t="shared" si="9"/>
        <v>0.00995638146712197</v>
      </c>
      <c r="V33" s="24"/>
      <c r="W33" s="3"/>
      <c r="X33" s="25"/>
      <c r="Y33" s="27">
        <v>0.05</v>
      </c>
      <c r="Z33" s="3">
        <v>0.21</v>
      </c>
      <c r="AA33" s="26">
        <f t="shared" si="10"/>
        <v>0.0105</v>
      </c>
      <c r="AB33" s="3">
        <v>0.02</v>
      </c>
      <c r="AC33" s="3">
        <v>0.29</v>
      </c>
      <c r="AD33" s="26">
        <f t="shared" si="11"/>
        <v>0.0058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0.044856381467122</v>
      </c>
      <c r="AR33" s="28">
        <f t="shared" si="15"/>
        <v>108.812583333333</v>
      </c>
      <c r="AS33" s="1">
        <f t="shared" si="16"/>
        <v>0.12</v>
      </c>
      <c r="AT33" s="2">
        <f t="shared" si="20"/>
        <v>23.8134166666667</v>
      </c>
      <c r="AU33" s="1">
        <f t="shared" si="17"/>
        <v>93450.389786811</v>
      </c>
    </row>
    <row r="34" s="1" customFormat="1" spans="1:47">
      <c r="A34" s="13"/>
      <c r="B34" s="13"/>
      <c r="C34" s="16">
        <v>7</v>
      </c>
      <c r="D34" s="17">
        <v>29.9760406787097</v>
      </c>
      <c r="E34" s="19">
        <f t="shared" si="18"/>
        <v>26.7241215753333</v>
      </c>
      <c r="F34" s="16" t="s">
        <v>73</v>
      </c>
      <c r="G34" s="13">
        <v>8</v>
      </c>
      <c r="H34" s="18">
        <f t="shared" si="0"/>
        <v>29.9760406787097</v>
      </c>
      <c r="I34" s="18">
        <f t="shared" si="1"/>
        <v>303.12604067871</v>
      </c>
      <c r="J34" s="18">
        <f t="shared" si="2"/>
        <v>0.591722212683511</v>
      </c>
      <c r="K34" s="18">
        <f t="shared" si="3"/>
        <v>108.812583333333</v>
      </c>
      <c r="L34" s="18">
        <f t="shared" si="4"/>
        <v>1.08812583333333</v>
      </c>
      <c r="M34" s="13" t="s">
        <v>73</v>
      </c>
      <c r="N34" s="13"/>
      <c r="O34" s="18">
        <f t="shared" si="19"/>
        <v>2.59857561205936</v>
      </c>
      <c r="P34" s="18">
        <f t="shared" si="5"/>
        <v>1.53763491099317</v>
      </c>
      <c r="Q34" s="23">
        <f t="shared" si="6"/>
        <v>0.184516189319181</v>
      </c>
      <c r="R34" s="18">
        <f t="shared" si="7"/>
        <v>0.1305751</v>
      </c>
      <c r="S34" s="24">
        <f t="shared" si="8"/>
        <v>1.41310394798993</v>
      </c>
      <c r="T34" s="3">
        <v>0.01</v>
      </c>
      <c r="U34" s="25">
        <f t="shared" si="9"/>
        <v>0.0141310394798993</v>
      </c>
      <c r="V34" s="24"/>
      <c r="W34" s="3"/>
      <c r="X34" s="25"/>
      <c r="Y34" s="27">
        <v>0.05</v>
      </c>
      <c r="Z34" s="3">
        <v>0.21</v>
      </c>
      <c r="AA34" s="26">
        <f t="shared" si="10"/>
        <v>0.0105</v>
      </c>
      <c r="AB34" s="3">
        <v>0.02</v>
      </c>
      <c r="AC34" s="3">
        <v>0.29</v>
      </c>
      <c r="AD34" s="26">
        <f t="shared" si="11"/>
        <v>0.0058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0.0490310394798993</v>
      </c>
      <c r="AR34" s="28">
        <f t="shared" si="15"/>
        <v>108.812583333333</v>
      </c>
      <c r="AS34" s="1">
        <f t="shared" si="16"/>
        <v>0.12</v>
      </c>
      <c r="AT34" s="2">
        <f t="shared" si="20"/>
        <v>23.8134166666667</v>
      </c>
      <c r="AU34" s="1">
        <f t="shared" si="17"/>
        <v>102147.556293802</v>
      </c>
    </row>
    <row r="35" s="1" customFormat="1" spans="1:47">
      <c r="A35" s="13"/>
      <c r="B35" s="13"/>
      <c r="C35" s="16">
        <v>8</v>
      </c>
      <c r="D35" s="17">
        <v>30.1655129022581</v>
      </c>
      <c r="E35" s="19">
        <f t="shared" si="18"/>
        <v>29.9760406787097</v>
      </c>
      <c r="F35" s="16" t="s">
        <v>73</v>
      </c>
      <c r="G35" s="13">
        <v>9</v>
      </c>
      <c r="H35" s="18">
        <f t="shared" si="0"/>
        <v>30.1655129022581</v>
      </c>
      <c r="I35" s="18">
        <f t="shared" si="1"/>
        <v>303.315512902258</v>
      </c>
      <c r="J35" s="18">
        <f t="shared" si="2"/>
        <v>0.603715153961012</v>
      </c>
      <c r="K35" s="18">
        <f t="shared" si="3"/>
        <v>108.812583333333</v>
      </c>
      <c r="L35" s="18">
        <f t="shared" si="4"/>
        <v>1.08812583333333</v>
      </c>
      <c r="M35" s="13" t="s">
        <v>73</v>
      </c>
      <c r="N35" s="13"/>
      <c r="O35" s="18">
        <f t="shared" si="19"/>
        <v>2.14906653439952</v>
      </c>
      <c r="P35" s="18">
        <f t="shared" si="5"/>
        <v>1.29742403368746</v>
      </c>
      <c r="Q35" s="23">
        <f t="shared" si="6"/>
        <v>0.155690884042496</v>
      </c>
      <c r="R35" s="18">
        <f t="shared" si="7"/>
        <v>0.1305751</v>
      </c>
      <c r="S35" s="24">
        <f t="shared" si="8"/>
        <v>1.19234742337931</v>
      </c>
      <c r="T35" s="3">
        <v>0.01</v>
      </c>
      <c r="U35" s="25">
        <f t="shared" si="9"/>
        <v>0.0119234742337931</v>
      </c>
      <c r="V35" s="24"/>
      <c r="W35" s="3"/>
      <c r="X35" s="25"/>
      <c r="Y35" s="27">
        <v>0.04</v>
      </c>
      <c r="Z35" s="3">
        <v>0.21</v>
      </c>
      <c r="AA35" s="26">
        <f t="shared" si="10"/>
        <v>0.0084</v>
      </c>
      <c r="AB35" s="3">
        <v>0.015</v>
      </c>
      <c r="AC35" s="3">
        <v>0.29</v>
      </c>
      <c r="AD35" s="26">
        <f t="shared" si="11"/>
        <v>0.00435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0.0413734742337931</v>
      </c>
      <c r="AR35" s="28">
        <f t="shared" si="15"/>
        <v>108.812583333333</v>
      </c>
      <c r="AS35" s="1">
        <f t="shared" si="16"/>
        <v>0.12</v>
      </c>
      <c r="AT35" s="2">
        <f t="shared" si="20"/>
        <v>23.8134166666667</v>
      </c>
      <c r="AU35" s="1">
        <f t="shared" si="17"/>
        <v>86194.3644922952</v>
      </c>
    </row>
    <row r="36" s="1" customFormat="1" spans="1:47">
      <c r="A36" s="13"/>
      <c r="B36" s="13"/>
      <c r="C36" s="16">
        <v>9</v>
      </c>
      <c r="D36" s="17">
        <v>25.1602983816667</v>
      </c>
      <c r="E36" s="19">
        <f t="shared" si="18"/>
        <v>30.1655129022581</v>
      </c>
      <c r="F36" s="16" t="s">
        <v>73</v>
      </c>
      <c r="G36" s="13">
        <v>10</v>
      </c>
      <c r="H36" s="18">
        <f t="shared" si="0"/>
        <v>25.1602983816667</v>
      </c>
      <c r="I36" s="18">
        <f t="shared" si="1"/>
        <v>298.310298381667</v>
      </c>
      <c r="J36" s="18">
        <f t="shared" si="2"/>
        <v>0.352302797253411</v>
      </c>
      <c r="K36" s="18">
        <f t="shared" si="3"/>
        <v>108.812583333333</v>
      </c>
      <c r="L36" s="18">
        <f t="shared" si="4"/>
        <v>1.08812583333333</v>
      </c>
      <c r="M36" s="13" t="s">
        <v>73</v>
      </c>
      <c r="N36" s="13"/>
      <c r="O36" s="18">
        <f t="shared" si="19"/>
        <v>1.93976833404539</v>
      </c>
      <c r="P36" s="18">
        <f t="shared" si="5"/>
        <v>0.683385810107779</v>
      </c>
      <c r="Q36" s="23">
        <f t="shared" si="6"/>
        <v>0.0820062972129335</v>
      </c>
      <c r="R36" s="18">
        <f t="shared" si="7"/>
        <v>0.1305751</v>
      </c>
      <c r="S36" s="24">
        <f t="shared" si="8"/>
        <v>0.628039321531697</v>
      </c>
      <c r="T36" s="3">
        <v>0.01</v>
      </c>
      <c r="U36" s="25">
        <f t="shared" si="9"/>
        <v>0.00628039321531697</v>
      </c>
      <c r="V36" s="24"/>
      <c r="W36" s="3"/>
      <c r="X36" s="25"/>
      <c r="Y36" s="27">
        <v>0.04</v>
      </c>
      <c r="Z36" s="3">
        <v>0.21</v>
      </c>
      <c r="AA36" s="26">
        <f t="shared" si="10"/>
        <v>0.0084</v>
      </c>
      <c r="AB36" s="3">
        <v>0.015</v>
      </c>
      <c r="AC36" s="3">
        <v>0.29</v>
      </c>
      <c r="AD36" s="26">
        <f t="shared" si="11"/>
        <v>0.00435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0.035730393215317</v>
      </c>
      <c r="AR36" s="28">
        <f t="shared" si="15"/>
        <v>108.812583333333</v>
      </c>
      <c r="AS36" s="1">
        <f t="shared" si="16"/>
        <v>0.12</v>
      </c>
      <c r="AT36" s="2">
        <f t="shared" si="20"/>
        <v>23.8134166666667</v>
      </c>
      <c r="AU36" s="1">
        <f t="shared" si="17"/>
        <v>74437.9966461355</v>
      </c>
    </row>
    <row r="37" s="1" customFormat="1" spans="1:47">
      <c r="A37" s="13"/>
      <c r="B37" s="13"/>
      <c r="C37" s="16">
        <v>10</v>
      </c>
      <c r="D37" s="17">
        <v>19.9991907677419</v>
      </c>
      <c r="E37" s="19">
        <f t="shared" si="18"/>
        <v>25.1602983816667</v>
      </c>
      <c r="F37" s="16" t="s">
        <v>73</v>
      </c>
      <c r="G37" s="13">
        <v>11</v>
      </c>
      <c r="H37" s="18">
        <f t="shared" si="0"/>
        <v>19.9991907677419</v>
      </c>
      <c r="I37" s="18">
        <f t="shared" si="1"/>
        <v>293.149190767742</v>
      </c>
      <c r="J37" s="18">
        <f t="shared" si="2"/>
        <v>0.198312336649437</v>
      </c>
      <c r="K37" s="18">
        <f t="shared" si="3"/>
        <v>108.812583333333</v>
      </c>
      <c r="L37" s="18">
        <f t="shared" si="4"/>
        <v>1.08812583333333</v>
      </c>
      <c r="M37" s="13" t="s">
        <v>75</v>
      </c>
      <c r="N37" s="18">
        <f>(O36-P36)*C22/100</f>
        <v>1.19356339774073</v>
      </c>
      <c r="O37" s="18">
        <f t="shared" si="19"/>
        <v>1.15094495953021</v>
      </c>
      <c r="P37" s="18">
        <f t="shared" si="5"/>
        <v>0.228246584279328</v>
      </c>
      <c r="Q37" s="23">
        <f t="shared" si="6"/>
        <v>0.0273895901135194</v>
      </c>
      <c r="R37" s="18">
        <f t="shared" si="7"/>
        <v>0.1305751</v>
      </c>
      <c r="S37" s="24">
        <f t="shared" si="8"/>
        <v>0.209761203426376</v>
      </c>
      <c r="T37" s="3">
        <v>0.01</v>
      </c>
      <c r="U37" s="25">
        <f t="shared" si="9"/>
        <v>0.00209761203426376</v>
      </c>
      <c r="V37" s="24"/>
      <c r="W37" s="3"/>
      <c r="X37" s="25"/>
      <c r="Y37" s="27">
        <v>0.02</v>
      </c>
      <c r="Z37" s="3">
        <v>0.21</v>
      </c>
      <c r="AA37" s="26">
        <f t="shared" si="10"/>
        <v>0.0042</v>
      </c>
      <c r="AB37" s="3">
        <v>0.01</v>
      </c>
      <c r="AC37" s="3">
        <v>0.29</v>
      </c>
      <c r="AD37" s="26">
        <f t="shared" si="11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0.0239976120342638</v>
      </c>
      <c r="AR37" s="28">
        <f t="shared" si="15"/>
        <v>108.812583333333</v>
      </c>
      <c r="AS37" s="1">
        <f t="shared" si="16"/>
        <v>0.12</v>
      </c>
      <c r="AT37" s="2">
        <f t="shared" si="20"/>
        <v>23.8134166666667</v>
      </c>
      <c r="AU37" s="1">
        <f t="shared" si="17"/>
        <v>49994.808435414</v>
      </c>
    </row>
    <row r="38" s="1" customFormat="1" spans="1:48">
      <c r="A38" s="13"/>
      <c r="B38" s="13"/>
      <c r="C38" s="16">
        <v>11</v>
      </c>
      <c r="D38" s="17">
        <v>14.3930292008333</v>
      </c>
      <c r="E38" s="19">
        <f t="shared" si="18"/>
        <v>19.9991907677419</v>
      </c>
      <c r="F38" s="16" t="s">
        <v>75</v>
      </c>
      <c r="G38" s="13">
        <v>12</v>
      </c>
      <c r="H38" s="18">
        <f t="shared" si="0"/>
        <v>14.3930292008333</v>
      </c>
      <c r="I38" s="18">
        <f t="shared" si="1"/>
        <v>287.543029200833</v>
      </c>
      <c r="J38" s="18">
        <f t="shared" si="2"/>
        <v>0.103779515797018</v>
      </c>
      <c r="K38" s="18">
        <f t="shared" si="3"/>
        <v>108.812583333333</v>
      </c>
      <c r="L38" s="18">
        <f t="shared" si="4"/>
        <v>1.08812583333333</v>
      </c>
      <c r="M38" s="13" t="s">
        <v>73</v>
      </c>
      <c r="N38" s="13"/>
      <c r="O38" s="18">
        <f t="shared" si="19"/>
        <v>2.01082420858422</v>
      </c>
      <c r="P38" s="18">
        <f t="shared" si="5"/>
        <v>0.208682362719792</v>
      </c>
      <c r="Q38" s="23">
        <f t="shared" si="6"/>
        <v>0.0250418835263751</v>
      </c>
      <c r="R38" s="18">
        <f t="shared" si="7"/>
        <v>0.1305751</v>
      </c>
      <c r="S38" s="24">
        <f t="shared" si="8"/>
        <v>0.191781461598536</v>
      </c>
      <c r="T38" s="3">
        <v>0.01</v>
      </c>
      <c r="U38" s="25">
        <f t="shared" si="9"/>
        <v>0.00191781461598536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0.0238178146159854</v>
      </c>
      <c r="AR38" s="28">
        <f t="shared" si="15"/>
        <v>108.812583333333</v>
      </c>
      <c r="AS38" s="1">
        <f t="shared" si="16"/>
        <v>0.12</v>
      </c>
      <c r="AT38" s="2">
        <f t="shared" si="20"/>
        <v>23.8134166666667</v>
      </c>
      <c r="AU38" s="1">
        <f t="shared" si="17"/>
        <v>49620.23210377</v>
      </c>
      <c r="AV38" s="1">
        <f>SUM(AU27:AU38)</f>
        <v>808013.676177019</v>
      </c>
    </row>
    <row r="39" s="1" customFormat="1" spans="1:46">
      <c r="A39" s="13"/>
      <c r="B39" s="13"/>
      <c r="C39" s="16">
        <v>12</v>
      </c>
      <c r="D39" s="17">
        <v>7.24477659677419</v>
      </c>
      <c r="E39" s="19">
        <f t="shared" si="18"/>
        <v>14.3930292008333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7.24504033532258</v>
      </c>
      <c r="E42" s="16"/>
      <c r="F42" s="16"/>
      <c r="G42" s="13">
        <v>1</v>
      </c>
      <c r="H42" s="18">
        <f t="shared" ref="H42:H53" si="21">E43</f>
        <v>7.24504033532258</v>
      </c>
      <c r="I42" s="18">
        <f t="shared" ref="I42:I53" si="22">H42+273.15</f>
        <v>280.395040335323</v>
      </c>
      <c r="J42" s="18">
        <f t="shared" ref="J42:J53" si="23">EXP(($C$16*(I42-$C$14))/($C$17*I42*$C$14))</f>
        <v>0.04377394319268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0.00337457887858119</v>
      </c>
      <c r="Q42" s="23">
        <f t="shared" ref="Q42:Q53" si="27">P42*$B$44</f>
        <v>0.000438695254215555</v>
      </c>
      <c r="R42" s="18">
        <f t="shared" ref="R42:R53" si="28">L42*$B$44</f>
        <v>0.0100218354166667</v>
      </c>
      <c r="S42" s="24">
        <f t="shared" ref="S42:S53" si="29">Q42/R42</f>
        <v>0.04377394319268</v>
      </c>
      <c r="T42" s="3">
        <v>0.01</v>
      </c>
      <c r="U42" s="25">
        <f t="shared" ref="U42:U53" si="30">S42*T42</f>
        <v>0.0004377394319268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0.0152377394319268</v>
      </c>
      <c r="AR42" s="28">
        <f t="shared" ref="AR42:AR53" si="34">$B$42/12</f>
        <v>7.70910416666667</v>
      </c>
      <c r="AS42" s="1">
        <f t="shared" ref="AS42:AS53" si="35">$B$44</f>
        <v>0.13</v>
      </c>
      <c r="AT42" s="2">
        <f t="shared" ref="AT42:AT53" si="36">$E$5/12</f>
        <v>11.9216369863013</v>
      </c>
      <c r="AU42" s="1">
        <f t="shared" ref="AU42:AU53" si="37">AT42*10000*AS42*0.67*AR42*AQ42</f>
        <v>1219.77156561065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6.64743433835484</v>
      </c>
      <c r="E43" s="19">
        <f t="shared" ref="E43:E54" si="38">D42</f>
        <v>7.24504033532258</v>
      </c>
      <c r="F43" s="16" t="s">
        <v>73</v>
      </c>
      <c r="G43" s="13">
        <v>2</v>
      </c>
      <c r="H43" s="18">
        <f t="shared" si="21"/>
        <v>6.64743433835484</v>
      </c>
      <c r="I43" s="18">
        <f t="shared" si="22"/>
        <v>279.797434338355</v>
      </c>
      <c r="J43" s="18">
        <f t="shared" si="23"/>
        <v>0.0406447924603225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0.150807504454752</v>
      </c>
      <c r="P43" s="18">
        <f t="shared" si="26"/>
        <v>0.00612953972002256</v>
      </c>
      <c r="Q43" s="23">
        <f t="shared" si="27"/>
        <v>0.000796840163602933</v>
      </c>
      <c r="R43" s="18">
        <f t="shared" si="28"/>
        <v>0.0100218354166667</v>
      </c>
      <c r="S43" s="24">
        <f t="shared" si="29"/>
        <v>0.0795104020844086</v>
      </c>
      <c r="T43" s="3">
        <v>0.01</v>
      </c>
      <c r="U43" s="25">
        <f t="shared" si="30"/>
        <v>0.000795104020844086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0.0155951040208441</v>
      </c>
      <c r="AR43" s="28">
        <f t="shared" si="34"/>
        <v>7.70910416666667</v>
      </c>
      <c r="AS43" s="1">
        <f t="shared" si="35"/>
        <v>0.13</v>
      </c>
      <c r="AT43" s="2">
        <f t="shared" si="36"/>
        <v>11.9216369863013</v>
      </c>
      <c r="AU43" s="1">
        <f t="shared" si="37"/>
        <v>1248.37837871865</v>
      </c>
    </row>
    <row r="44" s="1" customFormat="1" spans="1:47">
      <c r="A44" s="13" t="s">
        <v>37</v>
      </c>
      <c r="B44" s="13">
        <f>I5</f>
        <v>0.13</v>
      </c>
      <c r="C44" s="16">
        <v>2</v>
      </c>
      <c r="D44" s="17">
        <v>10.0473178839286</v>
      </c>
      <c r="E44" s="19">
        <f t="shared" si="38"/>
        <v>6.64743433835484</v>
      </c>
      <c r="F44" s="16" t="s">
        <v>73</v>
      </c>
      <c r="G44" s="13">
        <v>3</v>
      </c>
      <c r="H44" s="18">
        <f t="shared" si="21"/>
        <v>10.0473178839286</v>
      </c>
      <c r="I44" s="18">
        <f t="shared" si="22"/>
        <v>283.197317883929</v>
      </c>
      <c r="J44" s="18">
        <f t="shared" si="23"/>
        <v>0.0617225933543762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0.221769006401396</v>
      </c>
      <c r="P44" s="18">
        <f t="shared" si="26"/>
        <v>0.0136881582007174</v>
      </c>
      <c r="Q44" s="23">
        <f t="shared" si="27"/>
        <v>0.00177946056609327</v>
      </c>
      <c r="R44" s="18">
        <f t="shared" si="28"/>
        <v>0.0100218354166667</v>
      </c>
      <c r="S44" s="24">
        <f t="shared" si="29"/>
        <v>0.17755835055263</v>
      </c>
      <c r="T44" s="3">
        <v>0.01</v>
      </c>
      <c r="U44" s="25">
        <f t="shared" si="30"/>
        <v>0.0017755835055263</v>
      </c>
      <c r="V44" s="24"/>
      <c r="W44" s="3"/>
      <c r="X44" s="25"/>
      <c r="Y44" s="27">
        <v>0.02</v>
      </c>
      <c r="Z44" s="3">
        <v>0.49</v>
      </c>
      <c r="AA44" s="26">
        <f t="shared" si="31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32"/>
        <v>0.005</v>
      </c>
      <c r="AQ44" s="1">
        <f t="shared" si="33"/>
        <v>0.0165755835055263</v>
      </c>
      <c r="AR44" s="28">
        <f t="shared" si="34"/>
        <v>7.70910416666667</v>
      </c>
      <c r="AS44" s="1">
        <f t="shared" si="35"/>
        <v>0.13</v>
      </c>
      <c r="AT44" s="2">
        <f t="shared" si="36"/>
        <v>11.9216369863013</v>
      </c>
      <c r="AU44" s="1">
        <f t="shared" si="37"/>
        <v>1326.86515173526</v>
      </c>
    </row>
    <row r="45" s="1" customFormat="1" spans="1:47">
      <c r="A45" s="13"/>
      <c r="B45" s="13"/>
      <c r="C45" s="16">
        <v>3</v>
      </c>
      <c r="D45" s="17">
        <v>15.1177907002258</v>
      </c>
      <c r="E45" s="19">
        <f t="shared" si="38"/>
        <v>10.0473178839286</v>
      </c>
      <c r="F45" s="16" t="s">
        <v>73</v>
      </c>
      <c r="G45" s="13">
        <v>4</v>
      </c>
      <c r="H45" s="18">
        <f t="shared" si="21"/>
        <v>15.1177907002258</v>
      </c>
      <c r="I45" s="18">
        <f t="shared" si="22"/>
        <v>288.267790700226</v>
      </c>
      <c r="J45" s="18">
        <f t="shared" si="23"/>
        <v>0.113001867871937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0.285171889867345</v>
      </c>
      <c r="P45" s="18">
        <f t="shared" si="26"/>
        <v>0.0322249562195803</v>
      </c>
      <c r="Q45" s="23">
        <f t="shared" si="27"/>
        <v>0.00418924430854544</v>
      </c>
      <c r="R45" s="18">
        <f t="shared" si="28"/>
        <v>0.0100218354166667</v>
      </c>
      <c r="S45" s="24">
        <f t="shared" si="29"/>
        <v>0.418011684923361</v>
      </c>
      <c r="T45" s="3">
        <v>0.01</v>
      </c>
      <c r="U45" s="25">
        <f t="shared" si="30"/>
        <v>0.00418011684923361</v>
      </c>
      <c r="V45" s="24"/>
      <c r="W45" s="3"/>
      <c r="X45" s="25"/>
      <c r="Y45" s="27">
        <v>0.04</v>
      </c>
      <c r="Z45" s="3">
        <v>0.49</v>
      </c>
      <c r="AA45" s="26">
        <f t="shared" si="31"/>
        <v>0.0196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0.015</v>
      </c>
      <c r="AO45" s="3">
        <v>0.5</v>
      </c>
      <c r="AP45" s="3">
        <f t="shared" si="32"/>
        <v>0.0075</v>
      </c>
      <c r="AQ45" s="1">
        <f t="shared" si="33"/>
        <v>0.0312801168492336</v>
      </c>
      <c r="AR45" s="28">
        <f t="shared" si="34"/>
        <v>7.70910416666667</v>
      </c>
      <c r="AS45" s="1">
        <f t="shared" si="35"/>
        <v>0.13</v>
      </c>
      <c r="AT45" s="2">
        <f t="shared" si="36"/>
        <v>11.9216369863013</v>
      </c>
      <c r="AU45" s="1">
        <f t="shared" si="37"/>
        <v>2503.95390156959</v>
      </c>
    </row>
    <row r="46" s="1" customFormat="1" spans="1:47">
      <c r="A46" s="13"/>
      <c r="B46" s="13"/>
      <c r="C46" s="16">
        <v>4</v>
      </c>
      <c r="D46" s="17">
        <v>17.9081809953333</v>
      </c>
      <c r="E46" s="19">
        <f t="shared" si="38"/>
        <v>15.1177907002258</v>
      </c>
      <c r="F46" s="16" t="s">
        <v>73</v>
      </c>
      <c r="G46" s="13">
        <v>5</v>
      </c>
      <c r="H46" s="18">
        <f t="shared" si="21"/>
        <v>17.9081809953333</v>
      </c>
      <c r="I46" s="18">
        <f t="shared" si="22"/>
        <v>291.058180995333</v>
      </c>
      <c r="J46" s="18">
        <f t="shared" si="23"/>
        <v>0.156213737598871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0.240299586965377</v>
      </c>
      <c r="O46" s="18">
        <f t="shared" si="39"/>
        <v>0.089738388349055</v>
      </c>
      <c r="P46" s="18">
        <f t="shared" si="26"/>
        <v>0.0140183690501049</v>
      </c>
      <c r="Q46" s="23">
        <f t="shared" si="27"/>
        <v>0.00182238797651363</v>
      </c>
      <c r="R46" s="18">
        <f t="shared" si="28"/>
        <v>0.0100218354166667</v>
      </c>
      <c r="S46" s="24">
        <f t="shared" si="29"/>
        <v>0.181841738638307</v>
      </c>
      <c r="T46" s="3">
        <v>0.01</v>
      </c>
      <c r="U46" s="25">
        <f t="shared" si="30"/>
        <v>0.00181841738638307</v>
      </c>
      <c r="V46" s="24"/>
      <c r="W46" s="3"/>
      <c r="X46" s="25"/>
      <c r="Y46" s="27">
        <v>0.04</v>
      </c>
      <c r="Z46" s="3">
        <v>0.49</v>
      </c>
      <c r="AA46" s="26">
        <f t="shared" si="31"/>
        <v>0.0196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0.015</v>
      </c>
      <c r="AO46" s="3">
        <v>0.5</v>
      </c>
      <c r="AP46" s="3">
        <f t="shared" si="32"/>
        <v>0.0075</v>
      </c>
      <c r="AQ46" s="1">
        <f t="shared" si="33"/>
        <v>0.0289184173863831</v>
      </c>
      <c r="AR46" s="28">
        <f t="shared" si="34"/>
        <v>7.70910416666667</v>
      </c>
      <c r="AS46" s="1">
        <f t="shared" si="35"/>
        <v>0.13</v>
      </c>
      <c r="AT46" s="2">
        <f t="shared" si="36"/>
        <v>11.9216369863013</v>
      </c>
      <c r="AU46" s="1">
        <f t="shared" si="37"/>
        <v>2314.90132824187</v>
      </c>
    </row>
    <row r="47" s="1" customFormat="1" spans="1:47">
      <c r="A47" s="13"/>
      <c r="B47" s="13"/>
      <c r="C47" s="16">
        <v>5</v>
      </c>
      <c r="D47" s="17">
        <v>23.7562461777419</v>
      </c>
      <c r="E47" s="19">
        <f t="shared" si="38"/>
        <v>17.9081809953333</v>
      </c>
      <c r="F47" s="16" t="s">
        <v>75</v>
      </c>
      <c r="G47" s="13">
        <v>6</v>
      </c>
      <c r="H47" s="18">
        <f t="shared" si="21"/>
        <v>23.7562461777419</v>
      </c>
      <c r="I47" s="18">
        <f t="shared" si="22"/>
        <v>296.906246177742</v>
      </c>
      <c r="J47" s="18">
        <f t="shared" si="23"/>
        <v>0.301913127090268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0.152811060965617</v>
      </c>
      <c r="P47" s="18">
        <f t="shared" si="26"/>
        <v>0.0461356652701109</v>
      </c>
      <c r="Q47" s="23">
        <f t="shared" si="27"/>
        <v>0.00599763648511442</v>
      </c>
      <c r="R47" s="18">
        <f t="shared" si="28"/>
        <v>0.0100218354166667</v>
      </c>
      <c r="S47" s="24">
        <f t="shared" si="29"/>
        <v>0.598456892949982</v>
      </c>
      <c r="T47" s="3">
        <v>0.01</v>
      </c>
      <c r="U47" s="25">
        <f t="shared" si="30"/>
        <v>0.00598456892949982</v>
      </c>
      <c r="V47" s="24"/>
      <c r="W47" s="3"/>
      <c r="X47" s="25"/>
      <c r="Y47" s="27">
        <v>0.04</v>
      </c>
      <c r="Z47" s="3">
        <v>0.49</v>
      </c>
      <c r="AA47" s="26">
        <f t="shared" si="31"/>
        <v>0.0196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0.015</v>
      </c>
      <c r="AO47" s="3">
        <v>0.5</v>
      </c>
      <c r="AP47" s="3">
        <f t="shared" si="32"/>
        <v>0.0075</v>
      </c>
      <c r="AQ47" s="1">
        <f t="shared" si="33"/>
        <v>0.0330845689294998</v>
      </c>
      <c r="AR47" s="28">
        <f t="shared" si="34"/>
        <v>7.70910416666667</v>
      </c>
      <c r="AS47" s="1">
        <f t="shared" si="35"/>
        <v>0.13</v>
      </c>
      <c r="AT47" s="2">
        <f t="shared" si="36"/>
        <v>11.9216369863013</v>
      </c>
      <c r="AU47" s="1">
        <f t="shared" si="37"/>
        <v>2648.39916845767</v>
      </c>
    </row>
    <row r="48" s="1" customFormat="1" spans="1:47">
      <c r="A48" s="13"/>
      <c r="B48" s="13"/>
      <c r="C48" s="16">
        <v>6</v>
      </c>
      <c r="D48" s="17">
        <v>26.7241215753333</v>
      </c>
      <c r="E48" s="19">
        <f t="shared" si="38"/>
        <v>23.7562461777419</v>
      </c>
      <c r="F48" s="16" t="s">
        <v>73</v>
      </c>
      <c r="G48" s="13">
        <v>7</v>
      </c>
      <c r="H48" s="18">
        <f t="shared" si="21"/>
        <v>26.7241215753333</v>
      </c>
      <c r="I48" s="18">
        <f t="shared" si="22"/>
        <v>299.874121575333</v>
      </c>
      <c r="J48" s="18">
        <f t="shared" si="23"/>
        <v>0.417675735323976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0.183766437362172</v>
      </c>
      <c r="P48" s="18">
        <f t="shared" si="26"/>
        <v>0.0767547818531128</v>
      </c>
      <c r="Q48" s="23">
        <f t="shared" si="27"/>
        <v>0.00997812164090466</v>
      </c>
      <c r="R48" s="18">
        <f t="shared" si="28"/>
        <v>0.0100218354166667</v>
      </c>
      <c r="S48" s="24">
        <f t="shared" si="29"/>
        <v>0.995638146712197</v>
      </c>
      <c r="T48" s="3">
        <v>0.01</v>
      </c>
      <c r="U48" s="25">
        <f t="shared" si="30"/>
        <v>0.00995638146712197</v>
      </c>
      <c r="V48" s="24"/>
      <c r="W48" s="3"/>
      <c r="X48" s="25"/>
      <c r="Y48" s="27">
        <v>0.05</v>
      </c>
      <c r="Z48" s="3">
        <v>0.49</v>
      </c>
      <c r="AA48" s="26">
        <f t="shared" si="31"/>
        <v>0.0245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0.02</v>
      </c>
      <c r="AO48" s="3">
        <v>0.5</v>
      </c>
      <c r="AP48" s="3">
        <f t="shared" si="32"/>
        <v>0.01</v>
      </c>
      <c r="AQ48" s="1">
        <f t="shared" si="33"/>
        <v>0.044456381467122</v>
      </c>
      <c r="AR48" s="28">
        <f t="shared" si="34"/>
        <v>7.70910416666667</v>
      </c>
      <c r="AS48" s="1">
        <f t="shared" si="35"/>
        <v>0.13</v>
      </c>
      <c r="AT48" s="2">
        <f t="shared" si="36"/>
        <v>11.9216369863013</v>
      </c>
      <c r="AU48" s="1">
        <f t="shared" si="37"/>
        <v>3558.70569028879</v>
      </c>
    </row>
    <row r="49" s="1" customFormat="1" spans="1:47">
      <c r="A49" s="13"/>
      <c r="B49" s="13"/>
      <c r="C49" s="16">
        <v>7</v>
      </c>
      <c r="D49" s="17">
        <v>29.9760406787097</v>
      </c>
      <c r="E49" s="19">
        <f t="shared" si="38"/>
        <v>26.7241215753333</v>
      </c>
      <c r="F49" s="16" t="s">
        <v>73</v>
      </c>
      <c r="G49" s="13">
        <v>8</v>
      </c>
      <c r="H49" s="18">
        <f t="shared" si="21"/>
        <v>29.9760406787097</v>
      </c>
      <c r="I49" s="18">
        <f t="shared" si="22"/>
        <v>303.12604067871</v>
      </c>
      <c r="J49" s="18">
        <f t="shared" si="23"/>
        <v>0.591722212683511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0.184102697175726</v>
      </c>
      <c r="P49" s="18">
        <f t="shared" si="26"/>
        <v>0.108937655333823</v>
      </c>
      <c r="Q49" s="23">
        <f t="shared" si="27"/>
        <v>0.014161895193397</v>
      </c>
      <c r="R49" s="18">
        <f t="shared" si="28"/>
        <v>0.0100218354166667</v>
      </c>
      <c r="S49" s="24">
        <f t="shared" si="29"/>
        <v>1.41310394798993</v>
      </c>
      <c r="T49" s="3">
        <v>0.01</v>
      </c>
      <c r="U49" s="25">
        <f t="shared" si="30"/>
        <v>0.0141310394798993</v>
      </c>
      <c r="V49" s="24"/>
      <c r="W49" s="3"/>
      <c r="X49" s="25"/>
      <c r="Y49" s="27">
        <v>0.05</v>
      </c>
      <c r="Z49" s="3">
        <v>0.49</v>
      </c>
      <c r="AA49" s="26">
        <f t="shared" si="31"/>
        <v>0.0245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0.02</v>
      </c>
      <c r="AO49" s="3">
        <v>0.5</v>
      </c>
      <c r="AP49" s="3">
        <f t="shared" si="32"/>
        <v>0.01</v>
      </c>
      <c r="AQ49" s="1">
        <f t="shared" si="33"/>
        <v>0.0486310394798994</v>
      </c>
      <c r="AR49" s="28">
        <f t="shared" si="34"/>
        <v>7.70910416666667</v>
      </c>
      <c r="AS49" s="1">
        <f t="shared" si="35"/>
        <v>0.13</v>
      </c>
      <c r="AT49" s="2">
        <f t="shared" si="36"/>
        <v>11.9216369863013</v>
      </c>
      <c r="AU49" s="1">
        <f t="shared" si="37"/>
        <v>3892.884468111</v>
      </c>
    </row>
    <row r="50" s="1" customFormat="1" spans="1:47">
      <c r="A50" s="13"/>
      <c r="B50" s="13"/>
      <c r="C50" s="16">
        <v>8</v>
      </c>
      <c r="D50" s="17">
        <v>30.1655129022581</v>
      </c>
      <c r="E50" s="19">
        <f t="shared" si="38"/>
        <v>29.9760406787097</v>
      </c>
      <c r="F50" s="16" t="s">
        <v>73</v>
      </c>
      <c r="G50" s="13">
        <v>9</v>
      </c>
      <c r="H50" s="18">
        <f t="shared" si="21"/>
        <v>30.1655129022581</v>
      </c>
      <c r="I50" s="18">
        <f t="shared" si="22"/>
        <v>303.315512902258</v>
      </c>
      <c r="J50" s="18">
        <f t="shared" si="23"/>
        <v>0.603715153961012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0.15225608350857</v>
      </c>
      <c r="P50" s="18">
        <f t="shared" si="26"/>
        <v>0.091919304896877</v>
      </c>
      <c r="Q50" s="23">
        <f t="shared" si="27"/>
        <v>0.011949509636594</v>
      </c>
      <c r="R50" s="18">
        <f t="shared" si="28"/>
        <v>0.0100218354166667</v>
      </c>
      <c r="S50" s="24">
        <f t="shared" si="29"/>
        <v>1.19234742337931</v>
      </c>
      <c r="T50" s="3">
        <v>0.01</v>
      </c>
      <c r="U50" s="25">
        <f t="shared" si="30"/>
        <v>0.0119234742337931</v>
      </c>
      <c r="V50" s="24"/>
      <c r="W50" s="3"/>
      <c r="X50" s="25"/>
      <c r="Y50" s="27">
        <v>0.04</v>
      </c>
      <c r="Z50" s="3">
        <v>0.49</v>
      </c>
      <c r="AA50" s="26">
        <f t="shared" si="31"/>
        <v>0.0196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0.015</v>
      </c>
      <c r="AO50" s="3">
        <v>0.5</v>
      </c>
      <c r="AP50" s="3">
        <f t="shared" si="32"/>
        <v>0.0075</v>
      </c>
      <c r="AQ50" s="1">
        <f t="shared" si="33"/>
        <v>0.0390234742337931</v>
      </c>
      <c r="AR50" s="28">
        <f t="shared" si="34"/>
        <v>7.70910416666667</v>
      </c>
      <c r="AS50" s="1">
        <f t="shared" si="35"/>
        <v>0.13</v>
      </c>
      <c r="AT50" s="2">
        <f t="shared" si="36"/>
        <v>11.9216369863013</v>
      </c>
      <c r="AU50" s="1">
        <f t="shared" si="37"/>
        <v>3123.8048448307</v>
      </c>
    </row>
    <row r="51" s="1" customFormat="1" spans="1:47">
      <c r="A51" s="13"/>
      <c r="B51" s="13"/>
      <c r="C51" s="16">
        <v>9</v>
      </c>
      <c r="D51" s="17">
        <v>25.1602983816667</v>
      </c>
      <c r="E51" s="19">
        <f t="shared" si="38"/>
        <v>30.1655129022581</v>
      </c>
      <c r="F51" s="16" t="s">
        <v>73</v>
      </c>
      <c r="G51" s="13">
        <v>10</v>
      </c>
      <c r="H51" s="18">
        <f t="shared" si="21"/>
        <v>25.1602983816667</v>
      </c>
      <c r="I51" s="18">
        <f t="shared" si="22"/>
        <v>298.310298381667</v>
      </c>
      <c r="J51" s="18">
        <f t="shared" si="23"/>
        <v>0.352302797253411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0.13742782027836</v>
      </c>
      <c r="P51" s="18">
        <f t="shared" si="26"/>
        <v>0.0484162055045051</v>
      </c>
      <c r="Q51" s="23">
        <f t="shared" si="27"/>
        <v>0.00629410671558566</v>
      </c>
      <c r="R51" s="18">
        <f t="shared" si="28"/>
        <v>0.0100218354166667</v>
      </c>
      <c r="S51" s="24">
        <f t="shared" si="29"/>
        <v>0.628039321531697</v>
      </c>
      <c r="T51" s="3">
        <v>0.01</v>
      </c>
      <c r="U51" s="25">
        <f t="shared" si="30"/>
        <v>0.00628039321531697</v>
      </c>
      <c r="V51" s="24"/>
      <c r="W51" s="3"/>
      <c r="X51" s="25"/>
      <c r="Y51" s="27">
        <v>0.04</v>
      </c>
      <c r="Z51" s="3">
        <v>0.49</v>
      </c>
      <c r="AA51" s="26">
        <f t="shared" si="31"/>
        <v>0.0196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0.015</v>
      </c>
      <c r="AO51" s="3">
        <v>0.5</v>
      </c>
      <c r="AP51" s="3">
        <f t="shared" si="32"/>
        <v>0.0075</v>
      </c>
      <c r="AQ51" s="1">
        <f t="shared" si="33"/>
        <v>0.033380393215317</v>
      </c>
      <c r="AR51" s="28">
        <f t="shared" si="34"/>
        <v>7.70910416666667</v>
      </c>
      <c r="AS51" s="1">
        <f t="shared" si="35"/>
        <v>0.13</v>
      </c>
      <c r="AT51" s="2">
        <f t="shared" si="36"/>
        <v>11.9216369863013</v>
      </c>
      <c r="AU51" s="1">
        <f t="shared" si="37"/>
        <v>2672.07971857265</v>
      </c>
    </row>
    <row r="52" s="1" customFormat="1" spans="1:47">
      <c r="A52" s="13"/>
      <c r="B52" s="13"/>
      <c r="C52" s="16">
        <v>10</v>
      </c>
      <c r="D52" s="17">
        <v>19.9991907677419</v>
      </c>
      <c r="E52" s="19">
        <f t="shared" si="38"/>
        <v>25.1602983816667</v>
      </c>
      <c r="F52" s="16" t="s">
        <v>73</v>
      </c>
      <c r="G52" s="13">
        <v>11</v>
      </c>
      <c r="H52" s="18">
        <f t="shared" si="21"/>
        <v>19.9991907677419</v>
      </c>
      <c r="I52" s="18">
        <f t="shared" si="22"/>
        <v>293.149190767742</v>
      </c>
      <c r="J52" s="18">
        <f t="shared" si="23"/>
        <v>0.198312336649437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0.0845610340351617</v>
      </c>
      <c r="O52" s="18">
        <f t="shared" si="39"/>
        <v>0.0815416224053594</v>
      </c>
      <c r="P52" s="18">
        <f t="shared" si="26"/>
        <v>0.0161707096733929</v>
      </c>
      <c r="Q52" s="23">
        <f t="shared" si="27"/>
        <v>0.00210219225754108</v>
      </c>
      <c r="R52" s="18">
        <f t="shared" si="28"/>
        <v>0.0100218354166667</v>
      </c>
      <c r="S52" s="24">
        <f t="shared" si="29"/>
        <v>0.209761203426376</v>
      </c>
      <c r="T52" s="3">
        <v>0.01</v>
      </c>
      <c r="U52" s="25">
        <f t="shared" si="30"/>
        <v>0.00209761203426376</v>
      </c>
      <c r="V52" s="24"/>
      <c r="W52" s="3"/>
      <c r="X52" s="25"/>
      <c r="Y52" s="27">
        <v>0.02</v>
      </c>
      <c r="Z52" s="3">
        <v>0.49</v>
      </c>
      <c r="AA52" s="26">
        <f t="shared" si="31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32"/>
        <v>0.005</v>
      </c>
      <c r="AQ52" s="1">
        <f t="shared" si="33"/>
        <v>0.0168976120342638</v>
      </c>
      <c r="AR52" s="28">
        <f t="shared" si="34"/>
        <v>7.70910416666667</v>
      </c>
      <c r="AS52" s="1">
        <f t="shared" si="35"/>
        <v>0.13</v>
      </c>
      <c r="AT52" s="2">
        <f t="shared" si="36"/>
        <v>11.9216369863013</v>
      </c>
      <c r="AU52" s="1">
        <f t="shared" si="37"/>
        <v>1352.64333520035</v>
      </c>
    </row>
    <row r="53" s="1" customFormat="1" spans="1:48">
      <c r="A53" s="13"/>
      <c r="B53" s="13"/>
      <c r="C53" s="16">
        <v>11</v>
      </c>
      <c r="D53" s="17">
        <v>14.3930292008333</v>
      </c>
      <c r="E53" s="19">
        <f t="shared" si="38"/>
        <v>19.9991907677419</v>
      </c>
      <c r="F53" s="16" t="s">
        <v>75</v>
      </c>
      <c r="G53" s="13">
        <v>12</v>
      </c>
      <c r="H53" s="18">
        <f t="shared" si="21"/>
        <v>14.3930292008333</v>
      </c>
      <c r="I53" s="18">
        <f t="shared" si="22"/>
        <v>287.543029200833</v>
      </c>
      <c r="J53" s="18">
        <f t="shared" si="23"/>
        <v>0.103779515797018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0.142461954398633</v>
      </c>
      <c r="P53" s="18">
        <f t="shared" si="26"/>
        <v>0.014784632646987</v>
      </c>
      <c r="Q53" s="23">
        <f t="shared" si="27"/>
        <v>0.00192200224410831</v>
      </c>
      <c r="R53" s="18">
        <f t="shared" si="28"/>
        <v>0.0100218354166667</v>
      </c>
      <c r="S53" s="24">
        <f t="shared" si="29"/>
        <v>0.191781461598536</v>
      </c>
      <c r="T53" s="3">
        <v>0.01</v>
      </c>
      <c r="U53" s="25">
        <f t="shared" si="30"/>
        <v>0.00191781461598536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0.0167178146159854</v>
      </c>
      <c r="AR53" s="28">
        <f t="shared" si="34"/>
        <v>7.70910416666667</v>
      </c>
      <c r="AS53" s="1">
        <f t="shared" si="35"/>
        <v>0.13</v>
      </c>
      <c r="AT53" s="2">
        <f t="shared" si="36"/>
        <v>11.9216369863013</v>
      </c>
      <c r="AU53" s="1">
        <f t="shared" si="37"/>
        <v>1338.25066367804</v>
      </c>
      <c r="AV53" s="1">
        <f>SUM(AU42:AU53)</f>
        <v>27200.6382150152</v>
      </c>
    </row>
    <row r="54" s="1" customFormat="1" spans="1:46">
      <c r="A54" s="13"/>
      <c r="B54" s="13"/>
      <c r="C54" s="16">
        <v>12</v>
      </c>
      <c r="D54" s="17">
        <v>7.24477659677419</v>
      </c>
      <c r="E54" s="19">
        <f t="shared" si="38"/>
        <v>14.3930292008333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8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</row>
    <row r="57" s="1" customFormat="1" spans="1:78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7.24504033532258</v>
      </c>
      <c r="E58" s="16"/>
      <c r="F58" s="16"/>
      <c r="G58" s="13">
        <v>1</v>
      </c>
      <c r="H58" s="18">
        <f t="shared" ref="H58:H69" si="40">E59</f>
        <v>7.24504033532258</v>
      </c>
      <c r="I58" s="18">
        <f t="shared" ref="I58:I69" si="41">H58+273.15</f>
        <v>280.395040335323</v>
      </c>
      <c r="J58" s="18">
        <f t="shared" ref="J58:J69" si="42">EXP(($C$16*(I58-$C$14))/($C$17*I58*$C$14))</f>
        <v>0.04377394319268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0.120933616249269</v>
      </c>
      <c r="Q58" s="23">
        <f t="shared" ref="Q58:Q69" si="46">P58*$B$60</f>
        <v>0.035070748712288</v>
      </c>
      <c r="R58" s="18">
        <f t="shared" ref="R58:R69" si="47">L58*$B$60</f>
        <v>0.80117865</v>
      </c>
      <c r="S58" s="24">
        <f t="shared" ref="S58:S69" si="48">Q58/R58</f>
        <v>0.04377394319268</v>
      </c>
      <c r="T58" s="3">
        <v>0.27</v>
      </c>
      <c r="U58" s="25">
        <f t="shared" ref="U58:U69" si="49">S58*T58</f>
        <v>0.0118189646620236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0.228696424833831</v>
      </c>
      <c r="AC58" s="28">
        <f t="shared" ref="AC58:AC69" si="51">$B$58/12</f>
        <v>10.2321666666667</v>
      </c>
      <c r="AD58" s="1">
        <f t="shared" ref="AD58:AD69" si="52">$B$60</f>
        <v>0.29</v>
      </c>
      <c r="AE58" s="29">
        <f t="shared" ref="AE58:AE69" si="53">$E$7/12</f>
        <v>366.958408394587</v>
      </c>
      <c r="AF58" s="1">
        <f t="shared" ref="AF58:AF69" si="54">AE58*10000*AC58*AB58</f>
        <v>8587046.69284741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</row>
    <row r="59" s="1" customFormat="1" spans="1:78">
      <c r="A59" s="13" t="s">
        <v>74</v>
      </c>
      <c r="B59" s="13">
        <v>27</v>
      </c>
      <c r="C59" s="16">
        <v>1</v>
      </c>
      <c r="D59" s="17">
        <v>6.64743433835484</v>
      </c>
      <c r="E59" s="19">
        <f t="shared" ref="E59:E70" si="55">D58</f>
        <v>7.24504033532258</v>
      </c>
      <c r="F59" s="16" t="s">
        <v>73</v>
      </c>
      <c r="G59" s="13">
        <v>2</v>
      </c>
      <c r="H59" s="18">
        <f t="shared" si="40"/>
        <v>6.64743433835484</v>
      </c>
      <c r="I59" s="18">
        <f t="shared" si="41"/>
        <v>279.797434338355</v>
      </c>
      <c r="J59" s="18">
        <f t="shared" si="42"/>
        <v>0.0406447924603225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5.40443638375073</v>
      </c>
      <c r="P59" s="18">
        <f t="shared" si="45"/>
        <v>0.219662195182564</v>
      </c>
      <c r="Q59" s="23">
        <f t="shared" si="46"/>
        <v>0.0637020366029436</v>
      </c>
      <c r="R59" s="18">
        <f t="shared" si="47"/>
        <v>0.80117865</v>
      </c>
      <c r="S59" s="24">
        <f t="shared" si="48"/>
        <v>0.0795104020844086</v>
      </c>
      <c r="T59" s="3">
        <v>0.27</v>
      </c>
      <c r="U59" s="25">
        <f t="shared" si="49"/>
        <v>0.0214678085627903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0.23057119520375</v>
      </c>
      <c r="AC59" s="28">
        <f t="shared" si="51"/>
        <v>10.2321666666667</v>
      </c>
      <c r="AD59" s="1">
        <f t="shared" si="52"/>
        <v>0.29</v>
      </c>
      <c r="AE59" s="29">
        <f t="shared" si="53"/>
        <v>366.958408394587</v>
      </c>
      <c r="AF59" s="1">
        <f t="shared" si="54"/>
        <v>8657440.18813951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</row>
    <row r="60" s="1" customFormat="1" spans="1:78">
      <c r="A60" s="13" t="s">
        <v>37</v>
      </c>
      <c r="B60" s="13">
        <f>H7</f>
        <v>0.29</v>
      </c>
      <c r="C60" s="16">
        <v>2</v>
      </c>
      <c r="D60" s="17">
        <v>10.0473178839286</v>
      </c>
      <c r="E60" s="19">
        <f t="shared" si="55"/>
        <v>6.64743433835484</v>
      </c>
      <c r="F60" s="16" t="s">
        <v>73</v>
      </c>
      <c r="G60" s="13">
        <v>3</v>
      </c>
      <c r="H60" s="18">
        <f t="shared" si="40"/>
        <v>10.0473178839286</v>
      </c>
      <c r="I60" s="18">
        <f t="shared" si="41"/>
        <v>283.197317883929</v>
      </c>
      <c r="J60" s="18">
        <f t="shared" si="42"/>
        <v>0.0617225933543762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7.94745918856816</v>
      </c>
      <c r="P60" s="18">
        <f t="shared" si="45"/>
        <v>0.490537791696493</v>
      </c>
      <c r="Q60" s="23">
        <f t="shared" si="46"/>
        <v>0.142255959591983</v>
      </c>
      <c r="R60" s="18">
        <f t="shared" si="47"/>
        <v>0.80117865</v>
      </c>
      <c r="S60" s="24">
        <f t="shared" si="48"/>
        <v>0.17755835055263</v>
      </c>
      <c r="T60" s="3">
        <v>0.27</v>
      </c>
      <c r="U60" s="25">
        <f t="shared" si="49"/>
        <v>0.0479407546492102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50"/>
        <v>0.235714888628342</v>
      </c>
      <c r="AC60" s="28">
        <f t="shared" si="51"/>
        <v>10.2321666666667</v>
      </c>
      <c r="AD60" s="1">
        <f t="shared" si="52"/>
        <v>0.29</v>
      </c>
      <c r="AE60" s="29">
        <f t="shared" si="53"/>
        <v>366.958408394587</v>
      </c>
      <c r="AF60" s="1">
        <f t="shared" si="54"/>
        <v>8850574.53924601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</row>
    <row r="61" s="1" customFormat="1" spans="1:78">
      <c r="A61" s="13"/>
      <c r="B61" s="13"/>
      <c r="C61" s="16">
        <v>3</v>
      </c>
      <c r="D61" s="17">
        <v>15.1177907002258</v>
      </c>
      <c r="E61" s="19">
        <f t="shared" si="55"/>
        <v>10.0473178839286</v>
      </c>
      <c r="F61" s="16" t="s">
        <v>73</v>
      </c>
      <c r="G61" s="13">
        <v>4</v>
      </c>
      <c r="H61" s="18">
        <f t="shared" si="40"/>
        <v>15.1177907002258</v>
      </c>
      <c r="I61" s="18">
        <f t="shared" si="41"/>
        <v>288.267790700226</v>
      </c>
      <c r="J61" s="18">
        <f t="shared" si="42"/>
        <v>0.113001867871937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10.2196063968717</v>
      </c>
      <c r="P61" s="18">
        <f t="shared" si="45"/>
        <v>1.15483461176249</v>
      </c>
      <c r="Q61" s="23">
        <f t="shared" si="46"/>
        <v>0.334902037411123</v>
      </c>
      <c r="R61" s="18">
        <f t="shared" si="47"/>
        <v>0.80117865</v>
      </c>
      <c r="S61" s="24">
        <f t="shared" si="48"/>
        <v>0.418011684923361</v>
      </c>
      <c r="T61" s="3">
        <v>0.27</v>
      </c>
      <c r="U61" s="25">
        <f t="shared" si="49"/>
        <v>0.112863154929307</v>
      </c>
      <c r="V61" s="3">
        <v>220.1</v>
      </c>
      <c r="W61" s="26">
        <v>12.1</v>
      </c>
      <c r="X61" s="26">
        <v>4.5</v>
      </c>
      <c r="Y61" s="26">
        <v>1.5</v>
      </c>
      <c r="Z61" s="26">
        <v>6.8</v>
      </c>
      <c r="AA61" s="3">
        <v>30.2</v>
      </c>
      <c r="AB61" s="2">
        <f t="shared" si="50"/>
        <v>0.297129311002764</v>
      </c>
      <c r="AC61" s="28">
        <f t="shared" si="51"/>
        <v>10.2321666666667</v>
      </c>
      <c r="AD61" s="1">
        <f t="shared" si="52"/>
        <v>0.29</v>
      </c>
      <c r="AE61" s="29">
        <f t="shared" si="53"/>
        <v>366.958408394587</v>
      </c>
      <c r="AF61" s="1">
        <f t="shared" si="54"/>
        <v>11156550.7385968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</row>
    <row r="62" s="1" customFormat="1" spans="1:78">
      <c r="A62" s="13"/>
      <c r="B62" s="13"/>
      <c r="C62" s="16">
        <v>4</v>
      </c>
      <c r="D62" s="17">
        <v>17.9081809953333</v>
      </c>
      <c r="E62" s="19">
        <f t="shared" si="55"/>
        <v>15.1177907002258</v>
      </c>
      <c r="F62" s="16" t="s">
        <v>73</v>
      </c>
      <c r="G62" s="13">
        <v>5</v>
      </c>
      <c r="H62" s="18">
        <f t="shared" si="40"/>
        <v>17.9081809953333</v>
      </c>
      <c r="I62" s="18">
        <f t="shared" si="41"/>
        <v>291.058180995333</v>
      </c>
      <c r="J62" s="18">
        <f t="shared" si="42"/>
        <v>0.156213737598871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8.61153319585372</v>
      </c>
      <c r="O62" s="18">
        <f t="shared" si="56"/>
        <v>3.21592358925546</v>
      </c>
      <c r="P62" s="18">
        <f t="shared" si="45"/>
        <v>0.502371443709972</v>
      </c>
      <c r="Q62" s="23">
        <f t="shared" si="46"/>
        <v>0.145687718675892</v>
      </c>
      <c r="R62" s="18">
        <f t="shared" si="47"/>
        <v>0.80117865</v>
      </c>
      <c r="S62" s="24">
        <f t="shared" si="48"/>
        <v>0.181841738638307</v>
      </c>
      <c r="T62" s="3">
        <v>0.27</v>
      </c>
      <c r="U62" s="25">
        <f t="shared" si="49"/>
        <v>0.049097269432343</v>
      </c>
      <c r="V62" s="3">
        <v>220.1</v>
      </c>
      <c r="W62" s="26">
        <v>12.1</v>
      </c>
      <c r="X62" s="26">
        <v>4.5</v>
      </c>
      <c r="Y62" s="26">
        <v>1.5</v>
      </c>
      <c r="Z62" s="26">
        <v>6.8</v>
      </c>
      <c r="AA62" s="3">
        <v>30.2</v>
      </c>
      <c r="AB62" s="2">
        <f t="shared" si="50"/>
        <v>0.284739599450704</v>
      </c>
      <c r="AC62" s="28">
        <f t="shared" si="51"/>
        <v>10.2321666666667</v>
      </c>
      <c r="AD62" s="1">
        <f t="shared" si="52"/>
        <v>0.29</v>
      </c>
      <c r="AE62" s="29">
        <f t="shared" si="53"/>
        <v>366.958408394587</v>
      </c>
      <c r="AF62" s="1">
        <f t="shared" si="54"/>
        <v>10691344.3774315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</row>
    <row r="63" s="1" customFormat="1" spans="1:78">
      <c r="A63" s="13"/>
      <c r="B63" s="13"/>
      <c r="C63" s="16">
        <v>5</v>
      </c>
      <c r="D63" s="17">
        <v>23.7562461777419</v>
      </c>
      <c r="E63" s="19">
        <f t="shared" si="55"/>
        <v>17.9081809953333</v>
      </c>
      <c r="F63" s="16" t="s">
        <v>75</v>
      </c>
      <c r="G63" s="13">
        <v>6</v>
      </c>
      <c r="H63" s="18">
        <f t="shared" si="40"/>
        <v>23.7562461777419</v>
      </c>
      <c r="I63" s="18">
        <f t="shared" si="41"/>
        <v>296.906246177742</v>
      </c>
      <c r="J63" s="18">
        <f t="shared" si="42"/>
        <v>0.301913127090268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5.47623714554549</v>
      </c>
      <c r="P63" s="18">
        <f t="shared" si="45"/>
        <v>1.65334788129952</v>
      </c>
      <c r="Q63" s="23">
        <f t="shared" si="46"/>
        <v>0.479470885576861</v>
      </c>
      <c r="R63" s="18">
        <f t="shared" si="47"/>
        <v>0.80117865</v>
      </c>
      <c r="S63" s="24">
        <f t="shared" si="48"/>
        <v>0.598456892949982</v>
      </c>
      <c r="T63" s="3">
        <v>0.27</v>
      </c>
      <c r="U63" s="25">
        <f t="shared" si="49"/>
        <v>0.161583361096495</v>
      </c>
      <c r="V63" s="3">
        <v>229.1</v>
      </c>
      <c r="W63" s="26">
        <v>15.1</v>
      </c>
      <c r="X63" s="26">
        <v>6</v>
      </c>
      <c r="Y63" s="26">
        <v>3</v>
      </c>
      <c r="Z63" s="26">
        <v>7</v>
      </c>
      <c r="AA63" s="3">
        <v>30.2</v>
      </c>
      <c r="AB63" s="2">
        <f t="shared" si="50"/>
        <v>0.321795647061049</v>
      </c>
      <c r="AC63" s="28">
        <f t="shared" si="51"/>
        <v>10.2321666666667</v>
      </c>
      <c r="AD63" s="1">
        <f t="shared" si="52"/>
        <v>0.29</v>
      </c>
      <c r="AE63" s="29">
        <f t="shared" si="53"/>
        <v>366.958408394587</v>
      </c>
      <c r="AF63" s="1">
        <f t="shared" si="54"/>
        <v>12082717.2916063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</row>
    <row r="64" s="1" customFormat="1" spans="1:78">
      <c r="A64" s="13"/>
      <c r="B64" s="13"/>
      <c r="C64" s="16">
        <v>6</v>
      </c>
      <c r="D64" s="17">
        <v>26.7241215753333</v>
      </c>
      <c r="E64" s="19">
        <f t="shared" si="55"/>
        <v>23.7562461777419</v>
      </c>
      <c r="F64" s="16" t="s">
        <v>73</v>
      </c>
      <c r="G64" s="13">
        <v>7</v>
      </c>
      <c r="H64" s="18">
        <f t="shared" si="40"/>
        <v>26.7241215753333</v>
      </c>
      <c r="I64" s="18">
        <f t="shared" si="41"/>
        <v>299.874121575333</v>
      </c>
      <c r="J64" s="18">
        <f t="shared" si="42"/>
        <v>0.417675735323976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6.58557426424596</v>
      </c>
      <c r="P64" s="18">
        <f t="shared" si="45"/>
        <v>2.75063457334959</v>
      </c>
      <c r="Q64" s="23">
        <f t="shared" si="46"/>
        <v>0.79768402627138</v>
      </c>
      <c r="R64" s="18">
        <f t="shared" si="47"/>
        <v>0.80117865</v>
      </c>
      <c r="S64" s="24">
        <f t="shared" si="48"/>
        <v>0.995638146712197</v>
      </c>
      <c r="T64" s="3">
        <v>0.27</v>
      </c>
      <c r="U64" s="25">
        <f t="shared" si="49"/>
        <v>0.268822299612293</v>
      </c>
      <c r="V64" s="3">
        <v>229.1</v>
      </c>
      <c r="W64" s="26">
        <v>15.1</v>
      </c>
      <c r="X64" s="26">
        <v>6</v>
      </c>
      <c r="Y64" s="26">
        <v>3</v>
      </c>
      <c r="Z64" s="26">
        <v>7</v>
      </c>
      <c r="AA64" s="3">
        <v>30.2</v>
      </c>
      <c r="AB64" s="2">
        <f t="shared" si="50"/>
        <v>0.342632172814669</v>
      </c>
      <c r="AC64" s="28">
        <f t="shared" si="51"/>
        <v>10.2321666666667</v>
      </c>
      <c r="AD64" s="1">
        <f t="shared" si="52"/>
        <v>0.29</v>
      </c>
      <c r="AE64" s="29">
        <f t="shared" si="53"/>
        <v>366.958408394587</v>
      </c>
      <c r="AF64" s="1">
        <f t="shared" si="54"/>
        <v>12865082.908791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</row>
    <row r="65" s="1" customFormat="1" spans="1:78">
      <c r="A65" s="13"/>
      <c r="B65" s="13"/>
      <c r="C65" s="16">
        <v>7</v>
      </c>
      <c r="D65" s="17">
        <v>29.9760406787097</v>
      </c>
      <c r="E65" s="19">
        <f t="shared" si="55"/>
        <v>26.7241215753333</v>
      </c>
      <c r="F65" s="16" t="s">
        <v>73</v>
      </c>
      <c r="G65" s="13">
        <v>8</v>
      </c>
      <c r="H65" s="18">
        <f t="shared" si="40"/>
        <v>29.9760406787097</v>
      </c>
      <c r="I65" s="18">
        <f t="shared" si="41"/>
        <v>303.12604067871</v>
      </c>
      <c r="J65" s="18">
        <f t="shared" si="42"/>
        <v>0.591722212683511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6.59762469089638</v>
      </c>
      <c r="P65" s="18">
        <f t="shared" si="45"/>
        <v>3.90396108055257</v>
      </c>
      <c r="Q65" s="23">
        <f t="shared" si="46"/>
        <v>1.13214871336025</v>
      </c>
      <c r="R65" s="18">
        <f t="shared" si="47"/>
        <v>0.80117865</v>
      </c>
      <c r="S65" s="24">
        <f t="shared" si="48"/>
        <v>1.41310394798993</v>
      </c>
      <c r="T65" s="3">
        <v>0.27</v>
      </c>
      <c r="U65" s="25">
        <f t="shared" si="49"/>
        <v>0.381538065957282</v>
      </c>
      <c r="V65" s="3">
        <v>229.1</v>
      </c>
      <c r="W65" s="26">
        <v>15.1</v>
      </c>
      <c r="X65" s="26">
        <v>6</v>
      </c>
      <c r="Y65" s="26">
        <v>3</v>
      </c>
      <c r="Z65" s="26">
        <v>7</v>
      </c>
      <c r="AA65" s="3">
        <v>30.2</v>
      </c>
      <c r="AB65" s="2">
        <f t="shared" si="50"/>
        <v>0.3645328462155</v>
      </c>
      <c r="AC65" s="28">
        <f t="shared" si="51"/>
        <v>10.2321666666667</v>
      </c>
      <c r="AD65" s="1">
        <f t="shared" si="52"/>
        <v>0.29</v>
      </c>
      <c r="AE65" s="29">
        <f t="shared" si="53"/>
        <v>366.958408394587</v>
      </c>
      <c r="AF65" s="1">
        <f t="shared" si="54"/>
        <v>13687404.9246877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</row>
    <row r="66" s="1" customFormat="1" spans="1:78">
      <c r="A66" s="13"/>
      <c r="B66" s="13"/>
      <c r="C66" s="16">
        <v>8</v>
      </c>
      <c r="D66" s="17">
        <v>30.1655129022581</v>
      </c>
      <c r="E66" s="19">
        <f t="shared" si="55"/>
        <v>29.9760406787097</v>
      </c>
      <c r="F66" s="16" t="s">
        <v>73</v>
      </c>
      <c r="G66" s="13">
        <v>9</v>
      </c>
      <c r="H66" s="18">
        <f t="shared" si="40"/>
        <v>30.1655129022581</v>
      </c>
      <c r="I66" s="18">
        <f t="shared" si="41"/>
        <v>303.315512902258</v>
      </c>
      <c r="J66" s="18">
        <f t="shared" si="42"/>
        <v>0.603715153961012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5.45634861034381</v>
      </c>
      <c r="P66" s="18">
        <f t="shared" si="45"/>
        <v>3.29408034135867</v>
      </c>
      <c r="Q66" s="23">
        <f t="shared" si="46"/>
        <v>0.955283298994013</v>
      </c>
      <c r="R66" s="18">
        <f t="shared" si="47"/>
        <v>0.80117865</v>
      </c>
      <c r="S66" s="24">
        <f t="shared" si="48"/>
        <v>1.19234742337931</v>
      </c>
      <c r="T66" s="3">
        <v>0.27</v>
      </c>
      <c r="U66" s="25">
        <f t="shared" si="49"/>
        <v>0.321933804312414</v>
      </c>
      <c r="V66" s="3">
        <v>220.1</v>
      </c>
      <c r="W66" s="26">
        <v>12.1</v>
      </c>
      <c r="X66" s="26">
        <v>4.5</v>
      </c>
      <c r="Y66" s="26">
        <v>1.5</v>
      </c>
      <c r="Z66" s="26">
        <v>6.8</v>
      </c>
      <c r="AA66" s="3">
        <v>30.2</v>
      </c>
      <c r="AB66" s="2">
        <f t="shared" si="50"/>
        <v>0.337751738177902</v>
      </c>
      <c r="AC66" s="28">
        <f t="shared" si="51"/>
        <v>10.2321666666667</v>
      </c>
      <c r="AD66" s="1">
        <f t="shared" si="52"/>
        <v>0.29</v>
      </c>
      <c r="AE66" s="29">
        <f t="shared" si="53"/>
        <v>366.958408394587</v>
      </c>
      <c r="AF66" s="1">
        <f t="shared" si="54"/>
        <v>12681833.3449303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</row>
    <row r="67" s="1" customFormat="1" spans="1:78">
      <c r="A67" s="13"/>
      <c r="B67" s="13"/>
      <c r="C67" s="16">
        <v>9</v>
      </c>
      <c r="D67" s="17">
        <v>25.1602983816667</v>
      </c>
      <c r="E67" s="19">
        <f t="shared" si="55"/>
        <v>30.1655129022581</v>
      </c>
      <c r="F67" s="16" t="s">
        <v>73</v>
      </c>
      <c r="G67" s="13">
        <v>10</v>
      </c>
      <c r="H67" s="18">
        <f t="shared" si="40"/>
        <v>25.1602983816667</v>
      </c>
      <c r="I67" s="18">
        <f t="shared" si="41"/>
        <v>298.310298381667</v>
      </c>
      <c r="J67" s="18">
        <f t="shared" si="42"/>
        <v>0.352302797253411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4.92495326898514</v>
      </c>
      <c r="P67" s="18">
        <f t="shared" si="45"/>
        <v>1.7350748130058</v>
      </c>
      <c r="Q67" s="23">
        <f t="shared" si="46"/>
        <v>0.503171695771681</v>
      </c>
      <c r="R67" s="18">
        <f t="shared" si="47"/>
        <v>0.80117865</v>
      </c>
      <c r="S67" s="24">
        <f t="shared" si="48"/>
        <v>0.628039321531697</v>
      </c>
      <c r="T67" s="3">
        <v>0.27</v>
      </c>
      <c r="U67" s="25">
        <f t="shared" si="49"/>
        <v>0.169570616813558</v>
      </c>
      <c r="V67" s="3">
        <v>220.1</v>
      </c>
      <c r="W67" s="26">
        <v>12.1</v>
      </c>
      <c r="X67" s="26">
        <v>4.5</v>
      </c>
      <c r="Y67" s="26">
        <v>1.5</v>
      </c>
      <c r="Z67" s="26">
        <v>6.8</v>
      </c>
      <c r="AA67" s="3">
        <v>30.2</v>
      </c>
      <c r="AB67" s="2">
        <f t="shared" si="50"/>
        <v>0.308147570846874</v>
      </c>
      <c r="AC67" s="28">
        <f t="shared" si="51"/>
        <v>10.2321666666667</v>
      </c>
      <c r="AD67" s="1">
        <f t="shared" si="52"/>
        <v>0.29</v>
      </c>
      <c r="AE67" s="29">
        <f t="shared" si="53"/>
        <v>366.958408394587</v>
      </c>
      <c r="AF67" s="1">
        <f t="shared" si="54"/>
        <v>11570262.1108845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</row>
    <row r="68" s="1" customFormat="1" spans="1:78">
      <c r="A68" s="13"/>
      <c r="B68" s="13"/>
      <c r="C68" s="16">
        <v>10</v>
      </c>
      <c r="D68" s="17">
        <v>19.9991907677419</v>
      </c>
      <c r="E68" s="19">
        <f t="shared" si="55"/>
        <v>25.1602983816667</v>
      </c>
      <c r="F68" s="16" t="s">
        <v>73</v>
      </c>
      <c r="G68" s="13">
        <v>11</v>
      </c>
      <c r="H68" s="18">
        <f t="shared" si="40"/>
        <v>19.9991907677419</v>
      </c>
      <c r="I68" s="18">
        <f t="shared" si="41"/>
        <v>293.149190767742</v>
      </c>
      <c r="J68" s="18">
        <f t="shared" si="42"/>
        <v>0.198312336649437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3.03038453318038</v>
      </c>
      <c r="O68" s="18">
        <f t="shared" si="56"/>
        <v>2.92217892279897</v>
      </c>
      <c r="P68" s="18">
        <f t="shared" si="45"/>
        <v>0.579504130287998</v>
      </c>
      <c r="Q68" s="23">
        <f t="shared" si="46"/>
        <v>0.168056197783519</v>
      </c>
      <c r="R68" s="18">
        <f t="shared" si="47"/>
        <v>0.80117865</v>
      </c>
      <c r="S68" s="24">
        <f t="shared" si="48"/>
        <v>0.209761203426376</v>
      </c>
      <c r="T68" s="3">
        <v>0.27</v>
      </c>
      <c r="U68" s="25">
        <f t="shared" si="49"/>
        <v>0.0566355249251216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50"/>
        <v>0.237404282492951</v>
      </c>
      <c r="AC68" s="28">
        <f t="shared" si="51"/>
        <v>10.2321666666667</v>
      </c>
      <c r="AD68" s="1">
        <f t="shared" si="52"/>
        <v>0.29</v>
      </c>
      <c r="AE68" s="29">
        <f t="shared" si="53"/>
        <v>366.958408394587</v>
      </c>
      <c r="AF68" s="1">
        <f t="shared" si="54"/>
        <v>8914007.55534389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</row>
    <row r="69" s="1" customFormat="1" spans="1:78">
      <c r="A69" s="13"/>
      <c r="B69" s="13"/>
      <c r="C69" s="16">
        <v>11</v>
      </c>
      <c r="D69" s="17">
        <v>14.3930292008333</v>
      </c>
      <c r="E69" s="19">
        <f t="shared" si="55"/>
        <v>19.9991907677419</v>
      </c>
      <c r="F69" s="16" t="s">
        <v>75</v>
      </c>
      <c r="G69" s="13">
        <v>12</v>
      </c>
      <c r="H69" s="18">
        <f t="shared" si="40"/>
        <v>14.3930292008333</v>
      </c>
      <c r="I69" s="18">
        <f t="shared" si="41"/>
        <v>287.543029200833</v>
      </c>
      <c r="J69" s="18">
        <f t="shared" si="42"/>
        <v>0.103779515797018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5.10535979251097</v>
      </c>
      <c r="P69" s="18">
        <f t="shared" si="45"/>
        <v>0.529831767236353</v>
      </c>
      <c r="Q69" s="23">
        <f t="shared" si="46"/>
        <v>0.153651212498542</v>
      </c>
      <c r="R69" s="18">
        <f t="shared" si="47"/>
        <v>0.80117865</v>
      </c>
      <c r="S69" s="24">
        <f t="shared" si="48"/>
        <v>0.191781461598536</v>
      </c>
      <c r="T69" s="3">
        <v>0.27</v>
      </c>
      <c r="U69" s="25">
        <f t="shared" si="49"/>
        <v>0.0517809946316048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0.236461047256921</v>
      </c>
      <c r="AC69" s="28">
        <f t="shared" si="51"/>
        <v>10.2321666666667</v>
      </c>
      <c r="AD69" s="1">
        <f t="shared" si="52"/>
        <v>0.29</v>
      </c>
      <c r="AE69" s="29">
        <f t="shared" si="53"/>
        <v>366.958408394587</v>
      </c>
      <c r="AF69" s="1">
        <f t="shared" si="54"/>
        <v>8878591.15117397</v>
      </c>
      <c r="AG69" s="1">
        <f>SUM(AF58:AF69)</f>
        <v>128622855.823679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</row>
    <row r="70" s="1" customFormat="1" spans="1:46">
      <c r="A70" s="13"/>
      <c r="B70" s="13"/>
      <c r="C70" s="16">
        <v>12</v>
      </c>
      <c r="D70" s="17">
        <v>7.24477659677419</v>
      </c>
      <c r="E70" s="19">
        <f t="shared" si="55"/>
        <v>14.3930292008333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7.24504033532258</v>
      </c>
      <c r="E74" s="16"/>
      <c r="F74" s="16"/>
      <c r="G74" s="13">
        <v>1</v>
      </c>
      <c r="H74" s="18">
        <f t="shared" ref="H74:H85" si="57">E75</f>
        <v>7.24504033532258</v>
      </c>
      <c r="I74" s="18">
        <f t="shared" ref="I74:I85" si="58">H74+273.15</f>
        <v>280.395040335323</v>
      </c>
      <c r="J74" s="18">
        <f t="shared" ref="J74:J85" si="59">EXP(($C$16*(I74-$C$14))/($C$17*I74*$C$14))</f>
        <v>0.04377394319268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0.0228158546708887</v>
      </c>
      <c r="Q74" s="23">
        <f t="shared" ref="Q74:Q85" si="63">P74*$B$76</f>
        <v>0.00593212221443105</v>
      </c>
      <c r="R74" s="18">
        <f t="shared" ref="R74:R85" si="64">L74*$B$76</f>
        <v>0.1355172</v>
      </c>
      <c r="S74" s="24">
        <f t="shared" ref="S74:S85" si="65">Q74/R74</f>
        <v>0.04377394319268</v>
      </c>
      <c r="T74" s="3">
        <v>0.01</v>
      </c>
      <c r="U74" s="25">
        <f t="shared" ref="U74:U85" si="66">S74*T74</f>
        <v>0.0004377394319268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0.0059277394319268</v>
      </c>
      <c r="AU74" s="28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0</v>
      </c>
      <c r="AX74" s="1">
        <f t="shared" ref="AX74:AX85" si="73">AW74*10000*AV74*0.67*AU74*AT74</f>
        <v>0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6.64743433835484</v>
      </c>
      <c r="E75" s="19">
        <f t="shared" ref="E75:E86" si="74">D74</f>
        <v>7.24504033532258</v>
      </c>
      <c r="F75" s="16" t="s">
        <v>73</v>
      </c>
      <c r="G75" s="13">
        <v>2</v>
      </c>
      <c r="H75" s="18">
        <f t="shared" si="57"/>
        <v>6.64743433835484</v>
      </c>
      <c r="I75" s="18">
        <f t="shared" si="58"/>
        <v>279.797434338355</v>
      </c>
      <c r="J75" s="18">
        <f t="shared" si="59"/>
        <v>0.0406447924603225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1.01962414532911</v>
      </c>
      <c r="P75" s="18">
        <f t="shared" si="62"/>
        <v>0.0414424117744354</v>
      </c>
      <c r="Q75" s="23">
        <f t="shared" si="63"/>
        <v>0.0107750270613532</v>
      </c>
      <c r="R75" s="18">
        <f t="shared" si="64"/>
        <v>0.1355172</v>
      </c>
      <c r="S75" s="24">
        <f t="shared" si="65"/>
        <v>0.0795104020844086</v>
      </c>
      <c r="T75" s="3">
        <v>0.01</v>
      </c>
      <c r="U75" s="25">
        <f t="shared" si="66"/>
        <v>0.000795104020844086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0.00628510402084409</v>
      </c>
      <c r="AU75" s="28">
        <f t="shared" si="70"/>
        <v>52.122</v>
      </c>
      <c r="AV75" s="1">
        <f t="shared" si="71"/>
        <v>0.26</v>
      </c>
      <c r="AW75" s="2">
        <f t="shared" si="72"/>
        <v>0</v>
      </c>
      <c r="AX75" s="1">
        <f t="shared" si="73"/>
        <v>0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7">
        <v>10.0473178839286</v>
      </c>
      <c r="E76" s="19">
        <f t="shared" si="74"/>
        <v>6.64743433835484</v>
      </c>
      <c r="F76" s="16" t="s">
        <v>73</v>
      </c>
      <c r="G76" s="13">
        <v>3</v>
      </c>
      <c r="H76" s="18">
        <f t="shared" si="57"/>
        <v>10.0473178839286</v>
      </c>
      <c r="I76" s="18">
        <f t="shared" si="58"/>
        <v>283.197317883929</v>
      </c>
      <c r="J76" s="18">
        <f t="shared" si="59"/>
        <v>0.0617225933543762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1.49940173355468</v>
      </c>
      <c r="P76" s="18">
        <f t="shared" si="62"/>
        <v>0.092546963475042</v>
      </c>
      <c r="Q76" s="23">
        <f t="shared" si="63"/>
        <v>0.0240622105035109</v>
      </c>
      <c r="R76" s="18">
        <f t="shared" si="64"/>
        <v>0.1355172</v>
      </c>
      <c r="S76" s="24">
        <f t="shared" si="65"/>
        <v>0.17755835055263</v>
      </c>
      <c r="T76" s="3">
        <v>0.01</v>
      </c>
      <c r="U76" s="25">
        <f t="shared" si="66"/>
        <v>0.0017755835055263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0.001</v>
      </c>
      <c r="AF76" s="3">
        <v>0.49</v>
      </c>
      <c r="AG76" s="25">
        <f t="shared" si="67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8"/>
        <v>0.005</v>
      </c>
      <c r="AT76" s="2">
        <f t="shared" si="69"/>
        <v>0.0072655835055263</v>
      </c>
      <c r="AU76" s="28">
        <f t="shared" si="70"/>
        <v>52.122</v>
      </c>
      <c r="AV76" s="1">
        <f t="shared" si="71"/>
        <v>0.26</v>
      </c>
      <c r="AW76" s="2">
        <f t="shared" si="72"/>
        <v>0</v>
      </c>
      <c r="AX76" s="1">
        <f t="shared" si="73"/>
        <v>0</v>
      </c>
    </row>
    <row r="77" s="1" customFormat="1" spans="1:50">
      <c r="A77" s="13"/>
      <c r="B77" s="13"/>
      <c r="C77" s="16">
        <v>3</v>
      </c>
      <c r="D77" s="17">
        <v>15.1177907002258</v>
      </c>
      <c r="E77" s="19">
        <f t="shared" si="74"/>
        <v>10.0473178839286</v>
      </c>
      <c r="F77" s="16" t="s">
        <v>73</v>
      </c>
      <c r="G77" s="13">
        <v>4</v>
      </c>
      <c r="H77" s="18">
        <f t="shared" si="57"/>
        <v>15.1177907002258</v>
      </c>
      <c r="I77" s="18">
        <f t="shared" si="58"/>
        <v>288.267790700226</v>
      </c>
      <c r="J77" s="18">
        <f t="shared" si="59"/>
        <v>0.113001867871937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1.92807477007963</v>
      </c>
      <c r="P77" s="18">
        <f t="shared" si="62"/>
        <v>0.217876050415754</v>
      </c>
      <c r="Q77" s="23">
        <f t="shared" si="63"/>
        <v>0.0566477731080961</v>
      </c>
      <c r="R77" s="18">
        <f t="shared" si="64"/>
        <v>0.1355172</v>
      </c>
      <c r="S77" s="24">
        <f t="shared" si="65"/>
        <v>0.418011684923361</v>
      </c>
      <c r="T77" s="3">
        <v>0.01</v>
      </c>
      <c r="U77" s="25">
        <f t="shared" si="66"/>
        <v>0.00418011684923361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0.001</v>
      </c>
      <c r="AF77" s="3">
        <v>0.49</v>
      </c>
      <c r="AG77" s="25">
        <f t="shared" si="67"/>
        <v>0.00049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0.015</v>
      </c>
      <c r="AR77" s="3">
        <v>0.5</v>
      </c>
      <c r="AS77" s="3">
        <f t="shared" si="68"/>
        <v>0.0075</v>
      </c>
      <c r="AT77" s="2">
        <f t="shared" si="69"/>
        <v>0.0121701168492336</v>
      </c>
      <c r="AU77" s="28">
        <f t="shared" si="70"/>
        <v>52.122</v>
      </c>
      <c r="AV77" s="1">
        <f t="shared" si="71"/>
        <v>0.26</v>
      </c>
      <c r="AW77" s="2">
        <f t="shared" si="72"/>
        <v>0</v>
      </c>
      <c r="AX77" s="1">
        <f t="shared" si="73"/>
        <v>0</v>
      </c>
    </row>
    <row r="78" s="1" customFormat="1" spans="1:50">
      <c r="A78" s="13"/>
      <c r="B78" s="13"/>
      <c r="C78" s="16">
        <v>4</v>
      </c>
      <c r="D78" s="17">
        <v>17.9081809953333</v>
      </c>
      <c r="E78" s="19">
        <f t="shared" si="74"/>
        <v>15.1177907002258</v>
      </c>
      <c r="F78" s="16" t="s">
        <v>73</v>
      </c>
      <c r="G78" s="13">
        <v>5</v>
      </c>
      <c r="H78" s="18">
        <f t="shared" si="57"/>
        <v>17.9081809953333</v>
      </c>
      <c r="I78" s="18">
        <f t="shared" si="58"/>
        <v>291.058180995333</v>
      </c>
      <c r="J78" s="18">
        <f t="shared" si="59"/>
        <v>0.156213737598871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1.62468878368069</v>
      </c>
      <c r="O78" s="18">
        <f t="shared" si="75"/>
        <v>0.606729935983194</v>
      </c>
      <c r="P78" s="18">
        <f t="shared" si="62"/>
        <v>0.0947795510130585</v>
      </c>
      <c r="Q78" s="23">
        <f t="shared" si="63"/>
        <v>0.0246426832633952</v>
      </c>
      <c r="R78" s="18">
        <f t="shared" si="64"/>
        <v>0.1355172</v>
      </c>
      <c r="S78" s="24">
        <f t="shared" si="65"/>
        <v>0.181841738638307</v>
      </c>
      <c r="T78" s="3">
        <v>0.01</v>
      </c>
      <c r="U78" s="25">
        <f t="shared" si="66"/>
        <v>0.00181841738638307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0.005</v>
      </c>
      <c r="AF78" s="3">
        <v>0.49</v>
      </c>
      <c r="AG78" s="25">
        <f t="shared" si="67"/>
        <v>0.00245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0.015</v>
      </c>
      <c r="AR78" s="3">
        <v>0.5</v>
      </c>
      <c r="AS78" s="3">
        <f t="shared" si="68"/>
        <v>0.0075</v>
      </c>
      <c r="AT78" s="2">
        <f t="shared" si="69"/>
        <v>0.0117684173863831</v>
      </c>
      <c r="AU78" s="28">
        <f t="shared" si="70"/>
        <v>52.122</v>
      </c>
      <c r="AV78" s="1">
        <f t="shared" si="71"/>
        <v>0.26</v>
      </c>
      <c r="AW78" s="2">
        <f t="shared" si="72"/>
        <v>0</v>
      </c>
      <c r="AX78" s="1">
        <f t="shared" si="73"/>
        <v>0</v>
      </c>
    </row>
    <row r="79" s="1" customFormat="1" spans="1:50">
      <c r="A79" s="13"/>
      <c r="B79" s="13"/>
      <c r="C79" s="16">
        <v>5</v>
      </c>
      <c r="D79" s="17">
        <v>23.7562461777419</v>
      </c>
      <c r="E79" s="19">
        <f t="shared" si="74"/>
        <v>17.9081809953333</v>
      </c>
      <c r="F79" s="16" t="s">
        <v>75</v>
      </c>
      <c r="G79" s="13">
        <v>6</v>
      </c>
      <c r="H79" s="18">
        <f t="shared" si="57"/>
        <v>23.7562461777419</v>
      </c>
      <c r="I79" s="18">
        <f t="shared" si="58"/>
        <v>296.906246177742</v>
      </c>
      <c r="J79" s="18">
        <f t="shared" si="59"/>
        <v>0.301913127090268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1.03317038497014</v>
      </c>
      <c r="P79" s="18">
        <f t="shared" si="62"/>
        <v>0.31192770174339</v>
      </c>
      <c r="Q79" s="23">
        <f t="shared" si="63"/>
        <v>0.0811012024532813</v>
      </c>
      <c r="R79" s="18">
        <f t="shared" si="64"/>
        <v>0.1355172</v>
      </c>
      <c r="S79" s="24">
        <f t="shared" si="65"/>
        <v>0.598456892949982</v>
      </c>
      <c r="T79" s="3">
        <v>0.01</v>
      </c>
      <c r="U79" s="25">
        <f t="shared" si="66"/>
        <v>0.00598456892949982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0.005</v>
      </c>
      <c r="AF79" s="3">
        <v>0.49</v>
      </c>
      <c r="AG79" s="25">
        <f t="shared" si="67"/>
        <v>0.00245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0.015</v>
      </c>
      <c r="AR79" s="3">
        <v>0.5</v>
      </c>
      <c r="AS79" s="3">
        <f t="shared" si="68"/>
        <v>0.0075</v>
      </c>
      <c r="AT79" s="2">
        <f t="shared" si="69"/>
        <v>0.0159345689294998</v>
      </c>
      <c r="AU79" s="28">
        <f t="shared" si="70"/>
        <v>52.122</v>
      </c>
      <c r="AV79" s="1">
        <f t="shared" si="71"/>
        <v>0.26</v>
      </c>
      <c r="AW79" s="2">
        <f t="shared" si="72"/>
        <v>0</v>
      </c>
      <c r="AX79" s="1">
        <f t="shared" si="73"/>
        <v>0</v>
      </c>
    </row>
    <row r="80" s="1" customFormat="1" spans="1:50">
      <c r="A80" s="13"/>
      <c r="B80" s="13"/>
      <c r="C80" s="16">
        <v>6</v>
      </c>
      <c r="D80" s="17">
        <v>26.7241215753333</v>
      </c>
      <c r="E80" s="19">
        <f t="shared" si="74"/>
        <v>23.7562461777419</v>
      </c>
      <c r="F80" s="16" t="s">
        <v>73</v>
      </c>
      <c r="G80" s="13">
        <v>7</v>
      </c>
      <c r="H80" s="18">
        <f t="shared" si="57"/>
        <v>26.7241215753333</v>
      </c>
      <c r="I80" s="18">
        <f t="shared" si="58"/>
        <v>299.874121575333</v>
      </c>
      <c r="J80" s="18">
        <f t="shared" si="59"/>
        <v>0.417675735323976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1.24246268322675</v>
      </c>
      <c r="P80" s="18">
        <f t="shared" si="62"/>
        <v>0.518946514829331</v>
      </c>
      <c r="Q80" s="23">
        <f t="shared" si="63"/>
        <v>0.134926093855626</v>
      </c>
      <c r="R80" s="18">
        <f t="shared" si="64"/>
        <v>0.1355172</v>
      </c>
      <c r="S80" s="24">
        <f t="shared" si="65"/>
        <v>0.995638146712197</v>
      </c>
      <c r="T80" s="3">
        <v>0.01</v>
      </c>
      <c r="U80" s="25">
        <f t="shared" si="66"/>
        <v>0.00995638146712197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0.005</v>
      </c>
      <c r="AF80" s="3">
        <v>0.49</v>
      </c>
      <c r="AG80" s="25">
        <f t="shared" si="67"/>
        <v>0.00245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0.02</v>
      </c>
      <c r="AR80" s="3">
        <v>0.5</v>
      </c>
      <c r="AS80" s="3">
        <f t="shared" si="68"/>
        <v>0.01</v>
      </c>
      <c r="AT80" s="2">
        <f t="shared" si="69"/>
        <v>0.022406381467122</v>
      </c>
      <c r="AU80" s="28">
        <f t="shared" si="70"/>
        <v>52.122</v>
      </c>
      <c r="AV80" s="1">
        <f t="shared" si="71"/>
        <v>0.26</v>
      </c>
      <c r="AW80" s="2">
        <f t="shared" si="72"/>
        <v>0</v>
      </c>
      <c r="AX80" s="1">
        <f t="shared" si="73"/>
        <v>0</v>
      </c>
    </row>
    <row r="81" s="1" customFormat="1" spans="1:50">
      <c r="A81" s="13"/>
      <c r="B81" s="13"/>
      <c r="C81" s="16">
        <v>7</v>
      </c>
      <c r="D81" s="17">
        <v>29.9760406787097</v>
      </c>
      <c r="E81" s="19">
        <f t="shared" si="74"/>
        <v>26.7241215753333</v>
      </c>
      <c r="F81" s="16" t="s">
        <v>73</v>
      </c>
      <c r="G81" s="13">
        <v>8</v>
      </c>
      <c r="H81" s="18">
        <f t="shared" si="57"/>
        <v>29.9760406787097</v>
      </c>
      <c r="I81" s="18">
        <f t="shared" si="58"/>
        <v>303.12604067871</v>
      </c>
      <c r="J81" s="18">
        <f t="shared" si="59"/>
        <v>0.591722212683511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1.24473616839741</v>
      </c>
      <c r="P81" s="18">
        <f t="shared" si="62"/>
        <v>0.736538039771313</v>
      </c>
      <c r="Q81" s="23">
        <f t="shared" si="63"/>
        <v>0.191499890340542</v>
      </c>
      <c r="R81" s="18">
        <f t="shared" si="64"/>
        <v>0.1355172</v>
      </c>
      <c r="S81" s="24">
        <f t="shared" si="65"/>
        <v>1.41310394798993</v>
      </c>
      <c r="T81" s="3">
        <v>0.01</v>
      </c>
      <c r="U81" s="25">
        <f t="shared" si="66"/>
        <v>0.0141310394798993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0.005</v>
      </c>
      <c r="AF81" s="3">
        <v>0.49</v>
      </c>
      <c r="AG81" s="25">
        <f t="shared" si="67"/>
        <v>0.00245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0.02</v>
      </c>
      <c r="AR81" s="3">
        <v>0.5</v>
      </c>
      <c r="AS81" s="3">
        <f t="shared" si="68"/>
        <v>0.01</v>
      </c>
      <c r="AT81" s="2">
        <f t="shared" si="69"/>
        <v>0.0265810394798993</v>
      </c>
      <c r="AU81" s="28">
        <f t="shared" si="70"/>
        <v>52.122</v>
      </c>
      <c r="AV81" s="1">
        <f t="shared" si="71"/>
        <v>0.26</v>
      </c>
      <c r="AW81" s="2">
        <f t="shared" si="72"/>
        <v>0</v>
      </c>
      <c r="AX81" s="1">
        <f t="shared" si="73"/>
        <v>0</v>
      </c>
    </row>
    <row r="82" s="1" customFormat="1" spans="1:50">
      <c r="A82" s="13"/>
      <c r="B82" s="13"/>
      <c r="C82" s="16">
        <v>8</v>
      </c>
      <c r="D82" s="17">
        <v>30.1655129022581</v>
      </c>
      <c r="E82" s="19">
        <f t="shared" si="74"/>
        <v>29.9760406787097</v>
      </c>
      <c r="F82" s="16" t="s">
        <v>73</v>
      </c>
      <c r="G82" s="13">
        <v>9</v>
      </c>
      <c r="H82" s="18">
        <f t="shared" si="57"/>
        <v>30.1655129022581</v>
      </c>
      <c r="I82" s="18">
        <f t="shared" si="58"/>
        <v>303.315512902258</v>
      </c>
      <c r="J82" s="18">
        <f t="shared" si="59"/>
        <v>0.603715153961012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1.0294181286261</v>
      </c>
      <c r="P82" s="18">
        <f t="shared" si="62"/>
        <v>0.621475324013763</v>
      </c>
      <c r="Q82" s="23">
        <f t="shared" si="63"/>
        <v>0.161583584243579</v>
      </c>
      <c r="R82" s="18">
        <f t="shared" si="64"/>
        <v>0.1355172</v>
      </c>
      <c r="S82" s="24">
        <f t="shared" si="65"/>
        <v>1.19234742337931</v>
      </c>
      <c r="T82" s="3">
        <v>0.01</v>
      </c>
      <c r="U82" s="25">
        <f t="shared" si="66"/>
        <v>0.0119234742337931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0.005</v>
      </c>
      <c r="AF82" s="3">
        <v>0.49</v>
      </c>
      <c r="AG82" s="25">
        <f t="shared" si="67"/>
        <v>0.00245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0.015</v>
      </c>
      <c r="AR82" s="3">
        <v>0.5</v>
      </c>
      <c r="AS82" s="3">
        <f t="shared" si="68"/>
        <v>0.0075</v>
      </c>
      <c r="AT82" s="2">
        <f t="shared" si="69"/>
        <v>0.0218734742337931</v>
      </c>
      <c r="AU82" s="28">
        <f t="shared" si="70"/>
        <v>52.122</v>
      </c>
      <c r="AV82" s="1">
        <f t="shared" si="71"/>
        <v>0.26</v>
      </c>
      <c r="AW82" s="2">
        <f t="shared" si="72"/>
        <v>0</v>
      </c>
      <c r="AX82" s="1">
        <f t="shared" si="73"/>
        <v>0</v>
      </c>
    </row>
    <row r="83" s="1" customFormat="1" spans="1:50">
      <c r="A83" s="13"/>
      <c r="B83" s="13"/>
      <c r="C83" s="16">
        <v>9</v>
      </c>
      <c r="D83" s="17">
        <v>25.1602983816667</v>
      </c>
      <c r="E83" s="19">
        <f t="shared" si="74"/>
        <v>30.1655129022581</v>
      </c>
      <c r="F83" s="16" t="s">
        <v>73</v>
      </c>
      <c r="G83" s="13">
        <v>10</v>
      </c>
      <c r="H83" s="18">
        <f t="shared" si="57"/>
        <v>25.1602983816667</v>
      </c>
      <c r="I83" s="18">
        <f t="shared" si="58"/>
        <v>298.310298381667</v>
      </c>
      <c r="J83" s="18">
        <f t="shared" si="59"/>
        <v>0.352302797253411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0.929162804612338</v>
      </c>
      <c r="P83" s="18">
        <f t="shared" si="62"/>
        <v>0.327346655168751</v>
      </c>
      <c r="Q83" s="23">
        <f t="shared" si="63"/>
        <v>0.0851101303438753</v>
      </c>
      <c r="R83" s="18">
        <f t="shared" si="64"/>
        <v>0.1355172</v>
      </c>
      <c r="S83" s="24">
        <f t="shared" si="65"/>
        <v>0.628039321531697</v>
      </c>
      <c r="T83" s="3">
        <v>0.01</v>
      </c>
      <c r="U83" s="25">
        <f t="shared" si="66"/>
        <v>0.00628039321531697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0.005</v>
      </c>
      <c r="AF83" s="3">
        <v>0.49</v>
      </c>
      <c r="AG83" s="25">
        <f t="shared" si="67"/>
        <v>0.00245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0.015</v>
      </c>
      <c r="AR83" s="3">
        <v>0.5</v>
      </c>
      <c r="AS83" s="3">
        <f t="shared" si="68"/>
        <v>0.0075</v>
      </c>
      <c r="AT83" s="2">
        <f t="shared" si="69"/>
        <v>0.016230393215317</v>
      </c>
      <c r="AU83" s="28">
        <f t="shared" si="70"/>
        <v>52.122</v>
      </c>
      <c r="AV83" s="1">
        <f t="shared" si="71"/>
        <v>0.26</v>
      </c>
      <c r="AW83" s="2">
        <f t="shared" si="72"/>
        <v>0</v>
      </c>
      <c r="AX83" s="1">
        <f t="shared" si="73"/>
        <v>0</v>
      </c>
    </row>
    <row r="84" s="1" customFormat="1" spans="1:50">
      <c r="A84" s="13"/>
      <c r="B84" s="13"/>
      <c r="C84" s="16">
        <v>10</v>
      </c>
      <c r="D84" s="17">
        <v>19.9991907677419</v>
      </c>
      <c r="E84" s="19">
        <f t="shared" si="74"/>
        <v>25.1602983816667</v>
      </c>
      <c r="F84" s="16" t="s">
        <v>73</v>
      </c>
      <c r="G84" s="13">
        <v>11</v>
      </c>
      <c r="H84" s="18">
        <f t="shared" si="57"/>
        <v>19.9991907677419</v>
      </c>
      <c r="I84" s="18">
        <f t="shared" si="58"/>
        <v>293.149190767742</v>
      </c>
      <c r="J84" s="18">
        <f t="shared" si="59"/>
        <v>0.198312336649437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0.571725341971407</v>
      </c>
      <c r="O84" s="18">
        <f t="shared" si="75"/>
        <v>0.551310807472179</v>
      </c>
      <c r="P84" s="18">
        <f t="shared" si="62"/>
        <v>0.109331734449896</v>
      </c>
      <c r="Q84" s="23">
        <f t="shared" si="63"/>
        <v>0.0284262509569729</v>
      </c>
      <c r="R84" s="18">
        <f t="shared" si="64"/>
        <v>0.1355172</v>
      </c>
      <c r="S84" s="24">
        <f t="shared" si="65"/>
        <v>0.209761203426376</v>
      </c>
      <c r="T84" s="3">
        <v>0.01</v>
      </c>
      <c r="U84" s="25">
        <f t="shared" si="66"/>
        <v>0.00209761203426376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0.005</v>
      </c>
      <c r="AF84" s="3">
        <v>0.49</v>
      </c>
      <c r="AG84" s="25">
        <f t="shared" si="67"/>
        <v>0.00245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8"/>
        <v>0.005</v>
      </c>
      <c r="AT84" s="2">
        <f t="shared" si="69"/>
        <v>0.00954761203426376</v>
      </c>
      <c r="AU84" s="28">
        <f t="shared" si="70"/>
        <v>52.122</v>
      </c>
      <c r="AV84" s="1">
        <f t="shared" si="71"/>
        <v>0.26</v>
      </c>
      <c r="AW84" s="2">
        <f t="shared" si="72"/>
        <v>0</v>
      </c>
      <c r="AX84" s="1">
        <f t="shared" si="73"/>
        <v>0</v>
      </c>
    </row>
    <row r="85" s="1" customFormat="1" spans="1:51">
      <c r="A85" s="13"/>
      <c r="B85" s="13"/>
      <c r="C85" s="16">
        <v>11</v>
      </c>
      <c r="D85" s="17">
        <v>14.3930292008333</v>
      </c>
      <c r="E85" s="19">
        <f t="shared" si="74"/>
        <v>19.9991907677419</v>
      </c>
      <c r="F85" s="16" t="s">
        <v>75</v>
      </c>
      <c r="G85" s="13">
        <v>12</v>
      </c>
      <c r="H85" s="18">
        <f t="shared" si="57"/>
        <v>14.3930292008333</v>
      </c>
      <c r="I85" s="18">
        <f t="shared" si="58"/>
        <v>287.543029200833</v>
      </c>
      <c r="J85" s="18">
        <f t="shared" si="59"/>
        <v>0.103779515797018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0.963199073022283</v>
      </c>
      <c r="P85" s="18">
        <f t="shared" si="62"/>
        <v>0.0999603334143891</v>
      </c>
      <c r="Q85" s="23">
        <f t="shared" si="63"/>
        <v>0.0259896866877412</v>
      </c>
      <c r="R85" s="18">
        <f t="shared" si="64"/>
        <v>0.1355172</v>
      </c>
      <c r="S85" s="24">
        <f t="shared" si="65"/>
        <v>0.191781461598536</v>
      </c>
      <c r="T85" s="3">
        <v>0.01</v>
      </c>
      <c r="U85" s="25">
        <f t="shared" si="66"/>
        <v>0.00191781461598536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0.005</v>
      </c>
      <c r="AF85" s="3">
        <v>0.49</v>
      </c>
      <c r="AG85" s="25">
        <f t="shared" si="67"/>
        <v>0.00245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0.00936781461598536</v>
      </c>
      <c r="AU85" s="28">
        <f t="shared" si="70"/>
        <v>52.122</v>
      </c>
      <c r="AV85" s="1">
        <f t="shared" si="71"/>
        <v>0.26</v>
      </c>
      <c r="AW85" s="2">
        <f t="shared" si="72"/>
        <v>0</v>
      </c>
      <c r="AX85" s="1">
        <f t="shared" si="73"/>
        <v>0</v>
      </c>
      <c r="AY85" s="1">
        <f>SUM(AX74:AX85)</f>
        <v>0</v>
      </c>
    </row>
    <row r="86" s="1" customFormat="1" spans="1:46">
      <c r="A86" s="13"/>
      <c r="B86" s="13"/>
      <c r="C86" s="16">
        <v>12</v>
      </c>
      <c r="D86" s="17">
        <v>7.24477659677419</v>
      </c>
      <c r="E86" s="19">
        <f t="shared" si="74"/>
        <v>14.3930292008333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7.24504033532258</v>
      </c>
      <c r="E90" s="16"/>
      <c r="F90" s="16"/>
      <c r="G90" s="13">
        <v>1</v>
      </c>
      <c r="H90" s="18">
        <f t="shared" ref="H90:H101" si="76">E91</f>
        <v>7.24504033532258</v>
      </c>
      <c r="I90" s="18">
        <f t="shared" ref="I90:I101" si="77">H90+273.15</f>
        <v>280.395040335323</v>
      </c>
      <c r="J90" s="18">
        <f t="shared" ref="J90:J101" si="78">EXP(($C$16*(I90-$C$14))/($C$17*I90*$C$14))</f>
        <v>0.04377394319268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0.012462441626956</v>
      </c>
      <c r="Q90" s="23">
        <f t="shared" ref="Q90:Q101" si="82">P90*$B$76</f>
        <v>0.00324023482300856</v>
      </c>
      <c r="R90" s="18">
        <f t="shared" ref="R90:R101" si="83">L90*$B$76</f>
        <v>0.074022</v>
      </c>
      <c r="S90" s="24">
        <f t="shared" ref="S90:S101" si="84">Q90/R90</f>
        <v>0.04377394319268</v>
      </c>
      <c r="T90" s="3">
        <v>0.01</v>
      </c>
      <c r="U90" s="25">
        <f t="shared" ref="U90:U101" si="85">S90*T90</f>
        <v>0.0004377394319268</v>
      </c>
      <c r="V90" s="24"/>
      <c r="W90" s="3"/>
      <c r="X90" s="3"/>
      <c r="Y90" s="27"/>
      <c r="Z90" s="3"/>
      <c r="AA90" s="26"/>
      <c r="AB90" s="3"/>
      <c r="AC90" s="3"/>
      <c r="AD90" s="3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0.0059277394319268</v>
      </c>
      <c r="AU90" s="28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</v>
      </c>
      <c r="AX90" s="1">
        <f t="shared" ref="AX90:AX101" si="92">AW90*10000*AV90*0.67*AU90*AT90</f>
        <v>0</v>
      </c>
      <c r="AZ90" s="2">
        <f t="shared" ref="AZ90:AZ101" si="93">$E$10</f>
        <v>0</v>
      </c>
      <c r="BA90" s="1">
        <f t="shared" ref="BA90:BA101" si="94">AZ90*10000*AV90*0.67*AU90*AT90</f>
        <v>0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6.64743433835484</v>
      </c>
      <c r="E91" s="19">
        <f t="shared" ref="E91:E102" si="95">D90</f>
        <v>7.24504033532258</v>
      </c>
      <c r="F91" s="16" t="s">
        <v>73</v>
      </c>
      <c r="G91" s="13">
        <v>2</v>
      </c>
      <c r="H91" s="18">
        <f t="shared" si="76"/>
        <v>6.64743433835484</v>
      </c>
      <c r="I91" s="18">
        <f t="shared" si="77"/>
        <v>279.797434338355</v>
      </c>
      <c r="J91" s="18">
        <f t="shared" si="78"/>
        <v>0.0406447924603225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0.556937558373044</v>
      </c>
      <c r="P91" s="18">
        <f t="shared" si="81"/>
        <v>0.0226366114734311</v>
      </c>
      <c r="Q91" s="23">
        <f t="shared" si="82"/>
        <v>0.00588551898309209</v>
      </c>
      <c r="R91" s="18">
        <f t="shared" si="83"/>
        <v>0.074022</v>
      </c>
      <c r="S91" s="24">
        <f t="shared" si="84"/>
        <v>0.0795104020844086</v>
      </c>
      <c r="T91" s="3">
        <v>0.01</v>
      </c>
      <c r="U91" s="25">
        <f t="shared" si="85"/>
        <v>0.000795104020844086</v>
      </c>
      <c r="V91" s="24"/>
      <c r="W91" s="3"/>
      <c r="X91" s="3"/>
      <c r="Y91" s="27"/>
      <c r="Z91" s="3"/>
      <c r="AA91" s="26"/>
      <c r="AB91" s="3"/>
      <c r="AC91" s="3"/>
      <c r="AD91" s="3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0.00628510402084409</v>
      </c>
      <c r="AU91" s="28">
        <f t="shared" si="89"/>
        <v>28.47</v>
      </c>
      <c r="AV91" s="1">
        <f t="shared" si="90"/>
        <v>0.26</v>
      </c>
      <c r="AW91" s="2">
        <f t="shared" si="91"/>
        <v>0</v>
      </c>
      <c r="AX91" s="1">
        <f t="shared" si="92"/>
        <v>0</v>
      </c>
      <c r="AZ91" s="2">
        <f t="shared" si="93"/>
        <v>0</v>
      </c>
      <c r="BA91" s="1">
        <f t="shared" si="94"/>
        <v>0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7">
        <v>10.0473178839286</v>
      </c>
      <c r="E92" s="19">
        <f t="shared" si="95"/>
        <v>6.64743433835484</v>
      </c>
      <c r="F92" s="16" t="s">
        <v>73</v>
      </c>
      <c r="G92" s="13">
        <v>3</v>
      </c>
      <c r="H92" s="18">
        <f t="shared" si="76"/>
        <v>10.0473178839286</v>
      </c>
      <c r="I92" s="18">
        <f t="shared" si="77"/>
        <v>283.197317883929</v>
      </c>
      <c r="J92" s="18">
        <f t="shared" si="78"/>
        <v>0.0617225933543762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0.819000946899613</v>
      </c>
      <c r="P92" s="18">
        <f t="shared" si="81"/>
        <v>0.0505508624023339</v>
      </c>
      <c r="Q92" s="23">
        <f t="shared" si="82"/>
        <v>0.0131432242246068</v>
      </c>
      <c r="R92" s="18">
        <f t="shared" si="83"/>
        <v>0.074022</v>
      </c>
      <c r="S92" s="24">
        <f t="shared" si="84"/>
        <v>0.17755835055263</v>
      </c>
      <c r="T92" s="3">
        <v>0.01</v>
      </c>
      <c r="U92" s="25">
        <f t="shared" si="85"/>
        <v>0.0017755835055263</v>
      </c>
      <c r="V92" s="24"/>
      <c r="W92" s="3"/>
      <c r="X92" s="3"/>
      <c r="Y92" s="27"/>
      <c r="Z92" s="3"/>
      <c r="AA92" s="26"/>
      <c r="AB92" s="3"/>
      <c r="AC92" s="3"/>
      <c r="AD92" s="3"/>
      <c r="AE92" s="24">
        <v>0.001</v>
      </c>
      <c r="AF92" s="3">
        <v>0.49</v>
      </c>
      <c r="AG92" s="25">
        <f t="shared" si="86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7"/>
        <v>0.005</v>
      </c>
      <c r="AT92" s="2">
        <f t="shared" si="88"/>
        <v>0.0072655835055263</v>
      </c>
      <c r="AU92" s="28">
        <f t="shared" si="89"/>
        <v>28.47</v>
      </c>
      <c r="AV92" s="1">
        <f t="shared" si="90"/>
        <v>0.26</v>
      </c>
      <c r="AW92" s="2">
        <f t="shared" si="91"/>
        <v>0</v>
      </c>
      <c r="AX92" s="1">
        <f t="shared" si="92"/>
        <v>0</v>
      </c>
      <c r="AZ92" s="2">
        <f t="shared" si="93"/>
        <v>0</v>
      </c>
      <c r="BA92" s="1">
        <f t="shared" si="94"/>
        <v>0</v>
      </c>
    </row>
    <row r="93" s="1" customFormat="1" spans="1:53">
      <c r="A93" s="13"/>
      <c r="B93" s="13"/>
      <c r="C93" s="16">
        <v>3</v>
      </c>
      <c r="D93" s="17">
        <v>15.1177907002258</v>
      </c>
      <c r="E93" s="19">
        <f t="shared" si="95"/>
        <v>10.0473178839286</v>
      </c>
      <c r="F93" s="16" t="s">
        <v>73</v>
      </c>
      <c r="G93" s="13">
        <v>4</v>
      </c>
      <c r="H93" s="18">
        <f t="shared" si="76"/>
        <v>15.1177907002258</v>
      </c>
      <c r="I93" s="18">
        <f t="shared" si="77"/>
        <v>288.267790700226</v>
      </c>
      <c r="J93" s="18">
        <f t="shared" si="78"/>
        <v>0.113001867871937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1.05315008449728</v>
      </c>
      <c r="P93" s="18">
        <f t="shared" si="81"/>
        <v>0.119007926697681</v>
      </c>
      <c r="Q93" s="23">
        <f t="shared" si="82"/>
        <v>0.030942060941397</v>
      </c>
      <c r="R93" s="18">
        <f t="shared" si="83"/>
        <v>0.074022</v>
      </c>
      <c r="S93" s="24">
        <f t="shared" si="84"/>
        <v>0.418011684923361</v>
      </c>
      <c r="T93" s="3">
        <v>0.01</v>
      </c>
      <c r="U93" s="25">
        <f t="shared" si="85"/>
        <v>0.00418011684923361</v>
      </c>
      <c r="V93" s="24"/>
      <c r="W93" s="3"/>
      <c r="X93" s="3"/>
      <c r="Y93" s="27"/>
      <c r="Z93" s="3"/>
      <c r="AA93" s="26"/>
      <c r="AB93" s="3"/>
      <c r="AC93" s="3"/>
      <c r="AD93" s="3"/>
      <c r="AE93" s="24">
        <v>0.005</v>
      </c>
      <c r="AF93" s="3">
        <v>0.49</v>
      </c>
      <c r="AG93" s="25">
        <f t="shared" si="86"/>
        <v>0.00245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0.015</v>
      </c>
      <c r="AR93" s="3">
        <v>0.5</v>
      </c>
      <c r="AS93" s="3">
        <f t="shared" si="87"/>
        <v>0.0075</v>
      </c>
      <c r="AT93" s="2">
        <f t="shared" si="88"/>
        <v>0.0141301168492336</v>
      </c>
      <c r="AU93" s="28">
        <f t="shared" si="89"/>
        <v>28.47</v>
      </c>
      <c r="AV93" s="1">
        <f t="shared" si="90"/>
        <v>0.26</v>
      </c>
      <c r="AW93" s="2">
        <f t="shared" si="91"/>
        <v>0</v>
      </c>
      <c r="AX93" s="1">
        <f t="shared" si="92"/>
        <v>0</v>
      </c>
      <c r="AZ93" s="2">
        <f t="shared" si="93"/>
        <v>0</v>
      </c>
      <c r="BA93" s="1">
        <f t="shared" si="94"/>
        <v>0</v>
      </c>
    </row>
    <row r="94" s="1" customFormat="1" spans="1:53">
      <c r="A94" s="13"/>
      <c r="B94" s="13"/>
      <c r="C94" s="16">
        <v>4</v>
      </c>
      <c r="D94" s="17">
        <v>17.9081809953333</v>
      </c>
      <c r="E94" s="19">
        <f t="shared" si="95"/>
        <v>15.1177907002258</v>
      </c>
      <c r="F94" s="16" t="s">
        <v>73</v>
      </c>
      <c r="G94" s="13">
        <v>5</v>
      </c>
      <c r="H94" s="18">
        <f t="shared" si="76"/>
        <v>17.9081809953333</v>
      </c>
      <c r="I94" s="18">
        <f t="shared" si="77"/>
        <v>291.058180995333</v>
      </c>
      <c r="J94" s="18">
        <f t="shared" si="78"/>
        <v>0.156213737598871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0.887435049909618</v>
      </c>
      <c r="O94" s="18">
        <f t="shared" si="96"/>
        <v>0.33140710788998</v>
      </c>
      <c r="P94" s="18">
        <f t="shared" si="81"/>
        <v>0.051770342990326</v>
      </c>
      <c r="Q94" s="23">
        <f t="shared" si="82"/>
        <v>0.0134602891774848</v>
      </c>
      <c r="R94" s="18">
        <f t="shared" si="83"/>
        <v>0.074022</v>
      </c>
      <c r="S94" s="24">
        <f t="shared" si="84"/>
        <v>0.181841738638307</v>
      </c>
      <c r="T94" s="3">
        <v>0.01</v>
      </c>
      <c r="U94" s="25">
        <f t="shared" si="85"/>
        <v>0.00181841738638307</v>
      </c>
      <c r="V94" s="24"/>
      <c r="W94" s="3"/>
      <c r="X94" s="3"/>
      <c r="Y94" s="27"/>
      <c r="Z94" s="3"/>
      <c r="AA94" s="26"/>
      <c r="AB94" s="3"/>
      <c r="AC94" s="3"/>
      <c r="AD94" s="3"/>
      <c r="AE94" s="24">
        <v>0.005</v>
      </c>
      <c r="AF94" s="3">
        <v>0.49</v>
      </c>
      <c r="AG94" s="25">
        <f t="shared" si="86"/>
        <v>0.00245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0.015</v>
      </c>
      <c r="AR94" s="3">
        <v>0.5</v>
      </c>
      <c r="AS94" s="3">
        <f t="shared" si="87"/>
        <v>0.0075</v>
      </c>
      <c r="AT94" s="2">
        <f t="shared" si="88"/>
        <v>0.0117684173863831</v>
      </c>
      <c r="AU94" s="28">
        <f t="shared" si="89"/>
        <v>28.47</v>
      </c>
      <c r="AV94" s="1">
        <f t="shared" si="90"/>
        <v>0.26</v>
      </c>
      <c r="AW94" s="2">
        <f t="shared" si="91"/>
        <v>0</v>
      </c>
      <c r="AX94" s="1">
        <f t="shared" si="92"/>
        <v>0</v>
      </c>
      <c r="AZ94" s="2">
        <f t="shared" si="93"/>
        <v>0</v>
      </c>
      <c r="BA94" s="1">
        <f t="shared" si="94"/>
        <v>0</v>
      </c>
    </row>
    <row r="95" s="1" customFormat="1" spans="1:53">
      <c r="A95" s="13"/>
      <c r="B95" s="13"/>
      <c r="C95" s="16">
        <v>5</v>
      </c>
      <c r="D95" s="17">
        <v>23.7562461777419</v>
      </c>
      <c r="E95" s="19">
        <f t="shared" si="95"/>
        <v>17.9081809953333</v>
      </c>
      <c r="F95" s="16" t="s">
        <v>75</v>
      </c>
      <c r="G95" s="13">
        <v>6</v>
      </c>
      <c r="H95" s="18">
        <f t="shared" si="76"/>
        <v>23.7562461777419</v>
      </c>
      <c r="I95" s="18">
        <f t="shared" si="77"/>
        <v>296.906246177742</v>
      </c>
      <c r="J95" s="18">
        <f t="shared" si="78"/>
        <v>0.301913127090268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0.564336764899654</v>
      </c>
      <c r="P95" s="18">
        <f t="shared" si="81"/>
        <v>0.17038067742286</v>
      </c>
      <c r="Q95" s="23">
        <f t="shared" si="82"/>
        <v>0.0442989761299436</v>
      </c>
      <c r="R95" s="18">
        <f t="shared" si="83"/>
        <v>0.074022</v>
      </c>
      <c r="S95" s="24">
        <f t="shared" si="84"/>
        <v>0.598456892949982</v>
      </c>
      <c r="T95" s="3">
        <v>0.01</v>
      </c>
      <c r="U95" s="25">
        <f t="shared" si="85"/>
        <v>0.00598456892949982</v>
      </c>
      <c r="V95" s="24"/>
      <c r="W95" s="3"/>
      <c r="X95" s="3"/>
      <c r="Y95" s="27"/>
      <c r="Z95" s="3"/>
      <c r="AA95" s="26"/>
      <c r="AB95" s="3"/>
      <c r="AC95" s="3"/>
      <c r="AD95" s="3"/>
      <c r="AE95" s="24">
        <v>0.005</v>
      </c>
      <c r="AF95" s="3">
        <v>0.49</v>
      </c>
      <c r="AG95" s="25">
        <f t="shared" si="86"/>
        <v>0.00245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0.015</v>
      </c>
      <c r="AR95" s="3">
        <v>0.5</v>
      </c>
      <c r="AS95" s="3">
        <f t="shared" si="87"/>
        <v>0.0075</v>
      </c>
      <c r="AT95" s="2">
        <f t="shared" si="88"/>
        <v>0.0159345689294998</v>
      </c>
      <c r="AU95" s="28">
        <f t="shared" si="89"/>
        <v>28.47</v>
      </c>
      <c r="AV95" s="1">
        <f t="shared" si="90"/>
        <v>0.26</v>
      </c>
      <c r="AW95" s="2">
        <f t="shared" si="91"/>
        <v>0</v>
      </c>
      <c r="AX95" s="1">
        <f t="shared" si="92"/>
        <v>0</v>
      </c>
      <c r="AZ95" s="2">
        <f t="shared" si="93"/>
        <v>0</v>
      </c>
      <c r="BA95" s="1">
        <f t="shared" si="94"/>
        <v>0</v>
      </c>
    </row>
    <row r="96" s="1" customFormat="1" spans="1:53">
      <c r="A96" s="13"/>
      <c r="B96" s="13"/>
      <c r="C96" s="16">
        <v>6</v>
      </c>
      <c r="D96" s="17">
        <v>26.7241215753333</v>
      </c>
      <c r="E96" s="19">
        <f t="shared" si="95"/>
        <v>23.7562461777419</v>
      </c>
      <c r="F96" s="16" t="s">
        <v>73</v>
      </c>
      <c r="G96" s="13">
        <v>7</v>
      </c>
      <c r="H96" s="18">
        <f t="shared" si="76"/>
        <v>26.7241215753333</v>
      </c>
      <c r="I96" s="18">
        <f t="shared" si="77"/>
        <v>299.874121575333</v>
      </c>
      <c r="J96" s="18">
        <f t="shared" si="78"/>
        <v>0.417675735323976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0.678656087476794</v>
      </c>
      <c r="P96" s="18">
        <f t="shared" si="81"/>
        <v>0.283458180368962</v>
      </c>
      <c r="Q96" s="23">
        <f t="shared" si="82"/>
        <v>0.0736991268959303</v>
      </c>
      <c r="R96" s="18">
        <f t="shared" si="83"/>
        <v>0.074022</v>
      </c>
      <c r="S96" s="24">
        <f t="shared" si="84"/>
        <v>0.995638146712197</v>
      </c>
      <c r="T96" s="3">
        <v>0.01</v>
      </c>
      <c r="U96" s="25">
        <f t="shared" si="85"/>
        <v>0.00995638146712197</v>
      </c>
      <c r="V96" s="24"/>
      <c r="W96" s="3"/>
      <c r="X96" s="3"/>
      <c r="Y96" s="27"/>
      <c r="Z96" s="3"/>
      <c r="AA96" s="26"/>
      <c r="AB96" s="3"/>
      <c r="AC96" s="3"/>
      <c r="AD96" s="3"/>
      <c r="AE96" s="24">
        <v>0.01</v>
      </c>
      <c r="AF96" s="3">
        <v>0.49</v>
      </c>
      <c r="AG96" s="25">
        <f t="shared" si="86"/>
        <v>0.0049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0.02</v>
      </c>
      <c r="AR96" s="3">
        <v>0.5</v>
      </c>
      <c r="AS96" s="3">
        <f t="shared" si="87"/>
        <v>0.01</v>
      </c>
      <c r="AT96" s="2">
        <f t="shared" si="88"/>
        <v>0.024856381467122</v>
      </c>
      <c r="AU96" s="28">
        <f t="shared" si="89"/>
        <v>28.47</v>
      </c>
      <c r="AV96" s="1">
        <f t="shared" si="90"/>
        <v>0.26</v>
      </c>
      <c r="AW96" s="2">
        <f t="shared" si="91"/>
        <v>0</v>
      </c>
      <c r="AX96" s="1">
        <f t="shared" si="92"/>
        <v>0</v>
      </c>
      <c r="AZ96" s="2">
        <f t="shared" si="93"/>
        <v>0</v>
      </c>
      <c r="BA96" s="1">
        <f t="shared" si="94"/>
        <v>0</v>
      </c>
    </row>
    <row r="97" s="1" customFormat="1" spans="1:53">
      <c r="A97" s="13"/>
      <c r="B97" s="13"/>
      <c r="C97" s="16">
        <v>7</v>
      </c>
      <c r="D97" s="17">
        <v>29.9760406787097</v>
      </c>
      <c r="E97" s="19">
        <f t="shared" si="95"/>
        <v>26.7241215753333</v>
      </c>
      <c r="F97" s="16" t="s">
        <v>73</v>
      </c>
      <c r="G97" s="13">
        <v>8</v>
      </c>
      <c r="H97" s="18">
        <f t="shared" si="76"/>
        <v>29.9760406787097</v>
      </c>
      <c r="I97" s="18">
        <f t="shared" si="77"/>
        <v>303.12604067871</v>
      </c>
      <c r="J97" s="18">
        <f t="shared" si="78"/>
        <v>0.591722212683511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0.679897907107831</v>
      </c>
      <c r="P97" s="18">
        <f t="shared" si="81"/>
        <v>0.402310693992734</v>
      </c>
      <c r="Q97" s="23">
        <f t="shared" si="82"/>
        <v>0.104600780438111</v>
      </c>
      <c r="R97" s="18">
        <f t="shared" si="83"/>
        <v>0.074022</v>
      </c>
      <c r="S97" s="24">
        <f t="shared" si="84"/>
        <v>1.41310394798993</v>
      </c>
      <c r="T97" s="3">
        <v>0.01</v>
      </c>
      <c r="U97" s="25">
        <f t="shared" si="85"/>
        <v>0.0141310394798993</v>
      </c>
      <c r="V97" s="24"/>
      <c r="W97" s="3"/>
      <c r="X97" s="3"/>
      <c r="Y97" s="27"/>
      <c r="Z97" s="3"/>
      <c r="AA97" s="26"/>
      <c r="AB97" s="3"/>
      <c r="AC97" s="3"/>
      <c r="AD97" s="3"/>
      <c r="AE97" s="24">
        <v>0.01</v>
      </c>
      <c r="AF97" s="3">
        <v>0.49</v>
      </c>
      <c r="AG97" s="25">
        <f t="shared" si="86"/>
        <v>0.0049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0.02</v>
      </c>
      <c r="AR97" s="3">
        <v>0.5</v>
      </c>
      <c r="AS97" s="3">
        <f t="shared" si="87"/>
        <v>0.01</v>
      </c>
      <c r="AT97" s="2">
        <f t="shared" si="88"/>
        <v>0.0290310394798993</v>
      </c>
      <c r="AU97" s="28">
        <f t="shared" si="89"/>
        <v>28.47</v>
      </c>
      <c r="AV97" s="1">
        <f t="shared" si="90"/>
        <v>0.26</v>
      </c>
      <c r="AW97" s="2">
        <f t="shared" si="91"/>
        <v>0</v>
      </c>
      <c r="AX97" s="1">
        <f t="shared" si="92"/>
        <v>0</v>
      </c>
      <c r="AZ97" s="2">
        <f t="shared" si="93"/>
        <v>0</v>
      </c>
      <c r="BA97" s="1">
        <f t="shared" si="94"/>
        <v>0</v>
      </c>
    </row>
    <row r="98" s="1" customFormat="1" spans="1:53">
      <c r="A98" s="13"/>
      <c r="B98" s="13"/>
      <c r="C98" s="16">
        <v>8</v>
      </c>
      <c r="D98" s="17">
        <v>30.1655129022581</v>
      </c>
      <c r="E98" s="19">
        <f t="shared" si="95"/>
        <v>29.9760406787097</v>
      </c>
      <c r="F98" s="16" t="s">
        <v>73</v>
      </c>
      <c r="G98" s="13">
        <v>9</v>
      </c>
      <c r="H98" s="18">
        <f t="shared" si="76"/>
        <v>30.1655129022581</v>
      </c>
      <c r="I98" s="18">
        <f t="shared" si="77"/>
        <v>303.315512902258</v>
      </c>
      <c r="J98" s="18">
        <f t="shared" si="78"/>
        <v>0.603715153961012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0.562287213115097</v>
      </c>
      <c r="P98" s="18">
        <f t="shared" si="81"/>
        <v>0.339461311436089</v>
      </c>
      <c r="Q98" s="23">
        <f t="shared" si="82"/>
        <v>0.0882599409733832</v>
      </c>
      <c r="R98" s="18">
        <f t="shared" si="83"/>
        <v>0.074022</v>
      </c>
      <c r="S98" s="24">
        <f t="shared" si="84"/>
        <v>1.19234742337931</v>
      </c>
      <c r="T98" s="3">
        <v>0.01</v>
      </c>
      <c r="U98" s="25">
        <f t="shared" si="85"/>
        <v>0.0119234742337931</v>
      </c>
      <c r="V98" s="24"/>
      <c r="W98" s="3"/>
      <c r="X98" s="3"/>
      <c r="Y98" s="27"/>
      <c r="Z98" s="3"/>
      <c r="AA98" s="26"/>
      <c r="AB98" s="3"/>
      <c r="AC98" s="3"/>
      <c r="AD98" s="3"/>
      <c r="AE98" s="24">
        <v>0.005</v>
      </c>
      <c r="AF98" s="3">
        <v>0.49</v>
      </c>
      <c r="AG98" s="25">
        <f t="shared" si="86"/>
        <v>0.00245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0.015</v>
      </c>
      <c r="AR98" s="3">
        <v>0.5</v>
      </c>
      <c r="AS98" s="3">
        <f t="shared" si="87"/>
        <v>0.0075</v>
      </c>
      <c r="AT98" s="2">
        <f t="shared" si="88"/>
        <v>0.0218734742337931</v>
      </c>
      <c r="AU98" s="28">
        <f t="shared" si="89"/>
        <v>28.47</v>
      </c>
      <c r="AV98" s="1">
        <f t="shared" si="90"/>
        <v>0.26</v>
      </c>
      <c r="AW98" s="2">
        <f t="shared" si="91"/>
        <v>0</v>
      </c>
      <c r="AX98" s="1">
        <f t="shared" si="92"/>
        <v>0</v>
      </c>
      <c r="AZ98" s="2">
        <f t="shared" si="93"/>
        <v>0</v>
      </c>
      <c r="BA98" s="1">
        <f t="shared" si="94"/>
        <v>0</v>
      </c>
    </row>
    <row r="99" s="1" customFormat="1" spans="1:53">
      <c r="A99" s="13"/>
      <c r="B99" s="13"/>
      <c r="C99" s="16">
        <v>9</v>
      </c>
      <c r="D99" s="17">
        <v>25.1602983816667</v>
      </c>
      <c r="E99" s="19">
        <f t="shared" si="95"/>
        <v>30.1655129022581</v>
      </c>
      <c r="F99" s="16" t="s">
        <v>73</v>
      </c>
      <c r="G99" s="13">
        <v>10</v>
      </c>
      <c r="H99" s="18">
        <f t="shared" si="76"/>
        <v>25.1602983816667</v>
      </c>
      <c r="I99" s="18">
        <f t="shared" si="77"/>
        <v>298.310298381667</v>
      </c>
      <c r="J99" s="18">
        <f t="shared" si="78"/>
        <v>0.352302797253411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0.507525901679008</v>
      </c>
      <c r="P99" s="18">
        <f t="shared" si="81"/>
        <v>0.178802794840074</v>
      </c>
      <c r="Q99" s="23">
        <f t="shared" si="82"/>
        <v>0.0464887266584193</v>
      </c>
      <c r="R99" s="18">
        <f t="shared" si="83"/>
        <v>0.074022</v>
      </c>
      <c r="S99" s="24">
        <f t="shared" si="84"/>
        <v>0.628039321531697</v>
      </c>
      <c r="T99" s="3">
        <v>0.01</v>
      </c>
      <c r="U99" s="25">
        <f t="shared" si="85"/>
        <v>0.00628039321531697</v>
      </c>
      <c r="V99" s="24"/>
      <c r="W99" s="3"/>
      <c r="X99" s="3"/>
      <c r="Y99" s="27"/>
      <c r="Z99" s="3"/>
      <c r="AA99" s="26"/>
      <c r="AB99" s="3"/>
      <c r="AC99" s="3"/>
      <c r="AD99" s="3"/>
      <c r="AE99" s="24">
        <v>0.005</v>
      </c>
      <c r="AF99" s="3">
        <v>0.49</v>
      </c>
      <c r="AG99" s="25">
        <f t="shared" si="86"/>
        <v>0.00245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0.015</v>
      </c>
      <c r="AR99" s="3">
        <v>0.5</v>
      </c>
      <c r="AS99" s="3">
        <f t="shared" si="87"/>
        <v>0.0075</v>
      </c>
      <c r="AT99" s="2">
        <f t="shared" si="88"/>
        <v>0.016230393215317</v>
      </c>
      <c r="AU99" s="28">
        <f t="shared" si="89"/>
        <v>28.47</v>
      </c>
      <c r="AV99" s="1">
        <f t="shared" si="90"/>
        <v>0.26</v>
      </c>
      <c r="AW99" s="2">
        <f t="shared" si="91"/>
        <v>0</v>
      </c>
      <c r="AX99" s="1">
        <f t="shared" si="92"/>
        <v>0</v>
      </c>
      <c r="AZ99" s="2">
        <f t="shared" si="93"/>
        <v>0</v>
      </c>
      <c r="BA99" s="1">
        <f t="shared" si="94"/>
        <v>0</v>
      </c>
    </row>
    <row r="100" s="1" customFormat="1" spans="1:53">
      <c r="A100" s="13"/>
      <c r="B100" s="13"/>
      <c r="C100" s="16">
        <v>10</v>
      </c>
      <c r="D100" s="17">
        <v>19.9991907677419</v>
      </c>
      <c r="E100" s="19">
        <f t="shared" si="95"/>
        <v>25.1602983816667</v>
      </c>
      <c r="F100" s="16" t="s">
        <v>73</v>
      </c>
      <c r="G100" s="13">
        <v>11</v>
      </c>
      <c r="H100" s="18">
        <f t="shared" si="76"/>
        <v>19.9991907677419</v>
      </c>
      <c r="I100" s="18">
        <f t="shared" si="77"/>
        <v>293.149190767742</v>
      </c>
      <c r="J100" s="18">
        <f t="shared" si="78"/>
        <v>0.198312336649437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0.312286951496987</v>
      </c>
      <c r="O100" s="18">
        <f t="shared" si="96"/>
        <v>0.301136155341947</v>
      </c>
      <c r="P100" s="18">
        <f t="shared" si="81"/>
        <v>0.0597190146154893</v>
      </c>
      <c r="Q100" s="23">
        <f t="shared" si="82"/>
        <v>0.0155269438000272</v>
      </c>
      <c r="R100" s="18">
        <f t="shared" si="83"/>
        <v>0.074022</v>
      </c>
      <c r="S100" s="24">
        <f t="shared" si="84"/>
        <v>0.209761203426376</v>
      </c>
      <c r="T100" s="3">
        <v>0.01</v>
      </c>
      <c r="U100" s="25">
        <f t="shared" si="85"/>
        <v>0.00209761203426376</v>
      </c>
      <c r="V100" s="24"/>
      <c r="W100" s="3"/>
      <c r="X100" s="3"/>
      <c r="Y100" s="27"/>
      <c r="Z100" s="3"/>
      <c r="AA100" s="26"/>
      <c r="AB100" s="3"/>
      <c r="AC100" s="3"/>
      <c r="AD100" s="3"/>
      <c r="AE100" s="24">
        <v>0.001</v>
      </c>
      <c r="AF100" s="3">
        <v>0.49</v>
      </c>
      <c r="AG100" s="25">
        <f t="shared" si="86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0.00758761203426376</v>
      </c>
      <c r="AU100" s="28">
        <f t="shared" si="89"/>
        <v>28.47</v>
      </c>
      <c r="AV100" s="1">
        <f t="shared" si="90"/>
        <v>0.26</v>
      </c>
      <c r="AW100" s="2">
        <f t="shared" si="91"/>
        <v>0</v>
      </c>
      <c r="AX100" s="1">
        <f t="shared" si="92"/>
        <v>0</v>
      </c>
      <c r="AZ100" s="2">
        <f t="shared" si="93"/>
        <v>0</v>
      </c>
      <c r="BA100" s="1">
        <f t="shared" si="94"/>
        <v>0</v>
      </c>
    </row>
    <row r="101" s="1" customFormat="1" spans="1:54">
      <c r="A101" s="13"/>
      <c r="B101" s="13"/>
      <c r="C101" s="16">
        <v>11</v>
      </c>
      <c r="D101" s="17">
        <v>14.3930292008333</v>
      </c>
      <c r="E101" s="19">
        <f t="shared" si="95"/>
        <v>19.9991907677419</v>
      </c>
      <c r="F101" s="16" t="s">
        <v>75</v>
      </c>
      <c r="G101" s="13">
        <v>12</v>
      </c>
      <c r="H101" s="18">
        <f t="shared" si="76"/>
        <v>14.3930292008333</v>
      </c>
      <c r="I101" s="18">
        <f t="shared" si="77"/>
        <v>287.543029200833</v>
      </c>
      <c r="J101" s="18">
        <f t="shared" si="78"/>
        <v>0.103779515797018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0.526117140726457</v>
      </c>
      <c r="P101" s="18">
        <f t="shared" si="81"/>
        <v>0.0546001821171033</v>
      </c>
      <c r="Q101" s="23">
        <f t="shared" si="82"/>
        <v>0.0141960473504469</v>
      </c>
      <c r="R101" s="18">
        <f t="shared" si="83"/>
        <v>0.074022</v>
      </c>
      <c r="S101" s="24">
        <f t="shared" si="84"/>
        <v>0.191781461598536</v>
      </c>
      <c r="T101" s="3">
        <v>0.01</v>
      </c>
      <c r="U101" s="25">
        <f t="shared" si="85"/>
        <v>0.00191781461598536</v>
      </c>
      <c r="V101" s="24"/>
      <c r="W101" s="3"/>
      <c r="X101" s="3"/>
      <c r="Y101" s="27"/>
      <c r="Z101" s="3"/>
      <c r="AA101" s="26"/>
      <c r="AB101" s="3"/>
      <c r="AC101" s="3"/>
      <c r="AD101" s="3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0.00740781461598536</v>
      </c>
      <c r="AU101" s="28">
        <f t="shared" si="89"/>
        <v>28.47</v>
      </c>
      <c r="AV101" s="1">
        <f t="shared" si="90"/>
        <v>0.26</v>
      </c>
      <c r="AW101" s="2">
        <f t="shared" si="91"/>
        <v>0</v>
      </c>
      <c r="AX101" s="1">
        <f t="shared" si="92"/>
        <v>0</v>
      </c>
      <c r="AY101" s="1">
        <f>SUM(AX90:AX101)</f>
        <v>0</v>
      </c>
      <c r="AZ101" s="2">
        <f t="shared" si="93"/>
        <v>0</v>
      </c>
      <c r="BA101" s="1">
        <f t="shared" si="94"/>
        <v>0</v>
      </c>
      <c r="BB101" s="1">
        <f>SUM(BA90:BA101)</f>
        <v>0</v>
      </c>
    </row>
    <row r="102" s="1" customFormat="1" spans="1:46">
      <c r="A102" s="13"/>
      <c r="B102" s="13"/>
      <c r="C102" s="16">
        <v>12</v>
      </c>
      <c r="D102" s="17">
        <v>7.24477659677419</v>
      </c>
      <c r="E102" s="19">
        <f t="shared" si="95"/>
        <v>14.3930292008333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selection activeCell="I15" sqref="I15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5" width="8.88888888888889" style="1"/>
    <col min="26" max="26" width="10.7777777777778" style="1" customWidth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826.989827059202</v>
      </c>
      <c r="F2" s="3">
        <v>769.42</v>
      </c>
      <c r="G2" s="7">
        <f>(F2+F3+F4)/3</f>
        <v>1231.02333333333</v>
      </c>
      <c r="H2" s="3">
        <v>0.18</v>
      </c>
      <c r="I2" s="20">
        <f>(H2+H3+H4)/3</f>
        <v>0.173333333333333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1268.01</v>
      </c>
      <c r="G3" s="9"/>
      <c r="H3" s="3">
        <v>0.24</v>
      </c>
      <c r="I3" s="20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0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3311.59889595391</v>
      </c>
      <c r="F5" s="3">
        <v>91.104</v>
      </c>
      <c r="G5" s="7">
        <f>(F5+F6)/2</f>
        <v>92.50925</v>
      </c>
      <c r="H5" s="3">
        <v>0.18</v>
      </c>
      <c r="I5" s="20">
        <f>(H5+H6)/2</f>
        <v>0.185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0.19</v>
      </c>
      <c r="I6" s="20"/>
      <c r="M6" s="2"/>
    </row>
    <row r="7" s="1" customFormat="1" spans="1:13">
      <c r="A7" s="4" t="s">
        <v>5</v>
      </c>
      <c r="B7" s="5"/>
      <c r="C7" s="3"/>
      <c r="D7" s="3"/>
      <c r="E7" s="12">
        <v>7209.85446126936</v>
      </c>
      <c r="F7" s="3">
        <v>108.2955</v>
      </c>
      <c r="G7" s="3"/>
      <c r="H7" s="3">
        <v>0.45</v>
      </c>
      <c r="M7" s="2"/>
    </row>
    <row r="8" s="1" customFormat="1" spans="1:13">
      <c r="A8" s="4" t="s">
        <v>6</v>
      </c>
      <c r="B8" s="5"/>
      <c r="C8" s="3"/>
      <c r="D8" s="3"/>
      <c r="E8" s="12">
        <v>1.647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12">
        <v>9.77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12">
        <v>0.483281375245064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AV38+AV53+AG69+AY85+AY101+BB101</f>
        <v>194089281.1189</v>
      </c>
      <c r="J14" s="14" t="s">
        <v>21</v>
      </c>
      <c r="K14" s="14">
        <f>I14/(10000*1000)</f>
        <v>19.40892811189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36">
        <v>119096025.818376</v>
      </c>
      <c r="J15" s="14" t="s">
        <v>21</v>
      </c>
      <c r="K15" s="14">
        <f>I15/(10000*1000)</f>
        <v>11.9096025818376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1231.02333333333</v>
      </c>
      <c r="C27" s="16" t="s">
        <v>72</v>
      </c>
      <c r="D27" s="17">
        <v>-1.436972384</v>
      </c>
      <c r="E27" s="16"/>
      <c r="F27" s="16"/>
      <c r="G27" s="13">
        <v>1</v>
      </c>
      <c r="H27" s="18">
        <f t="shared" ref="H27:H38" si="0">E28</f>
        <v>-1.436972384</v>
      </c>
      <c r="I27" s="18">
        <f t="shared" ref="I27:I38" si="1">H27+273.15</f>
        <v>271.713027616</v>
      </c>
      <c r="J27" s="18">
        <f t="shared" ref="J27:J38" si="2">EXP(($C$16*(I27-$C$14))/($C$17*I27*$C$14))</f>
        <v>0.0144322744599782</v>
      </c>
      <c r="K27" s="18">
        <f t="shared" ref="K27:K38" si="3">$B$27/12</f>
        <v>102.585277777778</v>
      </c>
      <c r="L27" s="18">
        <f t="shared" ref="L27:L38" si="4">K27*$B$28/100</f>
        <v>1.02585277777778</v>
      </c>
      <c r="M27" s="13" t="s">
        <v>73</v>
      </c>
      <c r="N27" s="13"/>
      <c r="O27" s="18">
        <f>L27</f>
        <v>1.02585277777778</v>
      </c>
      <c r="P27" s="18">
        <f t="shared" ref="P27:P38" si="5">O27*J27</f>
        <v>0.0148053888444199</v>
      </c>
      <c r="Q27" s="23">
        <f t="shared" ref="Q27:Q38" si="6">P27*$B$29</f>
        <v>0.00256626739969945</v>
      </c>
      <c r="R27" s="18">
        <f t="shared" ref="R27:R38" si="7">L27*$B$29</f>
        <v>0.177814481481481</v>
      </c>
      <c r="S27" s="24">
        <f t="shared" ref="S27:S38" si="8">Q27/R27</f>
        <v>0.0144322744599782</v>
      </c>
      <c r="T27" s="3">
        <v>0.01</v>
      </c>
      <c r="U27" s="25">
        <f t="shared" ref="U27:U38" si="9">S27*T27</f>
        <v>0.000144322744599782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0.0220443227445998</v>
      </c>
      <c r="AR27" s="28">
        <f t="shared" ref="AR27:AR38" si="15">$B$27/12</f>
        <v>102.585277777778</v>
      </c>
      <c r="AS27" s="1">
        <f t="shared" ref="AS27:AS38" si="16">$B$29</f>
        <v>0.173333333333333</v>
      </c>
      <c r="AT27" s="2">
        <f>$E$2/12</f>
        <v>68.9158189216002</v>
      </c>
      <c r="AU27" s="1">
        <f t="shared" ref="AU27:AU38" si="17">AT27*10000*AS27*0.67*AR27*AQ27</f>
        <v>180991.263712743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-2.40774015709677</v>
      </c>
      <c r="E28" s="19">
        <f t="shared" ref="E28:E39" si="18">D27</f>
        <v>-1.436972384</v>
      </c>
      <c r="F28" s="16" t="s">
        <v>73</v>
      </c>
      <c r="G28" s="13">
        <v>2</v>
      </c>
      <c r="H28" s="18">
        <f t="shared" si="0"/>
        <v>-2.40774015709677</v>
      </c>
      <c r="I28" s="18">
        <f t="shared" si="1"/>
        <v>270.742259842903</v>
      </c>
      <c r="J28" s="18">
        <f t="shared" si="2"/>
        <v>0.0126920825606454</v>
      </c>
      <c r="K28" s="18">
        <f t="shared" si="3"/>
        <v>102.585277777778</v>
      </c>
      <c r="L28" s="18">
        <f t="shared" si="4"/>
        <v>1.02585277777778</v>
      </c>
      <c r="M28" s="13" t="s">
        <v>73</v>
      </c>
      <c r="N28" s="13"/>
      <c r="O28" s="18">
        <f t="shared" ref="O28:O38" si="19">L28+O27-P27-N28</f>
        <v>2.03690016671114</v>
      </c>
      <c r="P28" s="18">
        <f t="shared" si="5"/>
        <v>0.0258525050836901</v>
      </c>
      <c r="Q28" s="23">
        <f t="shared" si="6"/>
        <v>0.00448110088117295</v>
      </c>
      <c r="R28" s="18">
        <f t="shared" si="7"/>
        <v>0.177814481481481</v>
      </c>
      <c r="S28" s="24">
        <f t="shared" si="8"/>
        <v>0.0252009895023069</v>
      </c>
      <c r="T28" s="3">
        <v>0.01</v>
      </c>
      <c r="U28" s="25">
        <f t="shared" si="9"/>
        <v>0.000252009895023069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0.0221520098950231</v>
      </c>
      <c r="AR28" s="28">
        <f t="shared" si="15"/>
        <v>102.585277777778</v>
      </c>
      <c r="AS28" s="1">
        <f t="shared" si="16"/>
        <v>0.173333333333333</v>
      </c>
      <c r="AT28" s="2">
        <f t="shared" ref="AT28:AT38" si="20">$E$2/12</f>
        <v>68.9158189216002</v>
      </c>
      <c r="AU28" s="1">
        <f t="shared" si="17"/>
        <v>181875.41123982</v>
      </c>
    </row>
    <row r="29" s="1" customFormat="1" spans="1:47">
      <c r="A29" s="13" t="s">
        <v>37</v>
      </c>
      <c r="B29" s="13">
        <f>I2</f>
        <v>0.173333333333333</v>
      </c>
      <c r="C29" s="16">
        <v>2</v>
      </c>
      <c r="D29" s="17">
        <v>0.836822811892857</v>
      </c>
      <c r="E29" s="19">
        <f t="shared" si="18"/>
        <v>-2.40774015709677</v>
      </c>
      <c r="F29" s="16" t="s">
        <v>73</v>
      </c>
      <c r="G29" s="13">
        <v>3</v>
      </c>
      <c r="H29" s="18">
        <f t="shared" si="0"/>
        <v>0.836822811892857</v>
      </c>
      <c r="I29" s="18">
        <f t="shared" si="1"/>
        <v>273.986822811893</v>
      </c>
      <c r="J29" s="18">
        <f t="shared" si="2"/>
        <v>0.0194307604096912</v>
      </c>
      <c r="K29" s="18">
        <f t="shared" si="3"/>
        <v>102.585277777778</v>
      </c>
      <c r="L29" s="18">
        <f t="shared" si="4"/>
        <v>1.02585277777778</v>
      </c>
      <c r="M29" s="13" t="s">
        <v>73</v>
      </c>
      <c r="N29" s="13"/>
      <c r="O29" s="18">
        <f t="shared" si="19"/>
        <v>3.03690043940522</v>
      </c>
      <c r="P29" s="18">
        <f t="shared" si="5"/>
        <v>0.0590092848261688</v>
      </c>
      <c r="Q29" s="23">
        <f t="shared" si="6"/>
        <v>0.0102282760365359</v>
      </c>
      <c r="R29" s="18">
        <f t="shared" si="7"/>
        <v>0.177814481481481</v>
      </c>
      <c r="S29" s="24">
        <f t="shared" si="8"/>
        <v>0.0575221767727684</v>
      </c>
      <c r="T29" s="3">
        <v>0.01</v>
      </c>
      <c r="U29" s="25">
        <f t="shared" si="9"/>
        <v>0.000575221767727684</v>
      </c>
      <c r="V29" s="24"/>
      <c r="W29" s="3"/>
      <c r="X29" s="25"/>
      <c r="Y29" s="27">
        <v>0.02</v>
      </c>
      <c r="Z29" s="3">
        <v>0.21</v>
      </c>
      <c r="AA29" s="26">
        <f t="shared" si="10"/>
        <v>0.0042</v>
      </c>
      <c r="AB29" s="3">
        <v>0.01</v>
      </c>
      <c r="AC29" s="3">
        <v>0.29</v>
      </c>
      <c r="AD29" s="26">
        <f t="shared" si="11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0.0224752217677277</v>
      </c>
      <c r="AR29" s="28">
        <f t="shared" si="15"/>
        <v>102.585277777778</v>
      </c>
      <c r="AS29" s="1">
        <f t="shared" si="16"/>
        <v>0.173333333333333</v>
      </c>
      <c r="AT29" s="2">
        <f t="shared" si="20"/>
        <v>68.9158189216002</v>
      </c>
      <c r="AU29" s="1">
        <f t="shared" si="17"/>
        <v>184529.088831349</v>
      </c>
    </row>
    <row r="30" s="1" customFormat="1" spans="1:47">
      <c r="A30" s="13"/>
      <c r="B30" s="13"/>
      <c r="C30" s="16">
        <v>3</v>
      </c>
      <c r="D30" s="17">
        <v>7.47920417290323</v>
      </c>
      <c r="E30" s="19">
        <f t="shared" si="18"/>
        <v>0.836822811892857</v>
      </c>
      <c r="F30" s="16" t="s">
        <v>73</v>
      </c>
      <c r="G30" s="13">
        <v>4</v>
      </c>
      <c r="H30" s="18">
        <f t="shared" si="0"/>
        <v>7.47920417290323</v>
      </c>
      <c r="I30" s="18">
        <f t="shared" si="1"/>
        <v>280.629204172903</v>
      </c>
      <c r="J30" s="18">
        <f t="shared" si="2"/>
        <v>0.0450608741054327</v>
      </c>
      <c r="K30" s="18">
        <f t="shared" si="3"/>
        <v>102.585277777778</v>
      </c>
      <c r="L30" s="18">
        <f t="shared" si="4"/>
        <v>1.02585277777778</v>
      </c>
      <c r="M30" s="13" t="s">
        <v>73</v>
      </c>
      <c r="N30" s="13"/>
      <c r="O30" s="18">
        <f t="shared" si="19"/>
        <v>4.00374393235683</v>
      </c>
      <c r="P30" s="18">
        <f t="shared" si="5"/>
        <v>0.180412201286321</v>
      </c>
      <c r="Q30" s="23">
        <f t="shared" si="6"/>
        <v>0.0312714482229624</v>
      </c>
      <c r="R30" s="18">
        <f t="shared" si="7"/>
        <v>0.177814481481481</v>
      </c>
      <c r="S30" s="24">
        <f t="shared" si="8"/>
        <v>0.175865587338111</v>
      </c>
      <c r="T30" s="3">
        <v>0.01</v>
      </c>
      <c r="U30" s="25">
        <f t="shared" si="9"/>
        <v>0.00175865587338111</v>
      </c>
      <c r="V30" s="24"/>
      <c r="W30" s="3"/>
      <c r="X30" s="25"/>
      <c r="Y30" s="27">
        <v>0.04</v>
      </c>
      <c r="Z30" s="3">
        <v>0.21</v>
      </c>
      <c r="AA30" s="26">
        <f t="shared" si="10"/>
        <v>0.0084</v>
      </c>
      <c r="AB30" s="3">
        <v>0.015</v>
      </c>
      <c r="AC30" s="3">
        <v>0.29</v>
      </c>
      <c r="AD30" s="26">
        <f t="shared" si="11"/>
        <v>0.00435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0.015</v>
      </c>
      <c r="AO30" s="3">
        <v>0.38</v>
      </c>
      <c r="AP30" s="3">
        <f t="shared" si="13"/>
        <v>0.0057</v>
      </c>
      <c r="AQ30" s="1">
        <f t="shared" si="14"/>
        <v>0.0312086558733811</v>
      </c>
      <c r="AR30" s="28">
        <f t="shared" si="15"/>
        <v>102.585277777778</v>
      </c>
      <c r="AS30" s="1">
        <f t="shared" si="16"/>
        <v>0.173333333333333</v>
      </c>
      <c r="AT30" s="2">
        <f t="shared" si="20"/>
        <v>68.9158189216002</v>
      </c>
      <c r="AU30" s="1">
        <f t="shared" si="17"/>
        <v>256233.504233333</v>
      </c>
    </row>
    <row r="31" s="1" customFormat="1" spans="1:47">
      <c r="A31" s="13"/>
      <c r="B31" s="13"/>
      <c r="C31" s="16">
        <v>4</v>
      </c>
      <c r="D31" s="17">
        <v>12.3925322815</v>
      </c>
      <c r="E31" s="19">
        <f t="shared" si="18"/>
        <v>7.47920417290323</v>
      </c>
      <c r="F31" s="16" t="s">
        <v>73</v>
      </c>
      <c r="G31" s="13">
        <v>5</v>
      </c>
      <c r="H31" s="18">
        <f t="shared" si="0"/>
        <v>12.3925322815</v>
      </c>
      <c r="I31" s="18">
        <f t="shared" si="1"/>
        <v>285.5425322815</v>
      </c>
      <c r="J31" s="18">
        <f t="shared" si="2"/>
        <v>0.0818618386285792</v>
      </c>
      <c r="K31" s="18">
        <f t="shared" si="3"/>
        <v>102.585277777778</v>
      </c>
      <c r="L31" s="18">
        <f t="shared" si="4"/>
        <v>1.02585277777778</v>
      </c>
      <c r="M31" s="13" t="s">
        <v>75</v>
      </c>
      <c r="N31" s="18">
        <f>(O30-P30)*C22/100</f>
        <v>3.63216514451699</v>
      </c>
      <c r="O31" s="18">
        <f t="shared" si="19"/>
        <v>1.2170193643313</v>
      </c>
      <c r="P31" s="18">
        <f t="shared" si="5"/>
        <v>0.0996274428107452</v>
      </c>
      <c r="Q31" s="23">
        <f t="shared" si="6"/>
        <v>0.0172687567538625</v>
      </c>
      <c r="R31" s="18">
        <f t="shared" si="7"/>
        <v>0.177814481481481</v>
      </c>
      <c r="S31" s="24">
        <f t="shared" si="8"/>
        <v>0.0971167061871783</v>
      </c>
      <c r="T31" s="3">
        <v>0.01</v>
      </c>
      <c r="U31" s="25">
        <f t="shared" si="9"/>
        <v>0.000971167061871783</v>
      </c>
      <c r="V31" s="24"/>
      <c r="W31" s="3"/>
      <c r="X31" s="25"/>
      <c r="Y31" s="27">
        <v>0.04</v>
      </c>
      <c r="Z31" s="3">
        <v>0.21</v>
      </c>
      <c r="AA31" s="26">
        <f t="shared" si="10"/>
        <v>0.0084</v>
      </c>
      <c r="AB31" s="3">
        <v>0.015</v>
      </c>
      <c r="AC31" s="3">
        <v>0.29</v>
      </c>
      <c r="AD31" s="26">
        <f t="shared" si="11"/>
        <v>0.00435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0.0304211670618718</v>
      </c>
      <c r="AR31" s="28">
        <f t="shared" si="15"/>
        <v>102.585277777778</v>
      </c>
      <c r="AS31" s="1">
        <f t="shared" si="16"/>
        <v>0.173333333333333</v>
      </c>
      <c r="AT31" s="2">
        <f t="shared" si="20"/>
        <v>68.9158189216002</v>
      </c>
      <c r="AU31" s="1">
        <f t="shared" si="17"/>
        <v>249767.957670346</v>
      </c>
    </row>
    <row r="32" s="1" customFormat="1" spans="1:47">
      <c r="A32" s="13"/>
      <c r="B32" s="13"/>
      <c r="C32" s="16">
        <v>5</v>
      </c>
      <c r="D32" s="17">
        <v>20.0272115109677</v>
      </c>
      <c r="E32" s="19">
        <f t="shared" si="18"/>
        <v>12.3925322815</v>
      </c>
      <c r="F32" s="16" t="s">
        <v>75</v>
      </c>
      <c r="G32" s="13">
        <v>6</v>
      </c>
      <c r="H32" s="18">
        <f t="shared" si="0"/>
        <v>20.0272115109677</v>
      </c>
      <c r="I32" s="18">
        <f t="shared" si="1"/>
        <v>293.177211510968</v>
      </c>
      <c r="J32" s="18">
        <f t="shared" si="2"/>
        <v>0.198942881168945</v>
      </c>
      <c r="K32" s="18">
        <f t="shared" si="3"/>
        <v>102.585277777778</v>
      </c>
      <c r="L32" s="18">
        <f t="shared" si="4"/>
        <v>1.02585277777778</v>
      </c>
      <c r="M32" s="13" t="s">
        <v>73</v>
      </c>
      <c r="N32" s="13"/>
      <c r="O32" s="18">
        <f t="shared" si="19"/>
        <v>2.14324469929834</v>
      </c>
      <c r="P32" s="18">
        <f t="shared" si="5"/>
        <v>0.42638327552848</v>
      </c>
      <c r="Q32" s="23">
        <f t="shared" si="6"/>
        <v>0.0739064344249366</v>
      </c>
      <c r="R32" s="18">
        <f t="shared" si="7"/>
        <v>0.177814481481481</v>
      </c>
      <c r="S32" s="24">
        <f t="shared" si="8"/>
        <v>0.415637881735935</v>
      </c>
      <c r="T32" s="3">
        <v>0.01</v>
      </c>
      <c r="U32" s="25">
        <f t="shared" si="9"/>
        <v>0.00415637881735935</v>
      </c>
      <c r="V32" s="24"/>
      <c r="W32" s="3"/>
      <c r="X32" s="25"/>
      <c r="Y32" s="27">
        <v>0.04</v>
      </c>
      <c r="Z32" s="3">
        <v>0.21</v>
      </c>
      <c r="AA32" s="26">
        <f t="shared" si="10"/>
        <v>0.0084</v>
      </c>
      <c r="AB32" s="3">
        <v>0.015</v>
      </c>
      <c r="AC32" s="3">
        <v>0.29</v>
      </c>
      <c r="AD32" s="26">
        <f t="shared" si="11"/>
        <v>0.00435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0.0336063788173593</v>
      </c>
      <c r="AR32" s="28">
        <f t="shared" si="15"/>
        <v>102.585277777778</v>
      </c>
      <c r="AS32" s="1">
        <f t="shared" si="16"/>
        <v>0.173333333333333</v>
      </c>
      <c r="AT32" s="2">
        <f t="shared" si="20"/>
        <v>68.9158189216002</v>
      </c>
      <c r="AU32" s="1">
        <f t="shared" si="17"/>
        <v>275919.611658428</v>
      </c>
    </row>
    <row r="33" s="1" customFormat="1" spans="1:47">
      <c r="A33" s="13"/>
      <c r="B33" s="13"/>
      <c r="C33" s="16">
        <v>6</v>
      </c>
      <c r="D33" s="17">
        <v>24.2562400663333</v>
      </c>
      <c r="E33" s="19">
        <f t="shared" si="18"/>
        <v>20.0272115109677</v>
      </c>
      <c r="F33" s="16" t="s">
        <v>73</v>
      </c>
      <c r="G33" s="13">
        <v>7</v>
      </c>
      <c r="H33" s="18">
        <f t="shared" si="0"/>
        <v>24.2562400663333</v>
      </c>
      <c r="I33" s="18">
        <f t="shared" si="1"/>
        <v>297.406240066333</v>
      </c>
      <c r="J33" s="18">
        <f t="shared" si="2"/>
        <v>0.319025885216183</v>
      </c>
      <c r="K33" s="18">
        <f t="shared" si="3"/>
        <v>102.585277777778</v>
      </c>
      <c r="L33" s="18">
        <f t="shared" si="4"/>
        <v>1.02585277777778</v>
      </c>
      <c r="M33" s="13" t="s">
        <v>73</v>
      </c>
      <c r="N33" s="13"/>
      <c r="O33" s="18">
        <f t="shared" si="19"/>
        <v>2.74271420154763</v>
      </c>
      <c r="P33" s="18">
        <f t="shared" si="5"/>
        <v>0.87499682604373</v>
      </c>
      <c r="Q33" s="23">
        <f t="shared" si="6"/>
        <v>0.151666116514247</v>
      </c>
      <c r="R33" s="18">
        <f t="shared" si="7"/>
        <v>0.177814481481481</v>
      </c>
      <c r="S33" s="24">
        <f t="shared" si="8"/>
        <v>0.852945807622772</v>
      </c>
      <c r="T33" s="3">
        <v>0.01</v>
      </c>
      <c r="U33" s="25">
        <f t="shared" si="9"/>
        <v>0.00852945807622772</v>
      </c>
      <c r="V33" s="24"/>
      <c r="W33" s="3"/>
      <c r="X33" s="25"/>
      <c r="Y33" s="27">
        <v>0.05</v>
      </c>
      <c r="Z33" s="3">
        <v>0.21</v>
      </c>
      <c r="AA33" s="26">
        <f t="shared" si="10"/>
        <v>0.0105</v>
      </c>
      <c r="AB33" s="3">
        <v>0.02</v>
      </c>
      <c r="AC33" s="3">
        <v>0.29</v>
      </c>
      <c r="AD33" s="26">
        <f t="shared" si="11"/>
        <v>0.0058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0.0434294580762277</v>
      </c>
      <c r="AR33" s="28">
        <f t="shared" si="15"/>
        <v>102.585277777778</v>
      </c>
      <c r="AS33" s="1">
        <f t="shared" si="16"/>
        <v>0.173333333333333</v>
      </c>
      <c r="AT33" s="2">
        <f t="shared" si="20"/>
        <v>68.9158189216002</v>
      </c>
      <c r="AU33" s="1">
        <f t="shared" si="17"/>
        <v>356570.378262204</v>
      </c>
    </row>
    <row r="34" s="1" customFormat="1" spans="1:47">
      <c r="A34" s="13"/>
      <c r="B34" s="13"/>
      <c r="C34" s="16">
        <v>7</v>
      </c>
      <c r="D34" s="17">
        <v>27.3057106364516</v>
      </c>
      <c r="E34" s="19">
        <f t="shared" si="18"/>
        <v>24.2562400663333</v>
      </c>
      <c r="F34" s="16" t="s">
        <v>73</v>
      </c>
      <c r="G34" s="13">
        <v>8</v>
      </c>
      <c r="H34" s="18">
        <f t="shared" si="0"/>
        <v>27.3057106364516</v>
      </c>
      <c r="I34" s="18">
        <f t="shared" si="1"/>
        <v>300.455710636452</v>
      </c>
      <c r="J34" s="18">
        <f t="shared" si="2"/>
        <v>0.444769615159391</v>
      </c>
      <c r="K34" s="18">
        <f t="shared" si="3"/>
        <v>102.585277777778</v>
      </c>
      <c r="L34" s="18">
        <f t="shared" si="4"/>
        <v>1.02585277777778</v>
      </c>
      <c r="M34" s="13" t="s">
        <v>73</v>
      </c>
      <c r="N34" s="13"/>
      <c r="O34" s="18">
        <f t="shared" si="19"/>
        <v>2.89357015328168</v>
      </c>
      <c r="P34" s="18">
        <f t="shared" si="5"/>
        <v>1.28697208351179</v>
      </c>
      <c r="Q34" s="23">
        <f t="shared" si="6"/>
        <v>0.223075161142044</v>
      </c>
      <c r="R34" s="18">
        <f t="shared" si="7"/>
        <v>0.177814481481481</v>
      </c>
      <c r="S34" s="24">
        <f t="shared" si="8"/>
        <v>1.25453877144014</v>
      </c>
      <c r="T34" s="3">
        <v>0.01</v>
      </c>
      <c r="U34" s="25">
        <f t="shared" si="9"/>
        <v>0.0125453877144014</v>
      </c>
      <c r="V34" s="24"/>
      <c r="W34" s="3"/>
      <c r="X34" s="25"/>
      <c r="Y34" s="27">
        <v>0.05</v>
      </c>
      <c r="Z34" s="3">
        <v>0.21</v>
      </c>
      <c r="AA34" s="26">
        <f t="shared" si="10"/>
        <v>0.0105</v>
      </c>
      <c r="AB34" s="3">
        <v>0.02</v>
      </c>
      <c r="AC34" s="3">
        <v>0.29</v>
      </c>
      <c r="AD34" s="26">
        <f t="shared" si="11"/>
        <v>0.0058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0.0474453877144014</v>
      </c>
      <c r="AR34" s="28">
        <f t="shared" si="15"/>
        <v>102.585277777778</v>
      </c>
      <c r="AS34" s="1">
        <f t="shared" si="16"/>
        <v>0.173333333333333</v>
      </c>
      <c r="AT34" s="2">
        <f t="shared" si="20"/>
        <v>68.9158189216002</v>
      </c>
      <c r="AU34" s="1">
        <f t="shared" si="17"/>
        <v>389542.50394806</v>
      </c>
    </row>
    <row r="35" s="1" customFormat="1" spans="1:47">
      <c r="A35" s="13"/>
      <c r="B35" s="13"/>
      <c r="C35" s="16">
        <v>8</v>
      </c>
      <c r="D35" s="17">
        <v>27.9715727164516</v>
      </c>
      <c r="E35" s="19">
        <f t="shared" si="18"/>
        <v>27.3057106364516</v>
      </c>
      <c r="F35" s="16" t="s">
        <v>73</v>
      </c>
      <c r="G35" s="13">
        <v>9</v>
      </c>
      <c r="H35" s="18">
        <f t="shared" si="0"/>
        <v>27.9715727164516</v>
      </c>
      <c r="I35" s="18">
        <f t="shared" si="1"/>
        <v>301.121572716452</v>
      </c>
      <c r="J35" s="18">
        <f t="shared" si="2"/>
        <v>0.477811632072922</v>
      </c>
      <c r="K35" s="18">
        <f t="shared" si="3"/>
        <v>102.585277777778</v>
      </c>
      <c r="L35" s="18">
        <f t="shared" si="4"/>
        <v>1.02585277777778</v>
      </c>
      <c r="M35" s="13" t="s">
        <v>73</v>
      </c>
      <c r="N35" s="13"/>
      <c r="O35" s="18">
        <f t="shared" si="19"/>
        <v>2.63245084754767</v>
      </c>
      <c r="P35" s="18">
        <f t="shared" si="5"/>
        <v>1.2578156358185</v>
      </c>
      <c r="Q35" s="23">
        <f t="shared" si="6"/>
        <v>0.218021376875206</v>
      </c>
      <c r="R35" s="18">
        <f t="shared" si="7"/>
        <v>0.177814481481481</v>
      </c>
      <c r="S35" s="24">
        <f t="shared" si="8"/>
        <v>1.22611710282951</v>
      </c>
      <c r="T35" s="3">
        <v>0.01</v>
      </c>
      <c r="U35" s="25">
        <f t="shared" si="9"/>
        <v>0.0122611710282951</v>
      </c>
      <c r="V35" s="24"/>
      <c r="W35" s="3"/>
      <c r="X35" s="25"/>
      <c r="Y35" s="27">
        <v>0.04</v>
      </c>
      <c r="Z35" s="3">
        <v>0.21</v>
      </c>
      <c r="AA35" s="26">
        <f t="shared" si="10"/>
        <v>0.0084</v>
      </c>
      <c r="AB35" s="3">
        <v>0.015</v>
      </c>
      <c r="AC35" s="3">
        <v>0.29</v>
      </c>
      <c r="AD35" s="26">
        <f t="shared" si="11"/>
        <v>0.00435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0.0417111710282951</v>
      </c>
      <c r="AR35" s="28">
        <f t="shared" si="15"/>
        <v>102.585277777778</v>
      </c>
      <c r="AS35" s="1">
        <f t="shared" si="16"/>
        <v>0.173333333333333</v>
      </c>
      <c r="AT35" s="2">
        <f t="shared" si="20"/>
        <v>68.9158189216002</v>
      </c>
      <c r="AU35" s="1">
        <f t="shared" si="17"/>
        <v>342462.666819685</v>
      </c>
    </row>
    <row r="36" s="1" customFormat="1" spans="1:47">
      <c r="A36" s="13"/>
      <c r="B36" s="13"/>
      <c r="C36" s="16">
        <v>9</v>
      </c>
      <c r="D36" s="17">
        <v>22.1069618386667</v>
      </c>
      <c r="E36" s="19">
        <f t="shared" si="18"/>
        <v>27.9715727164516</v>
      </c>
      <c r="F36" s="16" t="s">
        <v>73</v>
      </c>
      <c r="G36" s="13">
        <v>10</v>
      </c>
      <c r="H36" s="18">
        <f t="shared" si="0"/>
        <v>22.1069618386667</v>
      </c>
      <c r="I36" s="18">
        <f t="shared" si="1"/>
        <v>295.256961838667</v>
      </c>
      <c r="J36" s="18">
        <f t="shared" si="2"/>
        <v>0.251376926444547</v>
      </c>
      <c r="K36" s="18">
        <f t="shared" si="3"/>
        <v>102.585277777778</v>
      </c>
      <c r="L36" s="18">
        <f t="shared" si="4"/>
        <v>1.02585277777778</v>
      </c>
      <c r="M36" s="13" t="s">
        <v>73</v>
      </c>
      <c r="N36" s="13"/>
      <c r="O36" s="18">
        <f t="shared" si="19"/>
        <v>2.40048798950695</v>
      </c>
      <c r="P36" s="18">
        <f t="shared" si="5"/>
        <v>0.603427292769306</v>
      </c>
      <c r="Q36" s="23">
        <f t="shared" si="6"/>
        <v>0.104594064080013</v>
      </c>
      <c r="R36" s="18">
        <f t="shared" si="7"/>
        <v>0.177814481481481</v>
      </c>
      <c r="S36" s="24">
        <f t="shared" si="8"/>
        <v>0.58822016749466</v>
      </c>
      <c r="T36" s="3">
        <v>0.01</v>
      </c>
      <c r="U36" s="25">
        <f t="shared" si="9"/>
        <v>0.0058822016749466</v>
      </c>
      <c r="V36" s="24"/>
      <c r="W36" s="3"/>
      <c r="X36" s="25"/>
      <c r="Y36" s="27">
        <v>0.04</v>
      </c>
      <c r="Z36" s="3">
        <v>0.21</v>
      </c>
      <c r="AA36" s="26">
        <f t="shared" si="10"/>
        <v>0.0084</v>
      </c>
      <c r="AB36" s="3">
        <v>0.015</v>
      </c>
      <c r="AC36" s="3">
        <v>0.29</v>
      </c>
      <c r="AD36" s="26">
        <f t="shared" si="11"/>
        <v>0.00435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0.0353322016749466</v>
      </c>
      <c r="AR36" s="28">
        <f t="shared" si="15"/>
        <v>102.585277777778</v>
      </c>
      <c r="AS36" s="1">
        <f t="shared" si="16"/>
        <v>0.173333333333333</v>
      </c>
      <c r="AT36" s="2">
        <f t="shared" si="20"/>
        <v>68.9158189216002</v>
      </c>
      <c r="AU36" s="1">
        <f t="shared" si="17"/>
        <v>290089.194618992</v>
      </c>
    </row>
    <row r="37" s="1" customFormat="1" spans="1:47">
      <c r="A37" s="13"/>
      <c r="B37" s="13"/>
      <c r="C37" s="16">
        <v>10</v>
      </c>
      <c r="D37" s="17">
        <v>15.4170634929032</v>
      </c>
      <c r="E37" s="19">
        <f t="shared" si="18"/>
        <v>22.1069618386667</v>
      </c>
      <c r="F37" s="16" t="s">
        <v>73</v>
      </c>
      <c r="G37" s="13">
        <v>11</v>
      </c>
      <c r="H37" s="18">
        <f t="shared" si="0"/>
        <v>15.4170634929032</v>
      </c>
      <c r="I37" s="18">
        <f t="shared" si="1"/>
        <v>288.567063492903</v>
      </c>
      <c r="J37" s="18">
        <f t="shared" si="2"/>
        <v>0.11703047220833</v>
      </c>
      <c r="K37" s="18">
        <f t="shared" si="3"/>
        <v>102.585277777778</v>
      </c>
      <c r="L37" s="18">
        <f t="shared" si="4"/>
        <v>1.02585277777778</v>
      </c>
      <c r="M37" s="13" t="s">
        <v>75</v>
      </c>
      <c r="N37" s="18">
        <f>(O36-P36)*C22/100</f>
        <v>1.70720766190076</v>
      </c>
      <c r="O37" s="18">
        <f t="shared" si="19"/>
        <v>1.11570581261466</v>
      </c>
      <c r="P37" s="18">
        <f t="shared" si="5"/>
        <v>0.130571578095872</v>
      </c>
      <c r="Q37" s="23">
        <f t="shared" si="6"/>
        <v>0.0226324068699512</v>
      </c>
      <c r="R37" s="18">
        <f t="shared" si="7"/>
        <v>0.177814481481481</v>
      </c>
      <c r="S37" s="24">
        <f t="shared" si="8"/>
        <v>0.127281010418199</v>
      </c>
      <c r="T37" s="3">
        <v>0.01</v>
      </c>
      <c r="U37" s="25">
        <f t="shared" si="9"/>
        <v>0.00127281010418199</v>
      </c>
      <c r="V37" s="24"/>
      <c r="W37" s="3"/>
      <c r="X37" s="25"/>
      <c r="Y37" s="27">
        <v>0.02</v>
      </c>
      <c r="Z37" s="3">
        <v>0.21</v>
      </c>
      <c r="AA37" s="26">
        <f t="shared" si="10"/>
        <v>0.0042</v>
      </c>
      <c r="AB37" s="3">
        <v>0.01</v>
      </c>
      <c r="AC37" s="3">
        <v>0.29</v>
      </c>
      <c r="AD37" s="26">
        <f t="shared" si="11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0.023172810104182</v>
      </c>
      <c r="AR37" s="28">
        <f t="shared" si="15"/>
        <v>102.585277777778</v>
      </c>
      <c r="AS37" s="1">
        <f t="shared" si="16"/>
        <v>0.173333333333333</v>
      </c>
      <c r="AT37" s="2">
        <f t="shared" si="20"/>
        <v>68.9158189216002</v>
      </c>
      <c r="AU37" s="1">
        <f t="shared" si="17"/>
        <v>190256.522421799</v>
      </c>
    </row>
    <row r="38" s="1" customFormat="1" spans="1:48">
      <c r="A38" s="13"/>
      <c r="B38" s="13"/>
      <c r="C38" s="16">
        <v>11</v>
      </c>
      <c r="D38" s="17">
        <v>7.51998803163333</v>
      </c>
      <c r="E38" s="19">
        <f t="shared" si="18"/>
        <v>15.4170634929032</v>
      </c>
      <c r="F38" s="16" t="s">
        <v>75</v>
      </c>
      <c r="G38" s="13">
        <v>12</v>
      </c>
      <c r="H38" s="18">
        <f t="shared" si="0"/>
        <v>7.51998803163333</v>
      </c>
      <c r="I38" s="18">
        <f t="shared" si="1"/>
        <v>280.669988031633</v>
      </c>
      <c r="J38" s="18">
        <f t="shared" si="2"/>
        <v>0.0452886302467804</v>
      </c>
      <c r="K38" s="18">
        <f t="shared" si="3"/>
        <v>102.585277777778</v>
      </c>
      <c r="L38" s="18">
        <f t="shared" si="4"/>
        <v>1.02585277777778</v>
      </c>
      <c r="M38" s="13" t="s">
        <v>73</v>
      </c>
      <c r="N38" s="13"/>
      <c r="O38" s="18">
        <f t="shared" si="19"/>
        <v>2.01098701229656</v>
      </c>
      <c r="P38" s="18">
        <f t="shared" si="5"/>
        <v>0.0910748472309768</v>
      </c>
      <c r="Q38" s="23">
        <f t="shared" si="6"/>
        <v>0.0157863068533693</v>
      </c>
      <c r="R38" s="18">
        <f t="shared" si="7"/>
        <v>0.177814481481481</v>
      </c>
      <c r="S38" s="24">
        <f t="shared" si="8"/>
        <v>0.0887796467522999</v>
      </c>
      <c r="T38" s="3">
        <v>0.01</v>
      </c>
      <c r="U38" s="25">
        <f t="shared" si="9"/>
        <v>0.000887796467522999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0.022787796467523</v>
      </c>
      <c r="AR38" s="28">
        <f t="shared" si="15"/>
        <v>102.585277777778</v>
      </c>
      <c r="AS38" s="1">
        <f t="shared" si="16"/>
        <v>0.173333333333333</v>
      </c>
      <c r="AT38" s="2">
        <f t="shared" si="20"/>
        <v>68.9158189216002</v>
      </c>
      <c r="AU38" s="1">
        <f t="shared" si="17"/>
        <v>187095.431675084</v>
      </c>
      <c r="AV38" s="1">
        <f>SUM(AU27:AU38)</f>
        <v>3085333.53509184</v>
      </c>
    </row>
    <row r="39" s="1" customFormat="1" spans="1:46">
      <c r="A39" s="13"/>
      <c r="B39" s="13"/>
      <c r="C39" s="16">
        <v>12</v>
      </c>
      <c r="D39" s="17">
        <v>0.973304566096774</v>
      </c>
      <c r="E39" s="19">
        <f t="shared" si="18"/>
        <v>7.51998803163333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-1.436972384</v>
      </c>
      <c r="E42" s="16"/>
      <c r="F42" s="16"/>
      <c r="G42" s="13">
        <v>1</v>
      </c>
      <c r="H42" s="18">
        <f t="shared" ref="H42:H53" si="21">E43</f>
        <v>-1.436972384</v>
      </c>
      <c r="I42" s="18">
        <f t="shared" ref="I42:I53" si="22">H42+273.15</f>
        <v>271.713027616</v>
      </c>
      <c r="J42" s="18">
        <f t="shared" ref="J42:J53" si="23">EXP(($C$16*(I42-$C$14))/($C$17*I42*$C$14))</f>
        <v>0.0144322744599782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0.00111259907173895</v>
      </c>
      <c r="Q42" s="23">
        <f t="shared" ref="Q42:Q53" si="27">P42*$B$44</f>
        <v>0.000205830828271705</v>
      </c>
      <c r="R42" s="18">
        <f t="shared" ref="R42:R53" si="28">L42*$B$44</f>
        <v>0.0142618427083333</v>
      </c>
      <c r="S42" s="24">
        <f t="shared" ref="S42:S53" si="29">Q42/R42</f>
        <v>0.0144322744599782</v>
      </c>
      <c r="T42" s="3">
        <v>0.01</v>
      </c>
      <c r="U42" s="25">
        <f t="shared" ref="U42:U53" si="30">S42*T42</f>
        <v>0.000144322744599782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0.0149443227445998</v>
      </c>
      <c r="AR42" s="28">
        <f t="shared" ref="AR42:AR53" si="34">$B$42/12</f>
        <v>7.70910416666667</v>
      </c>
      <c r="AS42" s="1">
        <f t="shared" ref="AS42:AS53" si="35">$B$44</f>
        <v>0.185</v>
      </c>
      <c r="AT42" s="2">
        <f t="shared" ref="AT42:AT53" si="36">$E$5/12</f>
        <v>275.966574662826</v>
      </c>
      <c r="AU42" s="1">
        <f t="shared" ref="AU42:AU53" si="37">AT42*10000*AS42*0.67*AR42*AQ42</f>
        <v>39407.8885598928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-2.40774015709677</v>
      </c>
      <c r="E43" s="19">
        <f t="shared" ref="E43:E54" si="38">D42</f>
        <v>-1.436972384</v>
      </c>
      <c r="F43" s="16" t="s">
        <v>73</v>
      </c>
      <c r="G43" s="13">
        <v>2</v>
      </c>
      <c r="H43" s="18">
        <f t="shared" si="21"/>
        <v>-2.40774015709677</v>
      </c>
      <c r="I43" s="18">
        <f t="shared" si="22"/>
        <v>270.742259842903</v>
      </c>
      <c r="J43" s="18">
        <f t="shared" si="23"/>
        <v>0.0126920825606454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0.153069484261594</v>
      </c>
      <c r="P43" s="18">
        <f t="shared" si="26"/>
        <v>0.00194277053176357</v>
      </c>
      <c r="Q43" s="23">
        <f t="shared" si="27"/>
        <v>0.00035941254837626</v>
      </c>
      <c r="R43" s="18">
        <f t="shared" si="28"/>
        <v>0.0142618427083333</v>
      </c>
      <c r="S43" s="24">
        <f t="shared" si="29"/>
        <v>0.0252009895023069</v>
      </c>
      <c r="T43" s="3">
        <v>0.01</v>
      </c>
      <c r="U43" s="25">
        <f t="shared" si="30"/>
        <v>0.000252009895023069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0.0150520098950231</v>
      </c>
      <c r="AR43" s="28">
        <f t="shared" si="34"/>
        <v>7.70910416666667</v>
      </c>
      <c r="AS43" s="1">
        <f t="shared" si="35"/>
        <v>0.185</v>
      </c>
      <c r="AT43" s="2">
        <f t="shared" si="36"/>
        <v>275.966574662826</v>
      </c>
      <c r="AU43" s="1">
        <f t="shared" si="37"/>
        <v>39691.857482121</v>
      </c>
    </row>
    <row r="44" s="1" customFormat="1" spans="1:47">
      <c r="A44" s="13" t="s">
        <v>37</v>
      </c>
      <c r="B44" s="13">
        <f>I5</f>
        <v>0.185</v>
      </c>
      <c r="C44" s="16">
        <v>2</v>
      </c>
      <c r="D44" s="17">
        <v>0.836822811892857</v>
      </c>
      <c r="E44" s="19">
        <f t="shared" si="38"/>
        <v>-2.40774015709677</v>
      </c>
      <c r="F44" s="16" t="s">
        <v>73</v>
      </c>
      <c r="G44" s="13">
        <v>3</v>
      </c>
      <c r="H44" s="18">
        <f t="shared" si="21"/>
        <v>0.836822811892857</v>
      </c>
      <c r="I44" s="18">
        <f t="shared" si="22"/>
        <v>273.986822811893</v>
      </c>
      <c r="J44" s="18">
        <f t="shared" si="23"/>
        <v>0.0194307604096912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0.228217755396497</v>
      </c>
      <c r="P44" s="18">
        <f t="shared" si="26"/>
        <v>0.00443444452634685</v>
      </c>
      <c r="Q44" s="23">
        <f t="shared" si="27"/>
        <v>0.000820372237374168</v>
      </c>
      <c r="R44" s="18">
        <f t="shared" si="28"/>
        <v>0.0142618427083333</v>
      </c>
      <c r="S44" s="24">
        <f t="shared" si="29"/>
        <v>0.0575221767727684</v>
      </c>
      <c r="T44" s="3">
        <v>0.01</v>
      </c>
      <c r="U44" s="25">
        <f t="shared" si="30"/>
        <v>0.000575221767727684</v>
      </c>
      <c r="V44" s="24"/>
      <c r="W44" s="3"/>
      <c r="X44" s="25"/>
      <c r="Y44" s="27">
        <v>0.02</v>
      </c>
      <c r="Z44" s="3">
        <v>0.49</v>
      </c>
      <c r="AA44" s="26">
        <f t="shared" si="31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32"/>
        <v>0.005</v>
      </c>
      <c r="AQ44" s="1">
        <f t="shared" si="33"/>
        <v>0.0153752217677277</v>
      </c>
      <c r="AR44" s="28">
        <f t="shared" si="34"/>
        <v>7.70910416666667</v>
      </c>
      <c r="AS44" s="1">
        <f t="shared" si="35"/>
        <v>0.185</v>
      </c>
      <c r="AT44" s="2">
        <f t="shared" si="36"/>
        <v>275.966574662826</v>
      </c>
      <c r="AU44" s="1">
        <f t="shared" si="37"/>
        <v>40544.1609072046</v>
      </c>
    </row>
    <row r="45" s="1" customFormat="1" spans="1:47">
      <c r="A45" s="13"/>
      <c r="B45" s="13"/>
      <c r="C45" s="16">
        <v>3</v>
      </c>
      <c r="D45" s="17">
        <v>7.47920417290323</v>
      </c>
      <c r="E45" s="19">
        <f t="shared" si="38"/>
        <v>0.836822811892857</v>
      </c>
      <c r="F45" s="16" t="s">
        <v>73</v>
      </c>
      <c r="G45" s="13">
        <v>4</v>
      </c>
      <c r="H45" s="18">
        <f t="shared" si="21"/>
        <v>7.47920417290323</v>
      </c>
      <c r="I45" s="18">
        <f t="shared" si="22"/>
        <v>280.629204172903</v>
      </c>
      <c r="J45" s="18">
        <f t="shared" si="23"/>
        <v>0.0450608741054327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0.300874352536817</v>
      </c>
      <c r="P45" s="18">
        <f t="shared" si="26"/>
        <v>0.0135576613212151</v>
      </c>
      <c r="Q45" s="23">
        <f t="shared" si="27"/>
        <v>0.00250816734442479</v>
      </c>
      <c r="R45" s="18">
        <f t="shared" si="28"/>
        <v>0.0142618427083333</v>
      </c>
      <c r="S45" s="24">
        <f t="shared" si="29"/>
        <v>0.175865587338111</v>
      </c>
      <c r="T45" s="3">
        <v>0.01</v>
      </c>
      <c r="U45" s="25">
        <f t="shared" si="30"/>
        <v>0.00175865587338111</v>
      </c>
      <c r="V45" s="24"/>
      <c r="W45" s="3"/>
      <c r="X45" s="25"/>
      <c r="Y45" s="27">
        <v>0.04</v>
      </c>
      <c r="Z45" s="3">
        <v>0.49</v>
      </c>
      <c r="AA45" s="26">
        <f t="shared" si="31"/>
        <v>0.0196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0.015</v>
      </c>
      <c r="AO45" s="3">
        <v>0.5</v>
      </c>
      <c r="AP45" s="3">
        <f t="shared" si="32"/>
        <v>0.0075</v>
      </c>
      <c r="AQ45" s="1">
        <f t="shared" si="33"/>
        <v>0.0288586558733811</v>
      </c>
      <c r="AR45" s="28">
        <f t="shared" si="34"/>
        <v>7.70910416666667</v>
      </c>
      <c r="AS45" s="1">
        <f t="shared" si="35"/>
        <v>0.185</v>
      </c>
      <c r="AT45" s="2">
        <f t="shared" si="36"/>
        <v>275.966574662826</v>
      </c>
      <c r="AU45" s="1">
        <f t="shared" si="37"/>
        <v>76099.7145258693</v>
      </c>
    </row>
    <row r="46" s="1" customFormat="1" spans="1:47">
      <c r="A46" s="13"/>
      <c r="B46" s="13"/>
      <c r="C46" s="16">
        <v>4</v>
      </c>
      <c r="D46" s="17">
        <v>12.3925322815</v>
      </c>
      <c r="E46" s="19">
        <f t="shared" si="38"/>
        <v>7.47920417290323</v>
      </c>
      <c r="F46" s="16" t="s">
        <v>73</v>
      </c>
      <c r="G46" s="13">
        <v>5</v>
      </c>
      <c r="H46" s="18">
        <f t="shared" si="21"/>
        <v>12.3925322815</v>
      </c>
      <c r="I46" s="18">
        <f t="shared" si="22"/>
        <v>285.5425322815</v>
      </c>
      <c r="J46" s="18">
        <f t="shared" si="23"/>
        <v>0.0818618386285792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0.272950856654822</v>
      </c>
      <c r="O46" s="18">
        <f t="shared" si="39"/>
        <v>0.0914568762274467</v>
      </c>
      <c r="P46" s="18">
        <f t="shared" si="26"/>
        <v>0.00748682804320519</v>
      </c>
      <c r="Q46" s="23">
        <f t="shared" si="27"/>
        <v>0.00138506318799296</v>
      </c>
      <c r="R46" s="18">
        <f t="shared" si="28"/>
        <v>0.0142618427083333</v>
      </c>
      <c r="S46" s="24">
        <f t="shared" si="29"/>
        <v>0.0971167061871783</v>
      </c>
      <c r="T46" s="3">
        <v>0.01</v>
      </c>
      <c r="U46" s="25">
        <f t="shared" si="30"/>
        <v>0.000971167061871783</v>
      </c>
      <c r="V46" s="24"/>
      <c r="W46" s="3"/>
      <c r="X46" s="25"/>
      <c r="Y46" s="27">
        <v>0.04</v>
      </c>
      <c r="Z46" s="3">
        <v>0.49</v>
      </c>
      <c r="AA46" s="26">
        <f t="shared" si="31"/>
        <v>0.0196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0.015</v>
      </c>
      <c r="AO46" s="3">
        <v>0.5</v>
      </c>
      <c r="AP46" s="3">
        <f t="shared" si="32"/>
        <v>0.0075</v>
      </c>
      <c r="AQ46" s="1">
        <f t="shared" si="33"/>
        <v>0.0280711670618718</v>
      </c>
      <c r="AR46" s="28">
        <f t="shared" si="34"/>
        <v>7.70910416666667</v>
      </c>
      <c r="AS46" s="1">
        <f t="shared" si="35"/>
        <v>0.185</v>
      </c>
      <c r="AT46" s="2">
        <f t="shared" si="36"/>
        <v>275.966574662826</v>
      </c>
      <c r="AU46" s="1">
        <f t="shared" si="37"/>
        <v>74023.1218387008</v>
      </c>
    </row>
    <row r="47" s="1" customFormat="1" spans="1:47">
      <c r="A47" s="13"/>
      <c r="B47" s="13"/>
      <c r="C47" s="16">
        <v>5</v>
      </c>
      <c r="D47" s="17">
        <v>20.0272115109677</v>
      </c>
      <c r="E47" s="19">
        <f t="shared" si="38"/>
        <v>12.3925322815</v>
      </c>
      <c r="F47" s="16" t="s">
        <v>75</v>
      </c>
      <c r="G47" s="13">
        <v>6</v>
      </c>
      <c r="H47" s="18">
        <f t="shared" si="21"/>
        <v>20.0272115109677</v>
      </c>
      <c r="I47" s="18">
        <f t="shared" si="22"/>
        <v>293.177211510968</v>
      </c>
      <c r="J47" s="18">
        <f t="shared" si="23"/>
        <v>0.198942881168945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0.161061089850908</v>
      </c>
      <c r="P47" s="18">
        <f t="shared" si="26"/>
        <v>0.03204195725915</v>
      </c>
      <c r="Q47" s="23">
        <f t="shared" si="27"/>
        <v>0.00592776209294275</v>
      </c>
      <c r="R47" s="18">
        <f t="shared" si="28"/>
        <v>0.0142618427083333</v>
      </c>
      <c r="S47" s="24">
        <f t="shared" si="29"/>
        <v>0.415637881735935</v>
      </c>
      <c r="T47" s="3">
        <v>0.01</v>
      </c>
      <c r="U47" s="25">
        <f t="shared" si="30"/>
        <v>0.00415637881735935</v>
      </c>
      <c r="V47" s="24"/>
      <c r="W47" s="3"/>
      <c r="X47" s="25"/>
      <c r="Y47" s="27">
        <v>0.04</v>
      </c>
      <c r="Z47" s="3">
        <v>0.49</v>
      </c>
      <c r="AA47" s="26">
        <f t="shared" si="31"/>
        <v>0.0196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0.015</v>
      </c>
      <c r="AO47" s="3">
        <v>0.5</v>
      </c>
      <c r="AP47" s="3">
        <f t="shared" si="32"/>
        <v>0.0075</v>
      </c>
      <c r="AQ47" s="1">
        <f t="shared" si="33"/>
        <v>0.0312563788173593</v>
      </c>
      <c r="AR47" s="28">
        <f t="shared" si="34"/>
        <v>7.70910416666667</v>
      </c>
      <c r="AS47" s="1">
        <f t="shared" si="35"/>
        <v>0.185</v>
      </c>
      <c r="AT47" s="2">
        <f t="shared" si="36"/>
        <v>275.966574662826</v>
      </c>
      <c r="AU47" s="1">
        <f t="shared" si="37"/>
        <v>82422.4633174087</v>
      </c>
    </row>
    <row r="48" s="1" customFormat="1" spans="1:47">
      <c r="A48" s="13"/>
      <c r="B48" s="13"/>
      <c r="C48" s="16">
        <v>6</v>
      </c>
      <c r="D48" s="17">
        <v>24.2562400663333</v>
      </c>
      <c r="E48" s="19">
        <f t="shared" si="38"/>
        <v>20.0272115109677</v>
      </c>
      <c r="F48" s="16" t="s">
        <v>73</v>
      </c>
      <c r="G48" s="13">
        <v>7</v>
      </c>
      <c r="H48" s="18">
        <f t="shared" si="21"/>
        <v>24.2562400663333</v>
      </c>
      <c r="I48" s="18">
        <f t="shared" si="22"/>
        <v>297.406240066333</v>
      </c>
      <c r="J48" s="18">
        <f t="shared" si="23"/>
        <v>0.319025885216183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0.206110174258425</v>
      </c>
      <c r="P48" s="18">
        <f t="shared" si="26"/>
        <v>0.0657544807948557</v>
      </c>
      <c r="Q48" s="23">
        <f t="shared" si="27"/>
        <v>0.0121645789470483</v>
      </c>
      <c r="R48" s="18">
        <f t="shared" si="28"/>
        <v>0.0142618427083333</v>
      </c>
      <c r="S48" s="24">
        <f t="shared" si="29"/>
        <v>0.852945807622772</v>
      </c>
      <c r="T48" s="3">
        <v>0.01</v>
      </c>
      <c r="U48" s="25">
        <f t="shared" si="30"/>
        <v>0.00852945807622772</v>
      </c>
      <c r="V48" s="24"/>
      <c r="W48" s="3"/>
      <c r="X48" s="25"/>
      <c r="Y48" s="27">
        <v>0.05</v>
      </c>
      <c r="Z48" s="3">
        <v>0.49</v>
      </c>
      <c r="AA48" s="26">
        <f t="shared" si="31"/>
        <v>0.0245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0.02</v>
      </c>
      <c r="AO48" s="3">
        <v>0.5</v>
      </c>
      <c r="AP48" s="3">
        <f t="shared" si="32"/>
        <v>0.01</v>
      </c>
      <c r="AQ48" s="1">
        <f t="shared" si="33"/>
        <v>0.0430294580762277</v>
      </c>
      <c r="AR48" s="28">
        <f t="shared" si="34"/>
        <v>7.70910416666667</v>
      </c>
      <c r="AS48" s="1">
        <f t="shared" si="35"/>
        <v>0.185</v>
      </c>
      <c r="AT48" s="2">
        <f t="shared" si="36"/>
        <v>275.966574662826</v>
      </c>
      <c r="AU48" s="1">
        <f t="shared" si="37"/>
        <v>113467.844454397</v>
      </c>
    </row>
    <row r="49" s="1" customFormat="1" spans="1:47">
      <c r="A49" s="13"/>
      <c r="B49" s="13"/>
      <c r="C49" s="16">
        <v>7</v>
      </c>
      <c r="D49" s="17">
        <v>27.3057106364516</v>
      </c>
      <c r="E49" s="19">
        <f t="shared" si="38"/>
        <v>24.2562400663333</v>
      </c>
      <c r="F49" s="16" t="s">
        <v>73</v>
      </c>
      <c r="G49" s="13">
        <v>8</v>
      </c>
      <c r="H49" s="18">
        <f t="shared" si="21"/>
        <v>27.3057106364516</v>
      </c>
      <c r="I49" s="18">
        <f t="shared" si="22"/>
        <v>300.455710636452</v>
      </c>
      <c r="J49" s="18">
        <f t="shared" si="23"/>
        <v>0.444769615159391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0.217446735130236</v>
      </c>
      <c r="P49" s="18">
        <f t="shared" si="26"/>
        <v>0.096713700701541</v>
      </c>
      <c r="Q49" s="23">
        <f t="shared" si="27"/>
        <v>0.0178920346297851</v>
      </c>
      <c r="R49" s="18">
        <f t="shared" si="28"/>
        <v>0.0142618427083333</v>
      </c>
      <c r="S49" s="24">
        <f t="shared" si="29"/>
        <v>1.25453877144014</v>
      </c>
      <c r="T49" s="3">
        <v>0.01</v>
      </c>
      <c r="U49" s="25">
        <f t="shared" si="30"/>
        <v>0.0125453877144014</v>
      </c>
      <c r="V49" s="24"/>
      <c r="W49" s="3"/>
      <c r="X49" s="25"/>
      <c r="Y49" s="27">
        <v>0.05</v>
      </c>
      <c r="Z49" s="3">
        <v>0.49</v>
      </c>
      <c r="AA49" s="26">
        <f t="shared" si="31"/>
        <v>0.0245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0.02</v>
      </c>
      <c r="AO49" s="3">
        <v>0.5</v>
      </c>
      <c r="AP49" s="3">
        <f t="shared" si="32"/>
        <v>0.01</v>
      </c>
      <c r="AQ49" s="1">
        <f t="shared" si="33"/>
        <v>0.0470453877144014</v>
      </c>
      <c r="AR49" s="28">
        <f t="shared" si="34"/>
        <v>7.70910416666667</v>
      </c>
      <c r="AS49" s="1">
        <f t="shared" si="35"/>
        <v>0.185</v>
      </c>
      <c r="AT49" s="2">
        <f t="shared" si="36"/>
        <v>275.966574662826</v>
      </c>
      <c r="AU49" s="1">
        <f t="shared" si="37"/>
        <v>124057.772840594</v>
      </c>
    </row>
    <row r="50" s="1" customFormat="1" spans="1:47">
      <c r="A50" s="13"/>
      <c r="B50" s="13"/>
      <c r="C50" s="16">
        <v>8</v>
      </c>
      <c r="D50" s="17">
        <v>27.9715727164516</v>
      </c>
      <c r="E50" s="19">
        <f t="shared" si="38"/>
        <v>27.3057106364516</v>
      </c>
      <c r="F50" s="16" t="s">
        <v>73</v>
      </c>
      <c r="G50" s="13">
        <v>9</v>
      </c>
      <c r="H50" s="18">
        <f t="shared" si="21"/>
        <v>27.9715727164516</v>
      </c>
      <c r="I50" s="18">
        <f t="shared" si="22"/>
        <v>301.121572716452</v>
      </c>
      <c r="J50" s="18">
        <f t="shared" si="23"/>
        <v>0.477811632072922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0.197824076095361</v>
      </c>
      <c r="P50" s="18">
        <f t="shared" si="26"/>
        <v>0.0945226446624425</v>
      </c>
      <c r="Q50" s="23">
        <f t="shared" si="27"/>
        <v>0.0174866892625519</v>
      </c>
      <c r="R50" s="18">
        <f t="shared" si="28"/>
        <v>0.0142618427083333</v>
      </c>
      <c r="S50" s="24">
        <f t="shared" si="29"/>
        <v>1.22611710282951</v>
      </c>
      <c r="T50" s="3">
        <v>0.01</v>
      </c>
      <c r="U50" s="25">
        <f t="shared" si="30"/>
        <v>0.0122611710282951</v>
      </c>
      <c r="V50" s="24"/>
      <c r="W50" s="3"/>
      <c r="X50" s="25"/>
      <c r="Y50" s="27">
        <v>0.04</v>
      </c>
      <c r="Z50" s="3">
        <v>0.49</v>
      </c>
      <c r="AA50" s="26">
        <f t="shared" si="31"/>
        <v>0.0196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0.015</v>
      </c>
      <c r="AO50" s="3">
        <v>0.5</v>
      </c>
      <c r="AP50" s="3">
        <f t="shared" si="32"/>
        <v>0.0075</v>
      </c>
      <c r="AQ50" s="1">
        <f t="shared" si="33"/>
        <v>0.0393611710282951</v>
      </c>
      <c r="AR50" s="28">
        <f t="shared" si="34"/>
        <v>7.70910416666667</v>
      </c>
      <c r="AS50" s="1">
        <f t="shared" si="35"/>
        <v>0.185</v>
      </c>
      <c r="AT50" s="2">
        <f t="shared" si="36"/>
        <v>275.966574662826</v>
      </c>
      <c r="AU50" s="1">
        <f t="shared" si="37"/>
        <v>103794.642820495</v>
      </c>
    </row>
    <row r="51" s="1" customFormat="1" spans="1:47">
      <c r="A51" s="13"/>
      <c r="B51" s="13"/>
      <c r="C51" s="16">
        <v>9</v>
      </c>
      <c r="D51" s="17">
        <v>22.1069618386667</v>
      </c>
      <c r="E51" s="19">
        <f t="shared" si="38"/>
        <v>27.9715727164516</v>
      </c>
      <c r="F51" s="16" t="s">
        <v>73</v>
      </c>
      <c r="G51" s="13">
        <v>10</v>
      </c>
      <c r="H51" s="18">
        <f t="shared" si="21"/>
        <v>22.1069618386667</v>
      </c>
      <c r="I51" s="18">
        <f t="shared" si="22"/>
        <v>295.256961838667</v>
      </c>
      <c r="J51" s="18">
        <f t="shared" si="23"/>
        <v>0.251376926444547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0.180392473099586</v>
      </c>
      <c r="P51" s="18">
        <f t="shared" si="26"/>
        <v>0.0453465054415044</v>
      </c>
      <c r="Q51" s="23">
        <f t="shared" si="27"/>
        <v>0.00838910350667832</v>
      </c>
      <c r="R51" s="18">
        <f t="shared" si="28"/>
        <v>0.0142618427083333</v>
      </c>
      <c r="S51" s="24">
        <f t="shared" si="29"/>
        <v>0.588220167494659</v>
      </c>
      <c r="T51" s="3">
        <v>0.01</v>
      </c>
      <c r="U51" s="25">
        <f t="shared" si="30"/>
        <v>0.00588220167494659</v>
      </c>
      <c r="V51" s="24"/>
      <c r="W51" s="3"/>
      <c r="X51" s="25"/>
      <c r="Y51" s="27">
        <v>0.04</v>
      </c>
      <c r="Z51" s="3">
        <v>0.49</v>
      </c>
      <c r="AA51" s="26">
        <f t="shared" si="31"/>
        <v>0.0196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0.015</v>
      </c>
      <c r="AO51" s="3">
        <v>0.5</v>
      </c>
      <c r="AP51" s="3">
        <f t="shared" si="32"/>
        <v>0.0075</v>
      </c>
      <c r="AQ51" s="1">
        <f t="shared" si="33"/>
        <v>0.0329822016749466</v>
      </c>
      <c r="AR51" s="28">
        <f t="shared" si="34"/>
        <v>7.70910416666667</v>
      </c>
      <c r="AS51" s="1">
        <f t="shared" si="35"/>
        <v>0.185</v>
      </c>
      <c r="AT51" s="2">
        <f t="shared" si="36"/>
        <v>275.966574662826</v>
      </c>
      <c r="AU51" s="1">
        <f t="shared" si="37"/>
        <v>86973.4246428719</v>
      </c>
    </row>
    <row r="52" s="1" customFormat="1" spans="1:47">
      <c r="A52" s="13"/>
      <c r="B52" s="13"/>
      <c r="C52" s="16">
        <v>10</v>
      </c>
      <c r="D52" s="17">
        <v>15.4170634929032</v>
      </c>
      <c r="E52" s="19">
        <f t="shared" si="38"/>
        <v>22.1069618386667</v>
      </c>
      <c r="F52" s="16" t="s">
        <v>73</v>
      </c>
      <c r="G52" s="13">
        <v>11</v>
      </c>
      <c r="H52" s="18">
        <f t="shared" si="21"/>
        <v>15.4170634929032</v>
      </c>
      <c r="I52" s="18">
        <f t="shared" si="22"/>
        <v>288.567063492903</v>
      </c>
      <c r="J52" s="18">
        <f t="shared" si="23"/>
        <v>0.11703047220833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0.128293669275177</v>
      </c>
      <c r="O52" s="18">
        <f t="shared" si="39"/>
        <v>0.0838433400495708</v>
      </c>
      <c r="P52" s="18">
        <f t="shared" si="26"/>
        <v>0.00981222567752485</v>
      </c>
      <c r="Q52" s="23">
        <f t="shared" si="27"/>
        <v>0.0018152617503421</v>
      </c>
      <c r="R52" s="18">
        <f t="shared" si="28"/>
        <v>0.0142618427083333</v>
      </c>
      <c r="S52" s="24">
        <f t="shared" si="29"/>
        <v>0.127281010418199</v>
      </c>
      <c r="T52" s="3">
        <v>0.01</v>
      </c>
      <c r="U52" s="25">
        <f t="shared" si="30"/>
        <v>0.00127281010418199</v>
      </c>
      <c r="V52" s="24"/>
      <c r="W52" s="3"/>
      <c r="X52" s="25"/>
      <c r="Y52" s="27">
        <v>0.02</v>
      </c>
      <c r="Z52" s="3">
        <v>0.49</v>
      </c>
      <c r="AA52" s="26">
        <f t="shared" si="31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32"/>
        <v>0.005</v>
      </c>
      <c r="AQ52" s="1">
        <f t="shared" si="33"/>
        <v>0.016072810104182</v>
      </c>
      <c r="AR52" s="28">
        <f t="shared" si="34"/>
        <v>7.70910416666667</v>
      </c>
      <c r="AS52" s="1">
        <f t="shared" si="35"/>
        <v>0.185</v>
      </c>
      <c r="AT52" s="2">
        <f t="shared" si="36"/>
        <v>275.966574662826</v>
      </c>
      <c r="AU52" s="1">
        <f t="shared" si="37"/>
        <v>42383.6877893182</v>
      </c>
    </row>
    <row r="53" s="1" customFormat="1" spans="1:48">
      <c r="A53" s="13"/>
      <c r="B53" s="13"/>
      <c r="C53" s="16">
        <v>11</v>
      </c>
      <c r="D53" s="17">
        <v>7.51998803163333</v>
      </c>
      <c r="E53" s="19">
        <f t="shared" si="38"/>
        <v>15.4170634929032</v>
      </c>
      <c r="F53" s="16" t="s">
        <v>75</v>
      </c>
      <c r="G53" s="13">
        <v>12</v>
      </c>
      <c r="H53" s="18">
        <f t="shared" si="21"/>
        <v>7.51998803163333</v>
      </c>
      <c r="I53" s="18">
        <f t="shared" si="22"/>
        <v>280.669988031633</v>
      </c>
      <c r="J53" s="18">
        <f t="shared" si="23"/>
        <v>0.0452886302467804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0.151122156038713</v>
      </c>
      <c r="P53" s="18">
        <f t="shared" si="26"/>
        <v>0.00684411544693351</v>
      </c>
      <c r="Q53" s="23">
        <f t="shared" si="27"/>
        <v>0.0012661613576827</v>
      </c>
      <c r="R53" s="18">
        <f t="shared" si="28"/>
        <v>0.0142618427083333</v>
      </c>
      <c r="S53" s="24">
        <f t="shared" si="29"/>
        <v>0.0887796467523</v>
      </c>
      <c r="T53" s="3">
        <v>0.01</v>
      </c>
      <c r="U53" s="25">
        <f t="shared" si="30"/>
        <v>0.000887796467523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0.015687796467523</v>
      </c>
      <c r="AR53" s="28">
        <f t="shared" si="34"/>
        <v>7.70910416666667</v>
      </c>
      <c r="AS53" s="1">
        <f t="shared" si="35"/>
        <v>0.185</v>
      </c>
      <c r="AT53" s="2">
        <f t="shared" si="36"/>
        <v>275.966574662826</v>
      </c>
      <c r="AU53" s="1">
        <f t="shared" si="37"/>
        <v>41368.414314113</v>
      </c>
      <c r="AV53" s="1">
        <f>SUM(AU42:AU53)</f>
        <v>864234.993492987</v>
      </c>
    </row>
    <row r="54" s="1" customFormat="1" spans="1:46">
      <c r="A54" s="13"/>
      <c r="B54" s="13"/>
      <c r="C54" s="16">
        <v>12</v>
      </c>
      <c r="D54" s="17">
        <v>0.973304566096774</v>
      </c>
      <c r="E54" s="19">
        <f t="shared" si="38"/>
        <v>7.51998803163333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66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</row>
    <row r="57" s="13" customFormat="1" spans="1:66">
      <c r="A57" s="37" t="s">
        <v>5</v>
      </c>
      <c r="B57" s="37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13" t="s">
        <v>59</v>
      </c>
      <c r="L57" s="13" t="s">
        <v>60</v>
      </c>
      <c r="M57" s="13" t="s">
        <v>61</v>
      </c>
      <c r="N57" s="13" t="s">
        <v>62</v>
      </c>
      <c r="O57" s="13" t="s">
        <v>63</v>
      </c>
      <c r="P57" s="13" t="s">
        <v>64</v>
      </c>
      <c r="Q57" s="13" t="s">
        <v>65</v>
      </c>
      <c r="R57" s="13" t="s">
        <v>66</v>
      </c>
      <c r="S57" s="4" t="s">
        <v>11</v>
      </c>
      <c r="T57" s="4" t="s">
        <v>12</v>
      </c>
      <c r="U57" s="4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G57" s="1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</row>
    <row r="58" s="13" customFormat="1" spans="1:78">
      <c r="A58" s="13" t="s">
        <v>71</v>
      </c>
      <c r="B58" s="13">
        <f>F7</f>
        <v>108.2955</v>
      </c>
      <c r="C58" s="16" t="s">
        <v>72</v>
      </c>
      <c r="D58" s="17">
        <v>-1.436972384</v>
      </c>
      <c r="E58" s="16"/>
      <c r="F58" s="16"/>
      <c r="G58" s="13">
        <v>1</v>
      </c>
      <c r="H58" s="18">
        <f t="shared" ref="H58:H69" si="40">E59</f>
        <v>-1.436972384</v>
      </c>
      <c r="I58" s="18">
        <f t="shared" ref="I58:I69" si="41">H58+273.15</f>
        <v>271.713027616</v>
      </c>
      <c r="J58" s="18">
        <f t="shared" ref="J58:J69" si="42">EXP(($C$16*(I58-$C$14))/($C$17*I58*$C$14))</f>
        <v>0.0144322744599782</v>
      </c>
      <c r="K58" s="18">
        <f t="shared" ref="K58:K69" si="43">$B$58/12</f>
        <v>9.024625</v>
      </c>
      <c r="L58" s="18">
        <f t="shared" ref="L58:L69" si="44">K58*$B$59/100</f>
        <v>2.43664875</v>
      </c>
      <c r="M58" s="13" t="s">
        <v>73</v>
      </c>
      <c r="O58" s="18">
        <f>L58</f>
        <v>2.43664875</v>
      </c>
      <c r="P58" s="18">
        <f t="shared" ref="P58:P69" si="45">O58*J58</f>
        <v>0.0351663835225628</v>
      </c>
      <c r="Q58" s="23">
        <f t="shared" ref="Q58:Q69" si="46">P58*$B$60</f>
        <v>0.0158248725851533</v>
      </c>
      <c r="R58" s="18">
        <f t="shared" ref="R58:R69" si="47">L58*$B$60</f>
        <v>1.0964919375</v>
      </c>
      <c r="S58" s="24">
        <f t="shared" ref="S58:S69" si="48">Q58/R58</f>
        <v>0.0144322744599782</v>
      </c>
      <c r="T58" s="4">
        <v>0.27</v>
      </c>
      <c r="U58" s="38">
        <f t="shared" ref="U58:U69" si="49">S58*T58</f>
        <v>0.00389671410419411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0.227574859302415</v>
      </c>
      <c r="AC58" s="28">
        <f t="shared" ref="AC58:AC69" si="51">$B$58/12</f>
        <v>9.024625</v>
      </c>
      <c r="AD58" s="1">
        <f t="shared" ref="AD58:AD69" si="52">$B$60</f>
        <v>0.45</v>
      </c>
      <c r="AE58" s="29">
        <f t="shared" ref="AE58:AE69" si="53">$E$7/12</f>
        <v>600.82120510578</v>
      </c>
      <c r="AF58" s="1">
        <f t="shared" ref="AF58:AF69" si="54">AE58*10000*AC58*AB58</f>
        <v>12339532.3156569</v>
      </c>
      <c r="AG58" s="1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4"/>
      <c r="BP58" s="4"/>
      <c r="BQ58" s="38"/>
      <c r="BR58" s="24"/>
      <c r="BS58" s="27"/>
      <c r="BT58" s="27"/>
      <c r="BU58" s="24"/>
      <c r="BV58" s="27"/>
      <c r="BW58" s="38"/>
      <c r="BX58" s="4"/>
      <c r="BY58" s="4"/>
      <c r="BZ58" s="4"/>
    </row>
    <row r="59" s="13" customFormat="1" spans="1:78">
      <c r="A59" s="13" t="s">
        <v>74</v>
      </c>
      <c r="B59" s="13">
        <v>27</v>
      </c>
      <c r="C59" s="16">
        <v>1</v>
      </c>
      <c r="D59" s="17">
        <v>-2.40774015709677</v>
      </c>
      <c r="E59" s="19">
        <f t="shared" ref="E59:E70" si="55">D58</f>
        <v>-1.436972384</v>
      </c>
      <c r="F59" s="16" t="s">
        <v>73</v>
      </c>
      <c r="G59" s="13">
        <v>2</v>
      </c>
      <c r="H59" s="18">
        <f t="shared" si="40"/>
        <v>-2.40774015709677</v>
      </c>
      <c r="I59" s="18">
        <f t="shared" si="41"/>
        <v>270.742259842903</v>
      </c>
      <c r="J59" s="18">
        <f t="shared" si="42"/>
        <v>0.0126920825606454</v>
      </c>
      <c r="K59" s="18">
        <f t="shared" si="43"/>
        <v>9.024625</v>
      </c>
      <c r="L59" s="18">
        <f t="shared" si="44"/>
        <v>2.43664875</v>
      </c>
      <c r="M59" s="13" t="s">
        <v>73</v>
      </c>
      <c r="O59" s="18">
        <f t="shared" ref="O59:O69" si="56">L59+O58-P58-N59</f>
        <v>4.83813111647744</v>
      </c>
      <c r="P59" s="18">
        <f t="shared" si="45"/>
        <v>0.0614059595695591</v>
      </c>
      <c r="Q59" s="23">
        <f t="shared" si="46"/>
        <v>0.0276326818063016</v>
      </c>
      <c r="R59" s="18">
        <f t="shared" si="47"/>
        <v>1.0964919375</v>
      </c>
      <c r="S59" s="24">
        <f t="shared" si="48"/>
        <v>0.0252009895023069</v>
      </c>
      <c r="T59" s="4">
        <v>0.27</v>
      </c>
      <c r="U59" s="38">
        <f t="shared" si="49"/>
        <v>0.00680426716562285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0.228451486550435</v>
      </c>
      <c r="AC59" s="28">
        <f t="shared" si="51"/>
        <v>9.024625</v>
      </c>
      <c r="AD59" s="1">
        <f t="shared" si="52"/>
        <v>0.45</v>
      </c>
      <c r="AE59" s="29">
        <f t="shared" si="53"/>
        <v>600.82120510578</v>
      </c>
      <c r="AF59" s="1">
        <f t="shared" si="54"/>
        <v>12387064.6761684</v>
      </c>
      <c r="AG59" s="1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4"/>
      <c r="BP59" s="4"/>
      <c r="BQ59" s="38"/>
      <c r="BR59" s="24"/>
      <c r="BS59" s="27"/>
      <c r="BT59" s="27"/>
      <c r="BU59" s="24"/>
      <c r="BV59" s="27"/>
      <c r="BW59" s="38"/>
      <c r="BX59" s="4"/>
      <c r="BY59" s="4"/>
      <c r="BZ59" s="4"/>
    </row>
    <row r="60" s="13" customFormat="1" spans="1:78">
      <c r="A60" s="13" t="s">
        <v>37</v>
      </c>
      <c r="B60" s="13">
        <f>H7</f>
        <v>0.45</v>
      </c>
      <c r="C60" s="16">
        <v>2</v>
      </c>
      <c r="D60" s="17">
        <v>0.836822811892857</v>
      </c>
      <c r="E60" s="19">
        <f t="shared" si="55"/>
        <v>-2.40774015709677</v>
      </c>
      <c r="F60" s="16" t="s">
        <v>73</v>
      </c>
      <c r="G60" s="13">
        <v>3</v>
      </c>
      <c r="H60" s="18">
        <f t="shared" si="40"/>
        <v>0.836822811892857</v>
      </c>
      <c r="I60" s="18">
        <f t="shared" si="41"/>
        <v>273.986822811893</v>
      </c>
      <c r="J60" s="18">
        <f t="shared" si="42"/>
        <v>0.0194307604096912</v>
      </c>
      <c r="K60" s="18">
        <f t="shared" si="43"/>
        <v>9.024625</v>
      </c>
      <c r="L60" s="18">
        <f t="shared" si="44"/>
        <v>2.43664875</v>
      </c>
      <c r="M60" s="13" t="s">
        <v>73</v>
      </c>
      <c r="O60" s="18">
        <f t="shared" si="56"/>
        <v>7.21337390690788</v>
      </c>
      <c r="P60" s="18">
        <f t="shared" si="45"/>
        <v>0.140161340130645</v>
      </c>
      <c r="Q60" s="23">
        <f t="shared" si="46"/>
        <v>0.0630726030587903</v>
      </c>
      <c r="R60" s="18">
        <f t="shared" si="47"/>
        <v>1.0964919375</v>
      </c>
      <c r="S60" s="24">
        <f t="shared" si="48"/>
        <v>0.0575221767727684</v>
      </c>
      <c r="T60" s="4">
        <v>0.27</v>
      </c>
      <c r="U60" s="38">
        <f t="shared" si="49"/>
        <v>0.0155309877286475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50"/>
        <v>0.231082592800187</v>
      </c>
      <c r="AC60" s="28">
        <f t="shared" si="51"/>
        <v>9.024625</v>
      </c>
      <c r="AD60" s="1">
        <f t="shared" si="52"/>
        <v>0.45</v>
      </c>
      <c r="AE60" s="29">
        <f t="shared" si="53"/>
        <v>600.82120510578</v>
      </c>
      <c r="AF60" s="1">
        <f t="shared" si="54"/>
        <v>12529728.1526801</v>
      </c>
      <c r="AG60" s="1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4"/>
      <c r="BP60" s="4"/>
      <c r="BQ60" s="38"/>
      <c r="BR60" s="24"/>
      <c r="BS60" s="27"/>
      <c r="BT60" s="27"/>
      <c r="BU60" s="24"/>
      <c r="BV60" s="27"/>
      <c r="BW60" s="38"/>
      <c r="BX60" s="4"/>
      <c r="BY60" s="4"/>
      <c r="BZ60" s="4"/>
    </row>
    <row r="61" s="13" customFormat="1" spans="3:78">
      <c r="C61" s="16">
        <v>3</v>
      </c>
      <c r="D61" s="17">
        <v>7.47920417290323</v>
      </c>
      <c r="E61" s="19">
        <f t="shared" si="55"/>
        <v>0.836822811892857</v>
      </c>
      <c r="F61" s="16" t="s">
        <v>73</v>
      </c>
      <c r="G61" s="13">
        <v>4</v>
      </c>
      <c r="H61" s="18">
        <f t="shared" si="40"/>
        <v>7.47920417290323</v>
      </c>
      <c r="I61" s="18">
        <f t="shared" si="41"/>
        <v>280.629204172903</v>
      </c>
      <c r="J61" s="18">
        <f t="shared" si="42"/>
        <v>0.0450608741054327</v>
      </c>
      <c r="K61" s="18">
        <f t="shared" si="43"/>
        <v>9.024625</v>
      </c>
      <c r="L61" s="18">
        <f t="shared" si="44"/>
        <v>2.43664875</v>
      </c>
      <c r="M61" s="13" t="s">
        <v>73</v>
      </c>
      <c r="O61" s="18">
        <f t="shared" si="56"/>
        <v>9.50986131677723</v>
      </c>
      <c r="P61" s="18">
        <f t="shared" si="45"/>
        <v>0.428522663555423</v>
      </c>
      <c r="Q61" s="23">
        <f t="shared" si="46"/>
        <v>0.19283519859994</v>
      </c>
      <c r="R61" s="18">
        <f t="shared" si="47"/>
        <v>1.0964919375</v>
      </c>
      <c r="S61" s="24">
        <f t="shared" si="48"/>
        <v>0.175865587338111</v>
      </c>
      <c r="T61" s="4">
        <v>0.27</v>
      </c>
      <c r="U61" s="38">
        <f t="shared" si="49"/>
        <v>0.0474837085812899</v>
      </c>
      <c r="V61" s="3">
        <v>220.1</v>
      </c>
      <c r="W61" s="26">
        <v>12.1</v>
      </c>
      <c r="X61" s="26">
        <v>4.5</v>
      </c>
      <c r="Y61" s="26">
        <v>1.5</v>
      </c>
      <c r="Z61" s="26">
        <v>6.8</v>
      </c>
      <c r="AA61" s="3">
        <v>30.2</v>
      </c>
      <c r="AB61" s="2">
        <f t="shared" si="50"/>
        <v>0.289516338137259</v>
      </c>
      <c r="AC61" s="28">
        <f t="shared" si="51"/>
        <v>9.024625</v>
      </c>
      <c r="AD61" s="1">
        <f t="shared" si="52"/>
        <v>0.45</v>
      </c>
      <c r="AE61" s="29">
        <f t="shared" si="53"/>
        <v>600.82120510578</v>
      </c>
      <c r="AF61" s="1">
        <f t="shared" si="54"/>
        <v>15698114.5514321</v>
      </c>
      <c r="AG61" s="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4"/>
      <c r="BP61" s="4"/>
      <c r="BQ61" s="38"/>
      <c r="BR61" s="24"/>
      <c r="BS61" s="27"/>
      <c r="BT61" s="27"/>
      <c r="BU61" s="24"/>
      <c r="BV61" s="27"/>
      <c r="BW61" s="38"/>
      <c r="BX61" s="4"/>
      <c r="BY61" s="4"/>
      <c r="BZ61" s="4"/>
    </row>
    <row r="62" s="13" customFormat="1" spans="3:78">
      <c r="C62" s="16">
        <v>4</v>
      </c>
      <c r="D62" s="17">
        <v>12.3925322815</v>
      </c>
      <c r="E62" s="19">
        <f t="shared" si="55"/>
        <v>7.47920417290323</v>
      </c>
      <c r="F62" s="16" t="s">
        <v>73</v>
      </c>
      <c r="G62" s="13">
        <v>5</v>
      </c>
      <c r="H62" s="18">
        <f t="shared" si="40"/>
        <v>12.3925322815</v>
      </c>
      <c r="I62" s="18">
        <f t="shared" si="41"/>
        <v>285.5425322815</v>
      </c>
      <c r="J62" s="18">
        <f t="shared" si="42"/>
        <v>0.0818618386285792</v>
      </c>
      <c r="K62" s="18">
        <f t="shared" si="43"/>
        <v>9.024625</v>
      </c>
      <c r="L62" s="18">
        <f t="shared" si="44"/>
        <v>2.43664875</v>
      </c>
      <c r="M62" s="13" t="s">
        <v>75</v>
      </c>
      <c r="N62" s="18">
        <f>(O61-P61)*$C$22/100</f>
        <v>8.62727172056072</v>
      </c>
      <c r="O62" s="18">
        <f t="shared" si="56"/>
        <v>2.89071568266109</v>
      </c>
      <c r="P62" s="18">
        <f t="shared" si="45"/>
        <v>0.236639300735105</v>
      </c>
      <c r="Q62" s="23">
        <f t="shared" si="46"/>
        <v>0.106487685330797</v>
      </c>
      <c r="R62" s="18">
        <f t="shared" si="47"/>
        <v>1.0964919375</v>
      </c>
      <c r="S62" s="24">
        <f t="shared" si="48"/>
        <v>0.0971167061871783</v>
      </c>
      <c r="T62" s="4">
        <v>0.27</v>
      </c>
      <c r="U62" s="38">
        <f t="shared" si="49"/>
        <v>0.0262215106705381</v>
      </c>
      <c r="V62" s="3">
        <v>220.1</v>
      </c>
      <c r="W62" s="26">
        <v>12.1</v>
      </c>
      <c r="X62" s="26">
        <v>4.5</v>
      </c>
      <c r="Y62" s="26">
        <v>1.5</v>
      </c>
      <c r="Z62" s="26">
        <v>6.8</v>
      </c>
      <c r="AA62" s="3">
        <v>30.2</v>
      </c>
      <c r="AB62" s="2">
        <f t="shared" si="50"/>
        <v>0.283105785467167</v>
      </c>
      <c r="AC62" s="28">
        <f t="shared" si="51"/>
        <v>9.024625</v>
      </c>
      <c r="AD62" s="1">
        <f t="shared" si="52"/>
        <v>0.45</v>
      </c>
      <c r="AE62" s="29">
        <f t="shared" si="53"/>
        <v>600.82120510578</v>
      </c>
      <c r="AF62" s="1">
        <f t="shared" si="54"/>
        <v>15350522.4576644</v>
      </c>
      <c r="AG62" s="1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4"/>
      <c r="BP62" s="4"/>
      <c r="BQ62" s="38"/>
      <c r="BR62" s="24"/>
      <c r="BS62" s="27"/>
      <c r="BT62" s="27"/>
      <c r="BU62" s="24"/>
      <c r="BV62" s="27"/>
      <c r="BW62" s="38"/>
      <c r="BX62" s="4"/>
      <c r="BY62" s="4"/>
      <c r="BZ62" s="4"/>
    </row>
    <row r="63" s="13" customFormat="1" spans="3:78">
      <c r="C63" s="16">
        <v>5</v>
      </c>
      <c r="D63" s="17">
        <v>20.0272115109677</v>
      </c>
      <c r="E63" s="19">
        <f t="shared" si="55"/>
        <v>12.3925322815</v>
      </c>
      <c r="F63" s="16" t="s">
        <v>75</v>
      </c>
      <c r="G63" s="13">
        <v>6</v>
      </c>
      <c r="H63" s="18">
        <f t="shared" si="40"/>
        <v>20.0272115109677</v>
      </c>
      <c r="I63" s="18">
        <f t="shared" si="41"/>
        <v>293.177211510968</v>
      </c>
      <c r="J63" s="18">
        <f t="shared" si="42"/>
        <v>0.198942881168945</v>
      </c>
      <c r="K63" s="18">
        <f t="shared" si="43"/>
        <v>9.024625</v>
      </c>
      <c r="L63" s="18">
        <f t="shared" si="44"/>
        <v>2.43664875</v>
      </c>
      <c r="M63" s="13" t="s">
        <v>73</v>
      </c>
      <c r="O63" s="18">
        <f t="shared" si="56"/>
        <v>5.09072513192598</v>
      </c>
      <c r="P63" s="18">
        <f t="shared" si="45"/>
        <v>1.01276352498451</v>
      </c>
      <c r="Q63" s="23">
        <f t="shared" si="46"/>
        <v>0.455743586243031</v>
      </c>
      <c r="R63" s="18">
        <f t="shared" si="47"/>
        <v>1.0964919375</v>
      </c>
      <c r="S63" s="24">
        <f t="shared" si="48"/>
        <v>0.415637881735935</v>
      </c>
      <c r="T63" s="4">
        <v>0.27</v>
      </c>
      <c r="U63" s="38">
        <f t="shared" si="49"/>
        <v>0.112222228068702</v>
      </c>
      <c r="V63" s="3">
        <v>229.1</v>
      </c>
      <c r="W63" s="26">
        <v>15.1</v>
      </c>
      <c r="X63" s="26">
        <v>6</v>
      </c>
      <c r="Y63" s="26">
        <v>3</v>
      </c>
      <c r="Z63" s="26">
        <v>7</v>
      </c>
      <c r="AA63" s="3">
        <v>30.2</v>
      </c>
      <c r="AB63" s="2">
        <f t="shared" si="50"/>
        <v>0.324235001762714</v>
      </c>
      <c r="AC63" s="28">
        <f t="shared" si="51"/>
        <v>9.024625</v>
      </c>
      <c r="AD63" s="1">
        <f t="shared" si="52"/>
        <v>0.45</v>
      </c>
      <c r="AE63" s="29">
        <f t="shared" si="53"/>
        <v>600.82120510578</v>
      </c>
      <c r="AF63" s="1">
        <f t="shared" si="54"/>
        <v>17580625.0935716</v>
      </c>
      <c r="AG63" s="1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4"/>
      <c r="BP63" s="4"/>
      <c r="BQ63" s="38"/>
      <c r="BR63" s="24"/>
      <c r="BS63" s="27"/>
      <c r="BT63" s="27"/>
      <c r="BU63" s="24"/>
      <c r="BV63" s="27"/>
      <c r="BW63" s="38"/>
      <c r="BX63" s="4"/>
      <c r="BY63" s="4"/>
      <c r="BZ63" s="4"/>
    </row>
    <row r="64" s="13" customFormat="1" spans="3:78">
      <c r="C64" s="16">
        <v>6</v>
      </c>
      <c r="D64" s="17">
        <v>24.2562400663333</v>
      </c>
      <c r="E64" s="19">
        <f t="shared" si="55"/>
        <v>20.0272115109677</v>
      </c>
      <c r="F64" s="16" t="s">
        <v>73</v>
      </c>
      <c r="G64" s="13">
        <v>7</v>
      </c>
      <c r="H64" s="18">
        <f t="shared" si="40"/>
        <v>24.2562400663333</v>
      </c>
      <c r="I64" s="18">
        <f t="shared" si="41"/>
        <v>297.406240066333</v>
      </c>
      <c r="J64" s="18">
        <f t="shared" si="42"/>
        <v>0.319025885216183</v>
      </c>
      <c r="K64" s="18">
        <f t="shared" si="43"/>
        <v>9.024625</v>
      </c>
      <c r="L64" s="18">
        <f t="shared" si="44"/>
        <v>2.43664875</v>
      </c>
      <c r="M64" s="13" t="s">
        <v>73</v>
      </c>
      <c r="O64" s="18">
        <f t="shared" si="56"/>
        <v>6.51461035694147</v>
      </c>
      <c r="P64" s="18">
        <f t="shared" si="45"/>
        <v>2.07832933596177</v>
      </c>
      <c r="Q64" s="23">
        <f t="shared" si="46"/>
        <v>0.935248201182795</v>
      </c>
      <c r="R64" s="18">
        <f t="shared" si="47"/>
        <v>1.0964919375</v>
      </c>
      <c r="S64" s="24">
        <f t="shared" si="48"/>
        <v>0.852945807622772</v>
      </c>
      <c r="T64" s="4">
        <v>0.27</v>
      </c>
      <c r="U64" s="38">
        <f t="shared" si="49"/>
        <v>0.230295368058148</v>
      </c>
      <c r="V64" s="3">
        <v>229.1</v>
      </c>
      <c r="W64" s="26">
        <v>15.1</v>
      </c>
      <c r="X64" s="26">
        <v>6</v>
      </c>
      <c r="Y64" s="26">
        <v>3</v>
      </c>
      <c r="Z64" s="26">
        <v>7</v>
      </c>
      <c r="AA64" s="3">
        <v>30.2</v>
      </c>
      <c r="AB64" s="2">
        <f t="shared" si="50"/>
        <v>0.359834053469532</v>
      </c>
      <c r="AC64" s="28">
        <f t="shared" si="51"/>
        <v>9.024625</v>
      </c>
      <c r="AD64" s="1">
        <f t="shared" si="52"/>
        <v>0.45</v>
      </c>
      <c r="AE64" s="29">
        <f t="shared" si="53"/>
        <v>600.82120510578</v>
      </c>
      <c r="AF64" s="1">
        <f t="shared" si="54"/>
        <v>19510871.9156043</v>
      </c>
      <c r="AG64" s="1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4"/>
      <c r="BP64" s="4"/>
      <c r="BQ64" s="38"/>
      <c r="BR64" s="24"/>
      <c r="BS64" s="27"/>
      <c r="BT64" s="27"/>
      <c r="BU64" s="24"/>
      <c r="BV64" s="27"/>
      <c r="BW64" s="38"/>
      <c r="BX64" s="4"/>
      <c r="BY64" s="4"/>
      <c r="BZ64" s="4"/>
    </row>
    <row r="65" s="13" customFormat="1" spans="3:78">
      <c r="C65" s="16">
        <v>7</v>
      </c>
      <c r="D65" s="17">
        <v>27.3057106364516</v>
      </c>
      <c r="E65" s="19">
        <f t="shared" si="55"/>
        <v>24.2562400663333</v>
      </c>
      <c r="F65" s="16" t="s">
        <v>73</v>
      </c>
      <c r="G65" s="13">
        <v>8</v>
      </c>
      <c r="H65" s="18">
        <f t="shared" si="40"/>
        <v>27.3057106364516</v>
      </c>
      <c r="I65" s="18">
        <f t="shared" si="41"/>
        <v>300.455710636452</v>
      </c>
      <c r="J65" s="18">
        <f t="shared" si="42"/>
        <v>0.444769615159391</v>
      </c>
      <c r="K65" s="18">
        <f t="shared" si="43"/>
        <v>9.024625</v>
      </c>
      <c r="L65" s="18">
        <f t="shared" si="44"/>
        <v>2.43664875</v>
      </c>
      <c r="M65" s="13" t="s">
        <v>73</v>
      </c>
      <c r="O65" s="18">
        <f t="shared" si="56"/>
        <v>6.8729297709797</v>
      </c>
      <c r="P65" s="18">
        <f t="shared" si="45"/>
        <v>3.05687032925616</v>
      </c>
      <c r="Q65" s="23">
        <f t="shared" si="46"/>
        <v>1.37559164816527</v>
      </c>
      <c r="R65" s="18">
        <f t="shared" si="47"/>
        <v>1.0964919375</v>
      </c>
      <c r="S65" s="24">
        <f t="shared" si="48"/>
        <v>1.25453877144015</v>
      </c>
      <c r="T65" s="4">
        <v>0.27</v>
      </c>
      <c r="U65" s="38">
        <f t="shared" si="49"/>
        <v>0.338725468288839</v>
      </c>
      <c r="V65" s="3">
        <v>229.1</v>
      </c>
      <c r="W65" s="26">
        <v>15.1</v>
      </c>
      <c r="X65" s="26">
        <v>6</v>
      </c>
      <c r="Y65" s="26">
        <v>3</v>
      </c>
      <c r="Z65" s="26">
        <v>7</v>
      </c>
      <c r="AA65" s="3">
        <v>30.2</v>
      </c>
      <c r="AB65" s="2">
        <f t="shared" si="50"/>
        <v>0.392525728689085</v>
      </c>
      <c r="AC65" s="28">
        <f t="shared" si="51"/>
        <v>9.024625</v>
      </c>
      <c r="AD65" s="1">
        <f t="shared" si="52"/>
        <v>0.45</v>
      </c>
      <c r="AE65" s="29">
        <f t="shared" si="53"/>
        <v>600.82120510578</v>
      </c>
      <c r="AF65" s="1">
        <f t="shared" si="54"/>
        <v>21283475.3747965</v>
      </c>
      <c r="AG65" s="1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4"/>
      <c r="BP65" s="4"/>
      <c r="BQ65" s="38"/>
      <c r="BR65" s="24"/>
      <c r="BS65" s="27"/>
      <c r="BT65" s="27"/>
      <c r="BU65" s="24"/>
      <c r="BV65" s="27"/>
      <c r="BW65" s="38"/>
      <c r="BX65" s="4"/>
      <c r="BY65" s="4"/>
      <c r="BZ65" s="4"/>
    </row>
    <row r="66" s="13" customFormat="1" spans="3:78">
      <c r="C66" s="16">
        <v>8</v>
      </c>
      <c r="D66" s="17">
        <v>27.9715727164516</v>
      </c>
      <c r="E66" s="19">
        <f t="shared" si="55"/>
        <v>27.3057106364516</v>
      </c>
      <c r="F66" s="16" t="s">
        <v>73</v>
      </c>
      <c r="G66" s="13">
        <v>9</v>
      </c>
      <c r="H66" s="18">
        <f t="shared" si="40"/>
        <v>27.9715727164516</v>
      </c>
      <c r="I66" s="18">
        <f t="shared" si="41"/>
        <v>301.121572716452</v>
      </c>
      <c r="J66" s="18">
        <f t="shared" si="42"/>
        <v>0.477811632072922</v>
      </c>
      <c r="K66" s="18">
        <f t="shared" si="43"/>
        <v>9.024625</v>
      </c>
      <c r="L66" s="18">
        <f t="shared" si="44"/>
        <v>2.43664875</v>
      </c>
      <c r="M66" s="13" t="s">
        <v>73</v>
      </c>
      <c r="O66" s="18">
        <f t="shared" si="56"/>
        <v>6.25270819172354</v>
      </c>
      <c r="P66" s="18">
        <f t="shared" si="45"/>
        <v>2.98761670596315</v>
      </c>
      <c r="Q66" s="23">
        <f t="shared" si="46"/>
        <v>1.34442751768342</v>
      </c>
      <c r="R66" s="18">
        <f t="shared" si="47"/>
        <v>1.0964919375</v>
      </c>
      <c r="S66" s="24">
        <f t="shared" si="48"/>
        <v>1.22611710282951</v>
      </c>
      <c r="T66" s="4">
        <v>0.27</v>
      </c>
      <c r="U66" s="38">
        <f t="shared" si="49"/>
        <v>0.331051617763968</v>
      </c>
      <c r="V66" s="3">
        <v>220.1</v>
      </c>
      <c r="W66" s="26">
        <v>12.1</v>
      </c>
      <c r="X66" s="26">
        <v>4.5</v>
      </c>
      <c r="Y66" s="26">
        <v>1.5</v>
      </c>
      <c r="Z66" s="26">
        <v>6.8</v>
      </c>
      <c r="AA66" s="3">
        <v>30.2</v>
      </c>
      <c r="AB66" s="2">
        <f t="shared" si="50"/>
        <v>0.375012062755836</v>
      </c>
      <c r="AC66" s="28">
        <f t="shared" si="51"/>
        <v>9.024625</v>
      </c>
      <c r="AD66" s="1">
        <f t="shared" si="52"/>
        <v>0.45</v>
      </c>
      <c r="AE66" s="29">
        <f t="shared" si="53"/>
        <v>600.82120510578</v>
      </c>
      <c r="AF66" s="1">
        <f t="shared" si="54"/>
        <v>20333851.8205455</v>
      </c>
      <c r="AG66" s="1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4"/>
      <c r="BP66" s="4"/>
      <c r="BQ66" s="38"/>
      <c r="BR66" s="24"/>
      <c r="BS66" s="27"/>
      <c r="BT66" s="27"/>
      <c r="BU66" s="24"/>
      <c r="BV66" s="27"/>
      <c r="BW66" s="38"/>
      <c r="BX66" s="4"/>
      <c r="BY66" s="4"/>
      <c r="BZ66" s="4"/>
    </row>
    <row r="67" s="13" customFormat="1" spans="3:78">
      <c r="C67" s="16">
        <v>9</v>
      </c>
      <c r="D67" s="17">
        <v>22.1069618386667</v>
      </c>
      <c r="E67" s="19">
        <f t="shared" si="55"/>
        <v>27.9715727164516</v>
      </c>
      <c r="F67" s="16" t="s">
        <v>73</v>
      </c>
      <c r="G67" s="13">
        <v>10</v>
      </c>
      <c r="H67" s="18">
        <f t="shared" si="40"/>
        <v>22.1069618386667</v>
      </c>
      <c r="I67" s="18">
        <f t="shared" si="41"/>
        <v>295.256961838667</v>
      </c>
      <c r="J67" s="18">
        <f t="shared" si="42"/>
        <v>0.251376926444547</v>
      </c>
      <c r="K67" s="18">
        <f t="shared" si="43"/>
        <v>9.024625</v>
      </c>
      <c r="L67" s="18">
        <f t="shared" si="44"/>
        <v>2.43664875</v>
      </c>
      <c r="M67" s="13" t="s">
        <v>73</v>
      </c>
      <c r="O67" s="18">
        <f t="shared" si="56"/>
        <v>5.70174023576038</v>
      </c>
      <c r="P67" s="18">
        <f t="shared" si="45"/>
        <v>1.43328593585065</v>
      </c>
      <c r="Q67" s="23">
        <f t="shared" si="46"/>
        <v>0.644978671132794</v>
      </c>
      <c r="R67" s="18">
        <f t="shared" si="47"/>
        <v>1.0964919375</v>
      </c>
      <c r="S67" s="24">
        <f t="shared" si="48"/>
        <v>0.588220167494659</v>
      </c>
      <c r="T67" s="4">
        <v>0.27</v>
      </c>
      <c r="U67" s="38">
        <f t="shared" si="49"/>
        <v>0.158819445223558</v>
      </c>
      <c r="V67" s="3">
        <v>220.1</v>
      </c>
      <c r="W67" s="26">
        <v>12.1</v>
      </c>
      <c r="X67" s="26">
        <v>4.5</v>
      </c>
      <c r="Y67" s="26">
        <v>1.5</v>
      </c>
      <c r="Z67" s="26">
        <v>6.8</v>
      </c>
      <c r="AA67" s="3">
        <v>30.2</v>
      </c>
      <c r="AB67" s="2">
        <f t="shared" si="50"/>
        <v>0.323084062734903</v>
      </c>
      <c r="AC67" s="28">
        <f t="shared" si="51"/>
        <v>9.024625</v>
      </c>
      <c r="AD67" s="1">
        <f t="shared" si="52"/>
        <v>0.45</v>
      </c>
      <c r="AE67" s="29">
        <f t="shared" si="53"/>
        <v>600.82120510578</v>
      </c>
      <c r="AF67" s="1">
        <f t="shared" si="54"/>
        <v>17518219.037953</v>
      </c>
      <c r="AG67" s="1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4"/>
      <c r="BP67" s="4"/>
      <c r="BQ67" s="38"/>
      <c r="BR67" s="24"/>
      <c r="BS67" s="27"/>
      <c r="BT67" s="27"/>
      <c r="BU67" s="24"/>
      <c r="BV67" s="27"/>
      <c r="BW67" s="38"/>
      <c r="BX67" s="4"/>
      <c r="BY67" s="4"/>
      <c r="BZ67" s="4"/>
    </row>
    <row r="68" s="13" customFormat="1" spans="3:78">
      <c r="C68" s="16">
        <v>10</v>
      </c>
      <c r="D68" s="17">
        <v>15.4170634929032</v>
      </c>
      <c r="E68" s="19">
        <f t="shared" si="55"/>
        <v>22.1069618386667</v>
      </c>
      <c r="F68" s="16" t="s">
        <v>73</v>
      </c>
      <c r="G68" s="13">
        <v>11</v>
      </c>
      <c r="H68" s="18">
        <f t="shared" si="40"/>
        <v>15.4170634929032</v>
      </c>
      <c r="I68" s="18">
        <f t="shared" si="41"/>
        <v>288.567063492903</v>
      </c>
      <c r="J68" s="18">
        <f t="shared" si="42"/>
        <v>0.11703047220833</v>
      </c>
      <c r="K68" s="18">
        <f t="shared" si="43"/>
        <v>9.024625</v>
      </c>
      <c r="L68" s="18">
        <f t="shared" si="44"/>
        <v>2.43664875</v>
      </c>
      <c r="M68" s="13" t="s">
        <v>75</v>
      </c>
      <c r="N68" s="18">
        <f>(O67-P67)*$C$22/100</f>
        <v>4.05503158491425</v>
      </c>
      <c r="O68" s="18">
        <f t="shared" si="56"/>
        <v>2.65007146499549</v>
      </c>
      <c r="P68" s="18">
        <f t="shared" si="45"/>
        <v>0.310139114934243</v>
      </c>
      <c r="Q68" s="23">
        <f t="shared" si="46"/>
        <v>0.139562601720409</v>
      </c>
      <c r="R68" s="18">
        <f t="shared" si="47"/>
        <v>1.0964919375</v>
      </c>
      <c r="S68" s="24">
        <f t="shared" si="48"/>
        <v>0.127281010418199</v>
      </c>
      <c r="T68" s="4">
        <v>0.27</v>
      </c>
      <c r="U68" s="38">
        <f t="shared" si="49"/>
        <v>0.0343658728129139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50"/>
        <v>0.236761310653094</v>
      </c>
      <c r="AC68" s="28">
        <f t="shared" si="51"/>
        <v>9.024625</v>
      </c>
      <c r="AD68" s="1">
        <f t="shared" si="52"/>
        <v>0.45</v>
      </c>
      <c r="AE68" s="29">
        <f t="shared" si="53"/>
        <v>600.82120510578</v>
      </c>
      <c r="AF68" s="1">
        <f t="shared" si="54"/>
        <v>12837638.8009487</v>
      </c>
      <c r="AG68" s="1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4"/>
      <c r="BP68" s="4"/>
      <c r="BQ68" s="38"/>
      <c r="BR68" s="24"/>
      <c r="BS68" s="27"/>
      <c r="BT68" s="27"/>
      <c r="BU68" s="24"/>
      <c r="BV68" s="27"/>
      <c r="BW68" s="38"/>
      <c r="BX68" s="4"/>
      <c r="BY68" s="4"/>
      <c r="BZ68" s="4"/>
    </row>
    <row r="69" s="13" customFormat="1" spans="3:78">
      <c r="C69" s="16">
        <v>11</v>
      </c>
      <c r="D69" s="17">
        <v>7.51998803163333</v>
      </c>
      <c r="E69" s="19">
        <f t="shared" si="55"/>
        <v>15.4170634929032</v>
      </c>
      <c r="F69" s="16" t="s">
        <v>75</v>
      </c>
      <c r="G69" s="13">
        <v>12</v>
      </c>
      <c r="H69" s="18">
        <f t="shared" si="40"/>
        <v>7.51998803163333</v>
      </c>
      <c r="I69" s="18">
        <f t="shared" si="41"/>
        <v>280.669988031633</v>
      </c>
      <c r="J69" s="18">
        <f t="shared" si="42"/>
        <v>0.0452886302467804</v>
      </c>
      <c r="K69" s="18">
        <f t="shared" si="43"/>
        <v>9.024625</v>
      </c>
      <c r="L69" s="18">
        <f t="shared" si="44"/>
        <v>2.43664875</v>
      </c>
      <c r="M69" s="13" t="s">
        <v>73</v>
      </c>
      <c r="O69" s="18">
        <f t="shared" si="56"/>
        <v>4.77658110006124</v>
      </c>
      <c r="P69" s="18">
        <f t="shared" si="45"/>
        <v>0.216324815284433</v>
      </c>
      <c r="Q69" s="23">
        <f t="shared" si="46"/>
        <v>0.0973461668779949</v>
      </c>
      <c r="R69" s="18">
        <f t="shared" si="47"/>
        <v>1.0964919375</v>
      </c>
      <c r="S69" s="24">
        <f t="shared" si="48"/>
        <v>0.0887796467522999</v>
      </c>
      <c r="T69" s="4">
        <v>0.27</v>
      </c>
      <c r="U69" s="38">
        <f t="shared" si="49"/>
        <v>0.023970504623121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0.233627107143871</v>
      </c>
      <c r="AC69" s="28">
        <f t="shared" si="51"/>
        <v>9.024625</v>
      </c>
      <c r="AD69" s="1">
        <f t="shared" si="52"/>
        <v>0.45</v>
      </c>
      <c r="AE69" s="29">
        <f t="shared" si="53"/>
        <v>600.82120510578</v>
      </c>
      <c r="AF69" s="1">
        <f t="shared" si="54"/>
        <v>12667696.4549249</v>
      </c>
      <c r="AG69" s="1">
        <f>SUM(AF58:AF69)</f>
        <v>190037340.651946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4"/>
      <c r="BP69" s="4"/>
      <c r="BQ69" s="38"/>
      <c r="BR69" s="24"/>
      <c r="BS69" s="27"/>
      <c r="BT69" s="27"/>
      <c r="BU69" s="24"/>
      <c r="BV69" s="27"/>
      <c r="BW69" s="38"/>
      <c r="BX69" s="4"/>
      <c r="BY69" s="4"/>
      <c r="BZ69" s="4"/>
    </row>
    <row r="70" s="13" customFormat="1" spans="3:55">
      <c r="C70" s="16">
        <v>12</v>
      </c>
      <c r="D70" s="17">
        <v>0.973304566096774</v>
      </c>
      <c r="E70" s="19">
        <f t="shared" si="55"/>
        <v>7.51998803163333</v>
      </c>
      <c r="F70" s="16" t="s">
        <v>73</v>
      </c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2"/>
      <c r="AU70" s="1"/>
      <c r="AV70" s="1"/>
      <c r="AW70" s="1"/>
      <c r="AX70" s="1"/>
      <c r="AY70" s="1"/>
      <c r="AZ70" s="1"/>
      <c r="BA70" s="1"/>
      <c r="BB70" s="1"/>
      <c r="BC70" s="1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-1.436972384</v>
      </c>
      <c r="E74" s="16"/>
      <c r="F74" s="16"/>
      <c r="G74" s="13">
        <v>1</v>
      </c>
      <c r="H74" s="18">
        <f t="shared" ref="H74:H85" si="57">E75</f>
        <v>-1.436972384</v>
      </c>
      <c r="I74" s="18">
        <f t="shared" ref="I74:I85" si="58">H74+273.15</f>
        <v>271.713027616</v>
      </c>
      <c r="J74" s="18">
        <f t="shared" ref="J74:J85" si="59">EXP(($C$16*(I74-$C$14))/($C$17*I74*$C$14))</f>
        <v>0.0144322744599782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0.00752239009402984</v>
      </c>
      <c r="Q74" s="23">
        <f t="shared" ref="Q74:Q85" si="63">P74*$B$76</f>
        <v>0.00195582142444776</v>
      </c>
      <c r="R74" s="18">
        <f t="shared" ref="R74:R85" si="64">L74*$B$76</f>
        <v>0.1355172</v>
      </c>
      <c r="S74" s="24">
        <f t="shared" ref="S74:S85" si="65">Q74/R74</f>
        <v>0.0144322744599782</v>
      </c>
      <c r="T74" s="3">
        <v>0.01</v>
      </c>
      <c r="U74" s="25">
        <f t="shared" ref="U74:U85" si="66">S74*T74</f>
        <v>0.000144322744599782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0.00563432274459978</v>
      </c>
      <c r="AU74" s="28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1.647</v>
      </c>
      <c r="AX74" s="1">
        <f t="shared" ref="AX74:AX85" si="73">AW74*10000*AV74*0.67*AU74*AT74</f>
        <v>842.567187740359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-2.40774015709677</v>
      </c>
      <c r="E75" s="19">
        <f t="shared" ref="E75:E86" si="74">D74</f>
        <v>-1.436972384</v>
      </c>
      <c r="F75" s="16" t="s">
        <v>73</v>
      </c>
      <c r="G75" s="13">
        <v>2</v>
      </c>
      <c r="H75" s="18">
        <f t="shared" si="57"/>
        <v>-2.40774015709677</v>
      </c>
      <c r="I75" s="18">
        <f t="shared" si="58"/>
        <v>270.742259842903</v>
      </c>
      <c r="J75" s="18">
        <f t="shared" si="59"/>
        <v>0.0126920825606454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1.03491760990597</v>
      </c>
      <c r="P75" s="18">
        <f t="shared" si="62"/>
        <v>0.0131352597483924</v>
      </c>
      <c r="Q75" s="23">
        <f t="shared" si="63"/>
        <v>0.00341516753458202</v>
      </c>
      <c r="R75" s="18">
        <f t="shared" si="64"/>
        <v>0.1355172</v>
      </c>
      <c r="S75" s="24">
        <f t="shared" si="65"/>
        <v>0.0252009895023069</v>
      </c>
      <c r="T75" s="3">
        <v>0.01</v>
      </c>
      <c r="U75" s="25">
        <f t="shared" si="66"/>
        <v>0.000252009895023069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0.00574200989502307</v>
      </c>
      <c r="AU75" s="28">
        <f t="shared" si="70"/>
        <v>52.122</v>
      </c>
      <c r="AV75" s="1">
        <f t="shared" si="71"/>
        <v>0.26</v>
      </c>
      <c r="AW75" s="2">
        <f t="shared" si="72"/>
        <v>1.647</v>
      </c>
      <c r="AX75" s="1">
        <f t="shared" si="73"/>
        <v>858.670926131079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7">
        <v>0.836822811892857</v>
      </c>
      <c r="E76" s="19">
        <f t="shared" si="74"/>
        <v>-2.40774015709677</v>
      </c>
      <c r="F76" s="16" t="s">
        <v>73</v>
      </c>
      <c r="G76" s="13">
        <v>3</v>
      </c>
      <c r="H76" s="18">
        <f t="shared" si="57"/>
        <v>0.836822811892857</v>
      </c>
      <c r="I76" s="18">
        <f t="shared" si="58"/>
        <v>273.986822811893</v>
      </c>
      <c r="J76" s="18">
        <f t="shared" si="59"/>
        <v>0.0194307604096912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1.54300235015758</v>
      </c>
      <c r="P76" s="18">
        <f t="shared" si="62"/>
        <v>0.0299817089775023</v>
      </c>
      <c r="Q76" s="23">
        <f t="shared" si="63"/>
        <v>0.00779524433415061</v>
      </c>
      <c r="R76" s="18">
        <f t="shared" si="64"/>
        <v>0.1355172</v>
      </c>
      <c r="S76" s="24">
        <f t="shared" si="65"/>
        <v>0.0575221767727684</v>
      </c>
      <c r="T76" s="3">
        <v>0.01</v>
      </c>
      <c r="U76" s="25">
        <f t="shared" si="66"/>
        <v>0.000575221767727684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0.001</v>
      </c>
      <c r="AF76" s="3">
        <v>0.49</v>
      </c>
      <c r="AG76" s="25">
        <f t="shared" si="67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8"/>
        <v>0.005</v>
      </c>
      <c r="AT76" s="2">
        <f t="shared" si="69"/>
        <v>0.00606522176772768</v>
      </c>
      <c r="AU76" s="28">
        <f t="shared" si="70"/>
        <v>52.122</v>
      </c>
      <c r="AV76" s="1">
        <f t="shared" si="71"/>
        <v>0.26</v>
      </c>
      <c r="AW76" s="2">
        <f t="shared" si="72"/>
        <v>1.647</v>
      </c>
      <c r="AX76" s="1">
        <f t="shared" si="73"/>
        <v>907.004635606639</v>
      </c>
    </row>
    <row r="77" s="1" customFormat="1" spans="1:50">
      <c r="A77" s="13"/>
      <c r="B77" s="13"/>
      <c r="C77" s="16">
        <v>3</v>
      </c>
      <c r="D77" s="17">
        <v>7.47920417290323</v>
      </c>
      <c r="E77" s="19">
        <f t="shared" si="74"/>
        <v>0.836822811892857</v>
      </c>
      <c r="F77" s="16" t="s">
        <v>73</v>
      </c>
      <c r="G77" s="13">
        <v>4</v>
      </c>
      <c r="H77" s="18">
        <f t="shared" si="57"/>
        <v>7.47920417290323</v>
      </c>
      <c r="I77" s="18">
        <f t="shared" si="58"/>
        <v>280.629204172903</v>
      </c>
      <c r="J77" s="18">
        <f t="shared" si="59"/>
        <v>0.0450608741054327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2.03424064118008</v>
      </c>
      <c r="P77" s="18">
        <f t="shared" si="62"/>
        <v>0.0916646614323701</v>
      </c>
      <c r="Q77" s="23">
        <f t="shared" si="63"/>
        <v>0.0238328119724162</v>
      </c>
      <c r="R77" s="18">
        <f t="shared" si="64"/>
        <v>0.1355172</v>
      </c>
      <c r="S77" s="24">
        <f t="shared" si="65"/>
        <v>0.175865587338111</v>
      </c>
      <c r="T77" s="3">
        <v>0.01</v>
      </c>
      <c r="U77" s="25">
        <f t="shared" si="66"/>
        <v>0.00175865587338111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0.001</v>
      </c>
      <c r="AF77" s="3">
        <v>0.49</v>
      </c>
      <c r="AG77" s="25">
        <f t="shared" si="67"/>
        <v>0.00049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0.015</v>
      </c>
      <c r="AR77" s="3">
        <v>0.5</v>
      </c>
      <c r="AS77" s="3">
        <f t="shared" si="68"/>
        <v>0.0075</v>
      </c>
      <c r="AT77" s="2">
        <f t="shared" si="69"/>
        <v>0.00974865587338111</v>
      </c>
      <c r="AU77" s="28">
        <f t="shared" si="70"/>
        <v>52.122</v>
      </c>
      <c r="AV77" s="1">
        <f t="shared" si="71"/>
        <v>0.26</v>
      </c>
      <c r="AW77" s="2">
        <f t="shared" si="72"/>
        <v>1.647</v>
      </c>
      <c r="AX77" s="1">
        <f t="shared" si="73"/>
        <v>1457.83227830814</v>
      </c>
    </row>
    <row r="78" s="1" customFormat="1" spans="1:50">
      <c r="A78" s="13"/>
      <c r="B78" s="13"/>
      <c r="C78" s="16">
        <v>4</v>
      </c>
      <c r="D78" s="17">
        <v>12.3925322815</v>
      </c>
      <c r="E78" s="19">
        <f t="shared" si="74"/>
        <v>7.47920417290323</v>
      </c>
      <c r="F78" s="16" t="s">
        <v>73</v>
      </c>
      <c r="G78" s="13">
        <v>5</v>
      </c>
      <c r="H78" s="18">
        <f t="shared" si="57"/>
        <v>12.3925322815</v>
      </c>
      <c r="I78" s="18">
        <f t="shared" si="58"/>
        <v>285.5425322815</v>
      </c>
      <c r="J78" s="18">
        <f t="shared" si="59"/>
        <v>0.0818618386285792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1.84544718076032</v>
      </c>
      <c r="O78" s="18">
        <f t="shared" si="75"/>
        <v>0.618348798987385</v>
      </c>
      <c r="P78" s="18">
        <f t="shared" si="62"/>
        <v>0.0506191695988811</v>
      </c>
      <c r="Q78" s="23">
        <f t="shared" si="63"/>
        <v>0.0131609840957091</v>
      </c>
      <c r="R78" s="18">
        <f t="shared" si="64"/>
        <v>0.1355172</v>
      </c>
      <c r="S78" s="24">
        <f t="shared" si="65"/>
        <v>0.0971167061871783</v>
      </c>
      <c r="T78" s="3">
        <v>0.01</v>
      </c>
      <c r="U78" s="25">
        <f t="shared" si="66"/>
        <v>0.000971167061871783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0.005</v>
      </c>
      <c r="AF78" s="3">
        <v>0.49</v>
      </c>
      <c r="AG78" s="25">
        <f t="shared" si="67"/>
        <v>0.00245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0.015</v>
      </c>
      <c r="AR78" s="3">
        <v>0.5</v>
      </c>
      <c r="AS78" s="3">
        <f t="shared" si="68"/>
        <v>0.0075</v>
      </c>
      <c r="AT78" s="2">
        <f t="shared" si="69"/>
        <v>0.0109211670618718</v>
      </c>
      <c r="AU78" s="28">
        <f t="shared" si="70"/>
        <v>52.122</v>
      </c>
      <c r="AV78" s="1">
        <f t="shared" si="71"/>
        <v>0.26</v>
      </c>
      <c r="AW78" s="2">
        <f t="shared" si="72"/>
        <v>1.647</v>
      </c>
      <c r="AX78" s="1">
        <f t="shared" si="73"/>
        <v>1633.17179992634</v>
      </c>
    </row>
    <row r="79" s="1" customFormat="1" spans="1:50">
      <c r="A79" s="13"/>
      <c r="B79" s="13"/>
      <c r="C79" s="16">
        <v>5</v>
      </c>
      <c r="D79" s="17">
        <v>20.0272115109677</v>
      </c>
      <c r="E79" s="19">
        <f t="shared" si="74"/>
        <v>12.3925322815</v>
      </c>
      <c r="F79" s="16" t="s">
        <v>75</v>
      </c>
      <c r="G79" s="13">
        <v>6</v>
      </c>
      <c r="H79" s="18">
        <f t="shared" si="57"/>
        <v>20.0272115109677</v>
      </c>
      <c r="I79" s="18">
        <f t="shared" si="58"/>
        <v>293.177211510968</v>
      </c>
      <c r="J79" s="18">
        <f t="shared" si="59"/>
        <v>0.198942881168945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1.0889496293885</v>
      </c>
      <c r="P79" s="18">
        <f t="shared" si="62"/>
        <v>0.216638776718404</v>
      </c>
      <c r="Q79" s="23">
        <f t="shared" si="63"/>
        <v>0.056326081946785</v>
      </c>
      <c r="R79" s="18">
        <f t="shared" si="64"/>
        <v>0.1355172</v>
      </c>
      <c r="S79" s="24">
        <f t="shared" si="65"/>
        <v>0.415637881735935</v>
      </c>
      <c r="T79" s="3">
        <v>0.01</v>
      </c>
      <c r="U79" s="25">
        <f t="shared" si="66"/>
        <v>0.00415637881735935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0.005</v>
      </c>
      <c r="AF79" s="3">
        <v>0.49</v>
      </c>
      <c r="AG79" s="25">
        <f t="shared" si="67"/>
        <v>0.00245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0.015</v>
      </c>
      <c r="AR79" s="3">
        <v>0.5</v>
      </c>
      <c r="AS79" s="3">
        <f t="shared" si="68"/>
        <v>0.0075</v>
      </c>
      <c r="AT79" s="2">
        <f t="shared" si="69"/>
        <v>0.0141063788173593</v>
      </c>
      <c r="AU79" s="28">
        <f t="shared" si="70"/>
        <v>52.122</v>
      </c>
      <c r="AV79" s="1">
        <f t="shared" si="71"/>
        <v>0.26</v>
      </c>
      <c r="AW79" s="2">
        <f t="shared" si="72"/>
        <v>1.647</v>
      </c>
      <c r="AX79" s="1">
        <f t="shared" si="73"/>
        <v>2109.49433820318</v>
      </c>
    </row>
    <row r="80" s="1" customFormat="1" spans="1:50">
      <c r="A80" s="13"/>
      <c r="B80" s="13"/>
      <c r="C80" s="16">
        <v>6</v>
      </c>
      <c r="D80" s="17">
        <v>24.2562400663333</v>
      </c>
      <c r="E80" s="19">
        <f t="shared" si="74"/>
        <v>20.0272115109677</v>
      </c>
      <c r="F80" s="16" t="s">
        <v>73</v>
      </c>
      <c r="G80" s="13">
        <v>7</v>
      </c>
      <c r="H80" s="18">
        <f t="shared" si="57"/>
        <v>24.2562400663333</v>
      </c>
      <c r="I80" s="18">
        <f t="shared" si="58"/>
        <v>297.406240066333</v>
      </c>
      <c r="J80" s="18">
        <f t="shared" si="59"/>
        <v>0.319025885216183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1.3935308526701</v>
      </c>
      <c r="P80" s="18">
        <f t="shared" si="62"/>
        <v>0.444572413849141</v>
      </c>
      <c r="Q80" s="23">
        <f t="shared" si="63"/>
        <v>0.115588827600777</v>
      </c>
      <c r="R80" s="18">
        <f t="shared" si="64"/>
        <v>0.1355172</v>
      </c>
      <c r="S80" s="24">
        <f t="shared" si="65"/>
        <v>0.852945807622772</v>
      </c>
      <c r="T80" s="3">
        <v>0.01</v>
      </c>
      <c r="U80" s="25">
        <f t="shared" si="66"/>
        <v>0.00852945807622772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0.005</v>
      </c>
      <c r="AF80" s="3">
        <v>0.49</v>
      </c>
      <c r="AG80" s="25">
        <f t="shared" si="67"/>
        <v>0.00245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0.02</v>
      </c>
      <c r="AR80" s="3">
        <v>0.5</v>
      </c>
      <c r="AS80" s="3">
        <f t="shared" si="68"/>
        <v>0.01</v>
      </c>
      <c r="AT80" s="2">
        <f t="shared" si="69"/>
        <v>0.0209794580762277</v>
      </c>
      <c r="AU80" s="28">
        <f t="shared" si="70"/>
        <v>52.122</v>
      </c>
      <c r="AV80" s="1">
        <f t="shared" si="71"/>
        <v>0.26</v>
      </c>
      <c r="AW80" s="2">
        <f t="shared" si="72"/>
        <v>1.647</v>
      </c>
      <c r="AX80" s="1">
        <f t="shared" si="73"/>
        <v>3137.30749779041</v>
      </c>
    </row>
    <row r="81" s="1" customFormat="1" spans="1:50">
      <c r="A81" s="13"/>
      <c r="B81" s="13"/>
      <c r="C81" s="16">
        <v>7</v>
      </c>
      <c r="D81" s="17">
        <v>27.3057106364516</v>
      </c>
      <c r="E81" s="19">
        <f t="shared" si="74"/>
        <v>24.2562400663333</v>
      </c>
      <c r="F81" s="16" t="s">
        <v>73</v>
      </c>
      <c r="G81" s="13">
        <v>8</v>
      </c>
      <c r="H81" s="18">
        <f t="shared" si="57"/>
        <v>27.3057106364516</v>
      </c>
      <c r="I81" s="18">
        <f t="shared" si="58"/>
        <v>300.455710636452</v>
      </c>
      <c r="J81" s="18">
        <f t="shared" si="59"/>
        <v>0.444769615159391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1.47017843882096</v>
      </c>
      <c r="P81" s="18">
        <f t="shared" si="62"/>
        <v>0.653890698450032</v>
      </c>
      <c r="Q81" s="23">
        <f t="shared" si="63"/>
        <v>0.170011581597008</v>
      </c>
      <c r="R81" s="18">
        <f t="shared" si="64"/>
        <v>0.1355172</v>
      </c>
      <c r="S81" s="24">
        <f t="shared" si="65"/>
        <v>1.25453877144014</v>
      </c>
      <c r="T81" s="3">
        <v>0.01</v>
      </c>
      <c r="U81" s="25">
        <f t="shared" si="66"/>
        <v>0.0125453877144014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0.005</v>
      </c>
      <c r="AF81" s="3">
        <v>0.49</v>
      </c>
      <c r="AG81" s="25">
        <f t="shared" si="67"/>
        <v>0.00245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0.02</v>
      </c>
      <c r="AR81" s="3">
        <v>0.5</v>
      </c>
      <c r="AS81" s="3">
        <f t="shared" si="68"/>
        <v>0.01</v>
      </c>
      <c r="AT81" s="2">
        <f t="shared" si="69"/>
        <v>0.0249953877144014</v>
      </c>
      <c r="AU81" s="28">
        <f t="shared" si="70"/>
        <v>52.122</v>
      </c>
      <c r="AV81" s="1">
        <f t="shared" si="71"/>
        <v>0.26</v>
      </c>
      <c r="AW81" s="2">
        <f t="shared" si="72"/>
        <v>1.647</v>
      </c>
      <c r="AX81" s="1">
        <f t="shared" si="73"/>
        <v>3737.85714586343</v>
      </c>
    </row>
    <row r="82" s="1" customFormat="1" spans="1:50">
      <c r="A82" s="13"/>
      <c r="B82" s="13"/>
      <c r="C82" s="16">
        <v>8</v>
      </c>
      <c r="D82" s="17">
        <v>27.9715727164516</v>
      </c>
      <c r="E82" s="19">
        <f t="shared" si="74"/>
        <v>27.3057106364516</v>
      </c>
      <c r="F82" s="16" t="s">
        <v>73</v>
      </c>
      <c r="G82" s="13">
        <v>9</v>
      </c>
      <c r="H82" s="18">
        <f t="shared" si="57"/>
        <v>27.9715727164516</v>
      </c>
      <c r="I82" s="18">
        <f t="shared" si="58"/>
        <v>301.121572716452</v>
      </c>
      <c r="J82" s="18">
        <f t="shared" si="59"/>
        <v>0.477811632072922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1.33750774037093</v>
      </c>
      <c r="P82" s="18">
        <f t="shared" si="62"/>
        <v>0.639076756336799</v>
      </c>
      <c r="Q82" s="23">
        <f t="shared" si="63"/>
        <v>0.166159956647568</v>
      </c>
      <c r="R82" s="18">
        <f t="shared" si="64"/>
        <v>0.1355172</v>
      </c>
      <c r="S82" s="24">
        <f t="shared" si="65"/>
        <v>1.22611710282951</v>
      </c>
      <c r="T82" s="3">
        <v>0.01</v>
      </c>
      <c r="U82" s="25">
        <f t="shared" si="66"/>
        <v>0.0122611710282951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0.005</v>
      </c>
      <c r="AF82" s="3">
        <v>0.49</v>
      </c>
      <c r="AG82" s="25">
        <f t="shared" si="67"/>
        <v>0.00245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0.015</v>
      </c>
      <c r="AR82" s="3">
        <v>0.5</v>
      </c>
      <c r="AS82" s="3">
        <f t="shared" si="68"/>
        <v>0.0075</v>
      </c>
      <c r="AT82" s="2">
        <f t="shared" si="69"/>
        <v>0.0222111710282951</v>
      </c>
      <c r="AU82" s="28">
        <f t="shared" si="70"/>
        <v>52.122</v>
      </c>
      <c r="AV82" s="1">
        <f t="shared" si="71"/>
        <v>0.26</v>
      </c>
      <c r="AW82" s="2">
        <f t="shared" si="72"/>
        <v>1.647</v>
      </c>
      <c r="AX82" s="1">
        <f t="shared" si="73"/>
        <v>3321.50016213884</v>
      </c>
    </row>
    <row r="83" s="1" customFormat="1" spans="1:50">
      <c r="A83" s="13"/>
      <c r="B83" s="13"/>
      <c r="C83" s="16">
        <v>9</v>
      </c>
      <c r="D83" s="17">
        <v>22.1069618386667</v>
      </c>
      <c r="E83" s="19">
        <f t="shared" si="74"/>
        <v>27.9715727164516</v>
      </c>
      <c r="F83" s="16" t="s">
        <v>73</v>
      </c>
      <c r="G83" s="13">
        <v>10</v>
      </c>
      <c r="H83" s="18">
        <f t="shared" si="57"/>
        <v>22.1069618386667</v>
      </c>
      <c r="I83" s="18">
        <f t="shared" si="58"/>
        <v>295.256961838667</v>
      </c>
      <c r="J83" s="18">
        <f t="shared" si="59"/>
        <v>0.251376926444547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1.21965098403413</v>
      </c>
      <c r="P83" s="18">
        <f t="shared" si="62"/>
        <v>0.306592115701567</v>
      </c>
      <c r="Q83" s="23">
        <f t="shared" si="63"/>
        <v>0.0797139500824073</v>
      </c>
      <c r="R83" s="18">
        <f t="shared" si="64"/>
        <v>0.1355172</v>
      </c>
      <c r="S83" s="24">
        <f t="shared" si="65"/>
        <v>0.58822016749466</v>
      </c>
      <c r="T83" s="3">
        <v>0.01</v>
      </c>
      <c r="U83" s="25">
        <f t="shared" si="66"/>
        <v>0.0058822016749466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0.005</v>
      </c>
      <c r="AF83" s="3">
        <v>0.49</v>
      </c>
      <c r="AG83" s="25">
        <f t="shared" si="67"/>
        <v>0.00245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0.015</v>
      </c>
      <c r="AR83" s="3">
        <v>0.5</v>
      </c>
      <c r="AS83" s="3">
        <f t="shared" si="68"/>
        <v>0.0075</v>
      </c>
      <c r="AT83" s="2">
        <f t="shared" si="69"/>
        <v>0.0158322016749466</v>
      </c>
      <c r="AU83" s="28">
        <f t="shared" si="70"/>
        <v>52.122</v>
      </c>
      <c r="AV83" s="1">
        <f t="shared" si="71"/>
        <v>0.26</v>
      </c>
      <c r="AW83" s="2">
        <f t="shared" si="72"/>
        <v>1.647</v>
      </c>
      <c r="AX83" s="1">
        <f t="shared" si="73"/>
        <v>2367.57712429296</v>
      </c>
    </row>
    <row r="84" s="1" customFormat="1" spans="1:50">
      <c r="A84" s="13"/>
      <c r="B84" s="13"/>
      <c r="C84" s="16">
        <v>10</v>
      </c>
      <c r="D84" s="17">
        <v>15.4170634929032</v>
      </c>
      <c r="E84" s="19">
        <f t="shared" si="74"/>
        <v>22.1069618386667</v>
      </c>
      <c r="F84" s="16" t="s">
        <v>73</v>
      </c>
      <c r="G84" s="13">
        <v>11</v>
      </c>
      <c r="H84" s="18">
        <f t="shared" si="57"/>
        <v>15.4170634929032</v>
      </c>
      <c r="I84" s="18">
        <f t="shared" si="58"/>
        <v>288.567063492903</v>
      </c>
      <c r="J84" s="18">
        <f t="shared" si="59"/>
        <v>0.11703047220833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0.867405924915934</v>
      </c>
      <c r="O84" s="18">
        <f t="shared" si="75"/>
        <v>0.566872943416628</v>
      </c>
      <c r="P84" s="18">
        <f t="shared" si="62"/>
        <v>0.0663414082501739</v>
      </c>
      <c r="Q84" s="23">
        <f t="shared" si="63"/>
        <v>0.0172487661450452</v>
      </c>
      <c r="R84" s="18">
        <f t="shared" si="64"/>
        <v>0.1355172</v>
      </c>
      <c r="S84" s="24">
        <f t="shared" si="65"/>
        <v>0.127281010418199</v>
      </c>
      <c r="T84" s="3">
        <v>0.01</v>
      </c>
      <c r="U84" s="25">
        <f t="shared" si="66"/>
        <v>0.00127281010418199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0.005</v>
      </c>
      <c r="AF84" s="3">
        <v>0.49</v>
      </c>
      <c r="AG84" s="25">
        <f t="shared" si="67"/>
        <v>0.00245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8"/>
        <v>0.005</v>
      </c>
      <c r="AT84" s="2">
        <f t="shared" si="69"/>
        <v>0.00872281010418199</v>
      </c>
      <c r="AU84" s="28">
        <f t="shared" si="70"/>
        <v>52.122</v>
      </c>
      <c r="AV84" s="1">
        <f t="shared" si="71"/>
        <v>0.26</v>
      </c>
      <c r="AW84" s="2">
        <f t="shared" si="72"/>
        <v>1.647</v>
      </c>
      <c r="AX84" s="1">
        <f t="shared" si="73"/>
        <v>1304.42537849256</v>
      </c>
    </row>
    <row r="85" s="1" customFormat="1" spans="1:51">
      <c r="A85" s="13"/>
      <c r="B85" s="13"/>
      <c r="C85" s="16">
        <v>11</v>
      </c>
      <c r="D85" s="17">
        <v>7.51998803163333</v>
      </c>
      <c r="E85" s="19">
        <f t="shared" si="74"/>
        <v>15.4170634929032</v>
      </c>
      <c r="F85" s="16" t="s">
        <v>75</v>
      </c>
      <c r="G85" s="13">
        <v>12</v>
      </c>
      <c r="H85" s="18">
        <f t="shared" si="57"/>
        <v>7.51998803163333</v>
      </c>
      <c r="I85" s="18">
        <f t="shared" si="58"/>
        <v>280.669988031633</v>
      </c>
      <c r="J85" s="18">
        <f t="shared" si="59"/>
        <v>0.0452886302467804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1.02175153516645</v>
      </c>
      <c r="P85" s="18">
        <f t="shared" si="62"/>
        <v>0.0462737274802338</v>
      </c>
      <c r="Q85" s="23">
        <f t="shared" si="63"/>
        <v>0.0120311691448608</v>
      </c>
      <c r="R85" s="18">
        <f t="shared" si="64"/>
        <v>0.1355172</v>
      </c>
      <c r="S85" s="24">
        <f t="shared" si="65"/>
        <v>0.0887796467522999</v>
      </c>
      <c r="T85" s="3">
        <v>0.01</v>
      </c>
      <c r="U85" s="25">
        <f t="shared" si="66"/>
        <v>0.000887796467523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0.005</v>
      </c>
      <c r="AF85" s="3">
        <v>0.49</v>
      </c>
      <c r="AG85" s="25">
        <f t="shared" si="67"/>
        <v>0.00245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0.008337796467523</v>
      </c>
      <c r="AU85" s="28">
        <f t="shared" si="70"/>
        <v>52.122</v>
      </c>
      <c r="AV85" s="1">
        <f t="shared" si="71"/>
        <v>0.26</v>
      </c>
      <c r="AW85" s="2">
        <f t="shared" si="72"/>
        <v>1.647</v>
      </c>
      <c r="AX85" s="1">
        <f t="shared" si="73"/>
        <v>1246.84971735522</v>
      </c>
      <c r="AY85" s="1">
        <f>SUM(AX74:AX85)</f>
        <v>22924.2581918492</v>
      </c>
    </row>
    <row r="86" s="1" customFormat="1" spans="1:46">
      <c r="A86" s="13"/>
      <c r="B86" s="13"/>
      <c r="C86" s="16">
        <v>12</v>
      </c>
      <c r="D86" s="17">
        <v>0.973304566096774</v>
      </c>
      <c r="E86" s="19">
        <f t="shared" si="74"/>
        <v>7.51998803163333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-1.436972384</v>
      </c>
      <c r="E90" s="16"/>
      <c r="F90" s="16"/>
      <c r="G90" s="13">
        <v>1</v>
      </c>
      <c r="H90" s="18">
        <f t="shared" ref="H90:H101" si="76">E91</f>
        <v>-1.436972384</v>
      </c>
      <c r="I90" s="18">
        <f t="shared" ref="I90:I101" si="77">H90+273.15</f>
        <v>271.713027616</v>
      </c>
      <c r="J90" s="18">
        <f t="shared" ref="J90:J101" si="78">EXP(($C$16*(I90-$C$14))/($C$17*I90*$C$14))</f>
        <v>0.0144322744599782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0.00410886853875579</v>
      </c>
      <c r="Q90" s="23">
        <f t="shared" ref="Q90:Q101" si="82">P90*$B$76</f>
        <v>0.00106830582007651</v>
      </c>
      <c r="R90" s="18">
        <f t="shared" ref="R90:R101" si="83">L90*$B$76</f>
        <v>0.074022</v>
      </c>
      <c r="S90" s="24">
        <f t="shared" ref="S90:S101" si="84">Q90/R90</f>
        <v>0.0144322744599782</v>
      </c>
      <c r="T90" s="3">
        <v>0.01</v>
      </c>
      <c r="U90" s="25">
        <f t="shared" ref="U90:U101" si="85">S90*T90</f>
        <v>0.000144322744599782</v>
      </c>
      <c r="V90" s="24"/>
      <c r="W90" s="3"/>
      <c r="X90" s="3"/>
      <c r="Y90" s="27"/>
      <c r="Z90" s="3"/>
      <c r="AA90" s="26"/>
      <c r="AB90" s="3"/>
      <c r="AC90" s="3"/>
      <c r="AD90" s="3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0.00563432274459978</v>
      </c>
      <c r="AU90" s="28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9.77</v>
      </c>
      <c r="AX90" s="1">
        <f t="shared" ref="AX90:AX101" si="92">AW90*10000*AV90*0.67*AU90*AT90</f>
        <v>2730.05817847839</v>
      </c>
      <c r="AZ90" s="2">
        <f t="shared" ref="AZ90:AZ101" si="93">$E$10</f>
        <v>0.483281375245064</v>
      </c>
      <c r="BA90" s="1">
        <f t="shared" ref="BA90:BA101" si="94">AZ90*10000*AV90*0.67*AU90*AT90</f>
        <v>135.044654144736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-2.40774015709677</v>
      </c>
      <c r="E91" s="19">
        <f t="shared" ref="E91:E102" si="95">D90</f>
        <v>-1.436972384</v>
      </c>
      <c r="F91" s="16" t="s">
        <v>73</v>
      </c>
      <c r="G91" s="13">
        <v>2</v>
      </c>
      <c r="H91" s="18">
        <f t="shared" si="76"/>
        <v>-2.40774015709677</v>
      </c>
      <c r="I91" s="18">
        <f t="shared" si="77"/>
        <v>270.742259842903</v>
      </c>
      <c r="J91" s="18">
        <f t="shared" si="78"/>
        <v>0.0126920825606454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0.565291131461244</v>
      </c>
      <c r="P91" s="18">
        <f t="shared" si="81"/>
        <v>0.00717472171130676</v>
      </c>
      <c r="Q91" s="23">
        <f t="shared" si="82"/>
        <v>0.00186542764493976</v>
      </c>
      <c r="R91" s="18">
        <f t="shared" si="83"/>
        <v>0.074022</v>
      </c>
      <c r="S91" s="24">
        <f t="shared" si="84"/>
        <v>0.0252009895023069</v>
      </c>
      <c r="T91" s="3">
        <v>0.01</v>
      </c>
      <c r="U91" s="25">
        <f t="shared" si="85"/>
        <v>0.000252009895023069</v>
      </c>
      <c r="V91" s="24"/>
      <c r="W91" s="3"/>
      <c r="X91" s="3"/>
      <c r="Y91" s="27"/>
      <c r="Z91" s="3"/>
      <c r="AA91" s="26"/>
      <c r="AB91" s="3"/>
      <c r="AC91" s="3"/>
      <c r="AD91" s="3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0.00574200989502307</v>
      </c>
      <c r="AU91" s="28">
        <f t="shared" si="89"/>
        <v>28.47</v>
      </c>
      <c r="AV91" s="1">
        <f t="shared" si="90"/>
        <v>0.26</v>
      </c>
      <c r="AW91" s="2">
        <f t="shared" si="91"/>
        <v>9.77</v>
      </c>
      <c r="AX91" s="1">
        <f t="shared" si="92"/>
        <v>2782.23697601211</v>
      </c>
      <c r="AZ91" s="2">
        <f t="shared" si="93"/>
        <v>0.483281375245064</v>
      </c>
      <c r="BA91" s="1">
        <f t="shared" si="94"/>
        <v>137.625722827513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7">
        <v>0.836822811892857</v>
      </c>
      <c r="E92" s="19">
        <f t="shared" si="95"/>
        <v>-2.40774015709677</v>
      </c>
      <c r="F92" s="16" t="s">
        <v>73</v>
      </c>
      <c r="G92" s="13">
        <v>3</v>
      </c>
      <c r="H92" s="18">
        <f t="shared" si="76"/>
        <v>0.836822811892857</v>
      </c>
      <c r="I92" s="18">
        <f t="shared" si="77"/>
        <v>273.986822811893</v>
      </c>
      <c r="J92" s="18">
        <f t="shared" si="78"/>
        <v>0.0194307604096912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0.842816409749938</v>
      </c>
      <c r="P92" s="18">
        <f t="shared" si="81"/>
        <v>0.0163765637272072</v>
      </c>
      <c r="Q92" s="23">
        <f t="shared" si="82"/>
        <v>0.00425790656907386</v>
      </c>
      <c r="R92" s="18">
        <f t="shared" si="83"/>
        <v>0.074022</v>
      </c>
      <c r="S92" s="24">
        <f t="shared" si="84"/>
        <v>0.0575221767727684</v>
      </c>
      <c r="T92" s="3">
        <v>0.01</v>
      </c>
      <c r="U92" s="25">
        <f t="shared" si="85"/>
        <v>0.000575221767727684</v>
      </c>
      <c r="V92" s="24"/>
      <c r="W92" s="3"/>
      <c r="X92" s="3"/>
      <c r="Y92" s="27"/>
      <c r="Z92" s="3"/>
      <c r="AA92" s="26"/>
      <c r="AB92" s="3"/>
      <c r="AC92" s="3"/>
      <c r="AD92" s="3"/>
      <c r="AE92" s="24">
        <v>0.001</v>
      </c>
      <c r="AF92" s="3">
        <v>0.49</v>
      </c>
      <c r="AG92" s="25">
        <f t="shared" si="86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7"/>
        <v>0.005</v>
      </c>
      <c r="AT92" s="2">
        <f t="shared" si="88"/>
        <v>0.00606522176772768</v>
      </c>
      <c r="AU92" s="28">
        <f t="shared" si="89"/>
        <v>28.47</v>
      </c>
      <c r="AV92" s="1">
        <f t="shared" si="90"/>
        <v>0.26</v>
      </c>
      <c r="AW92" s="2">
        <f t="shared" si="91"/>
        <v>9.77</v>
      </c>
      <c r="AX92" s="1">
        <f t="shared" si="92"/>
        <v>2938.84625390701</v>
      </c>
      <c r="AZ92" s="2">
        <f t="shared" si="93"/>
        <v>0.483281375245064</v>
      </c>
      <c r="BA92" s="1">
        <f t="shared" si="94"/>
        <v>145.372534209005</v>
      </c>
    </row>
    <row r="93" s="1" customFormat="1" spans="1:53">
      <c r="A93" s="13"/>
      <c r="B93" s="13"/>
      <c r="C93" s="16">
        <v>3</v>
      </c>
      <c r="D93" s="17">
        <v>7.47920417290323</v>
      </c>
      <c r="E93" s="19">
        <f t="shared" si="95"/>
        <v>0.836822811892857</v>
      </c>
      <c r="F93" s="16" t="s">
        <v>73</v>
      </c>
      <c r="G93" s="13">
        <v>4</v>
      </c>
      <c r="H93" s="18">
        <f t="shared" si="76"/>
        <v>7.47920417290323</v>
      </c>
      <c r="I93" s="18">
        <f t="shared" si="77"/>
        <v>280.629204172903</v>
      </c>
      <c r="J93" s="18">
        <f t="shared" si="78"/>
        <v>0.0450608741054327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1.11113984602273</v>
      </c>
      <c r="P93" s="18">
        <f t="shared" si="81"/>
        <v>0.0500689327151601</v>
      </c>
      <c r="Q93" s="23">
        <f t="shared" si="82"/>
        <v>0.0130179225059416</v>
      </c>
      <c r="R93" s="18">
        <f t="shared" si="83"/>
        <v>0.074022</v>
      </c>
      <c r="S93" s="24">
        <f t="shared" si="84"/>
        <v>0.175865587338111</v>
      </c>
      <c r="T93" s="3">
        <v>0.01</v>
      </c>
      <c r="U93" s="25">
        <f t="shared" si="85"/>
        <v>0.00175865587338111</v>
      </c>
      <c r="V93" s="24"/>
      <c r="W93" s="3"/>
      <c r="X93" s="3"/>
      <c r="Y93" s="27"/>
      <c r="Z93" s="3"/>
      <c r="AA93" s="26"/>
      <c r="AB93" s="3"/>
      <c r="AC93" s="3"/>
      <c r="AD93" s="3"/>
      <c r="AE93" s="24">
        <v>0.005</v>
      </c>
      <c r="AF93" s="3">
        <v>0.49</v>
      </c>
      <c r="AG93" s="25">
        <f t="shared" si="86"/>
        <v>0.00245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0.015</v>
      </c>
      <c r="AR93" s="3">
        <v>0.5</v>
      </c>
      <c r="AS93" s="3">
        <f t="shared" si="87"/>
        <v>0.0075</v>
      </c>
      <c r="AT93" s="2">
        <f t="shared" si="88"/>
        <v>0.0117086558733811</v>
      </c>
      <c r="AU93" s="28">
        <f t="shared" si="89"/>
        <v>28.47</v>
      </c>
      <c r="AV93" s="1">
        <f t="shared" si="90"/>
        <v>0.26</v>
      </c>
      <c r="AW93" s="2">
        <f t="shared" si="91"/>
        <v>9.77</v>
      </c>
      <c r="AX93" s="1">
        <f t="shared" si="92"/>
        <v>5673.31925682643</v>
      </c>
      <c r="AZ93" s="2">
        <f t="shared" si="93"/>
        <v>0.483281375245064</v>
      </c>
      <c r="BA93" s="1">
        <f t="shared" si="94"/>
        <v>280.635571406692</v>
      </c>
    </row>
    <row r="94" s="1" customFormat="1" spans="1:53">
      <c r="A94" s="13"/>
      <c r="B94" s="13"/>
      <c r="C94" s="16">
        <v>4</v>
      </c>
      <c r="D94" s="17">
        <v>12.3925322815</v>
      </c>
      <c r="E94" s="19">
        <f t="shared" si="95"/>
        <v>7.47920417290323</v>
      </c>
      <c r="F94" s="16" t="s">
        <v>73</v>
      </c>
      <c r="G94" s="13">
        <v>5</v>
      </c>
      <c r="H94" s="18">
        <f t="shared" si="76"/>
        <v>12.3925322815</v>
      </c>
      <c r="I94" s="18">
        <f t="shared" si="77"/>
        <v>285.5425322815</v>
      </c>
      <c r="J94" s="18">
        <f t="shared" si="78"/>
        <v>0.0818618386285792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1.00801736764219</v>
      </c>
      <c r="O94" s="18">
        <f t="shared" si="96"/>
        <v>0.337753545665378</v>
      </c>
      <c r="P94" s="18">
        <f t="shared" si="81"/>
        <v>0.0276491262514897</v>
      </c>
      <c r="Q94" s="23">
        <f t="shared" si="82"/>
        <v>0.00718877282538731</v>
      </c>
      <c r="R94" s="18">
        <f t="shared" si="83"/>
        <v>0.074022</v>
      </c>
      <c r="S94" s="24">
        <f t="shared" si="84"/>
        <v>0.0971167061871783</v>
      </c>
      <c r="T94" s="3">
        <v>0.01</v>
      </c>
      <c r="U94" s="25">
        <f t="shared" si="85"/>
        <v>0.000971167061871783</v>
      </c>
      <c r="V94" s="24"/>
      <c r="W94" s="3"/>
      <c r="X94" s="3"/>
      <c r="Y94" s="27"/>
      <c r="Z94" s="3"/>
      <c r="AA94" s="26"/>
      <c r="AB94" s="3"/>
      <c r="AC94" s="3"/>
      <c r="AD94" s="3"/>
      <c r="AE94" s="24">
        <v>0.005</v>
      </c>
      <c r="AF94" s="3">
        <v>0.49</v>
      </c>
      <c r="AG94" s="25">
        <f t="shared" si="86"/>
        <v>0.00245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0.015</v>
      </c>
      <c r="AR94" s="3">
        <v>0.5</v>
      </c>
      <c r="AS94" s="3">
        <f t="shared" si="87"/>
        <v>0.0075</v>
      </c>
      <c r="AT94" s="2">
        <f t="shared" si="88"/>
        <v>0.0109211670618718</v>
      </c>
      <c r="AU94" s="28">
        <f t="shared" si="89"/>
        <v>28.47</v>
      </c>
      <c r="AV94" s="1">
        <f t="shared" si="90"/>
        <v>0.26</v>
      </c>
      <c r="AW94" s="2">
        <f t="shared" si="91"/>
        <v>9.77</v>
      </c>
      <c r="AX94" s="1">
        <f t="shared" si="92"/>
        <v>5291.74894788703</v>
      </c>
      <c r="AZ94" s="2">
        <f t="shared" si="93"/>
        <v>0.483281375245064</v>
      </c>
      <c r="BA94" s="1">
        <f t="shared" si="94"/>
        <v>261.760870930037</v>
      </c>
    </row>
    <row r="95" s="1" customFormat="1" spans="1:53">
      <c r="A95" s="13"/>
      <c r="B95" s="13"/>
      <c r="C95" s="16">
        <v>5</v>
      </c>
      <c r="D95" s="17">
        <v>20.0272115109677</v>
      </c>
      <c r="E95" s="19">
        <f t="shared" si="95"/>
        <v>12.3925322815</v>
      </c>
      <c r="F95" s="16" t="s">
        <v>75</v>
      </c>
      <c r="G95" s="13">
        <v>6</v>
      </c>
      <c r="H95" s="18">
        <f t="shared" si="76"/>
        <v>20.0272115109677</v>
      </c>
      <c r="I95" s="18">
        <f t="shared" si="77"/>
        <v>293.177211510968</v>
      </c>
      <c r="J95" s="18">
        <f t="shared" si="78"/>
        <v>0.198942881168945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0.594804419413889</v>
      </c>
      <c r="P95" s="18">
        <f t="shared" si="81"/>
        <v>0.118332104930221</v>
      </c>
      <c r="Q95" s="23">
        <f t="shared" si="82"/>
        <v>0.0307663472818574</v>
      </c>
      <c r="R95" s="18">
        <f t="shared" si="83"/>
        <v>0.074022</v>
      </c>
      <c r="S95" s="24">
        <f t="shared" si="84"/>
        <v>0.415637881735935</v>
      </c>
      <c r="T95" s="3">
        <v>0.01</v>
      </c>
      <c r="U95" s="25">
        <f t="shared" si="85"/>
        <v>0.00415637881735935</v>
      </c>
      <c r="V95" s="24"/>
      <c r="W95" s="3"/>
      <c r="X95" s="3"/>
      <c r="Y95" s="27"/>
      <c r="Z95" s="3"/>
      <c r="AA95" s="26"/>
      <c r="AB95" s="3"/>
      <c r="AC95" s="3"/>
      <c r="AD95" s="3"/>
      <c r="AE95" s="24">
        <v>0.005</v>
      </c>
      <c r="AF95" s="3">
        <v>0.49</v>
      </c>
      <c r="AG95" s="25">
        <f t="shared" si="86"/>
        <v>0.00245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0.015</v>
      </c>
      <c r="AR95" s="3">
        <v>0.5</v>
      </c>
      <c r="AS95" s="3">
        <f t="shared" si="87"/>
        <v>0.0075</v>
      </c>
      <c r="AT95" s="2">
        <f t="shared" si="88"/>
        <v>0.0141063788173593</v>
      </c>
      <c r="AU95" s="28">
        <f t="shared" si="89"/>
        <v>28.47</v>
      </c>
      <c r="AV95" s="1">
        <f t="shared" si="90"/>
        <v>0.26</v>
      </c>
      <c r="AW95" s="2">
        <f t="shared" si="91"/>
        <v>9.77</v>
      </c>
      <c r="AX95" s="1">
        <f t="shared" si="92"/>
        <v>6835.1133942331</v>
      </c>
      <c r="AZ95" s="2">
        <f t="shared" si="93"/>
        <v>0.483281375245064</v>
      </c>
      <c r="BA95" s="1">
        <f t="shared" si="94"/>
        <v>338.104708405418</v>
      </c>
    </row>
    <row r="96" s="1" customFormat="1" spans="1:53">
      <c r="A96" s="13"/>
      <c r="B96" s="13"/>
      <c r="C96" s="16">
        <v>6</v>
      </c>
      <c r="D96" s="17">
        <v>24.2562400663333</v>
      </c>
      <c r="E96" s="19">
        <f t="shared" si="95"/>
        <v>20.0272115109677</v>
      </c>
      <c r="F96" s="16" t="s">
        <v>73</v>
      </c>
      <c r="G96" s="13">
        <v>7</v>
      </c>
      <c r="H96" s="18">
        <f t="shared" si="76"/>
        <v>24.2562400663333</v>
      </c>
      <c r="I96" s="18">
        <f t="shared" si="77"/>
        <v>297.406240066333</v>
      </c>
      <c r="J96" s="18">
        <f t="shared" si="78"/>
        <v>0.319025885216183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0.761172314483668</v>
      </c>
      <c r="P96" s="18">
        <f t="shared" si="81"/>
        <v>0.242833671430203</v>
      </c>
      <c r="Q96" s="23">
        <f t="shared" si="82"/>
        <v>0.0631367545718528</v>
      </c>
      <c r="R96" s="18">
        <f t="shared" si="83"/>
        <v>0.074022</v>
      </c>
      <c r="S96" s="24">
        <f t="shared" si="84"/>
        <v>0.852945807622772</v>
      </c>
      <c r="T96" s="3">
        <v>0.01</v>
      </c>
      <c r="U96" s="25">
        <f t="shared" si="85"/>
        <v>0.00852945807622772</v>
      </c>
      <c r="V96" s="24"/>
      <c r="W96" s="3"/>
      <c r="X96" s="3"/>
      <c r="Y96" s="27"/>
      <c r="Z96" s="3"/>
      <c r="AA96" s="26"/>
      <c r="AB96" s="3"/>
      <c r="AC96" s="3"/>
      <c r="AD96" s="3"/>
      <c r="AE96" s="24">
        <v>0.01</v>
      </c>
      <c r="AF96" s="3">
        <v>0.49</v>
      </c>
      <c r="AG96" s="25">
        <f t="shared" si="86"/>
        <v>0.0049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0.02</v>
      </c>
      <c r="AR96" s="3">
        <v>0.5</v>
      </c>
      <c r="AS96" s="3">
        <f t="shared" si="87"/>
        <v>0.01</v>
      </c>
      <c r="AT96" s="2">
        <f t="shared" si="88"/>
        <v>0.0234294580762277</v>
      </c>
      <c r="AU96" s="28">
        <f t="shared" si="89"/>
        <v>28.47</v>
      </c>
      <c r="AV96" s="1">
        <f t="shared" si="90"/>
        <v>0.26</v>
      </c>
      <c r="AW96" s="2">
        <f t="shared" si="91"/>
        <v>9.77</v>
      </c>
      <c r="AX96" s="1">
        <f t="shared" si="92"/>
        <v>11352.5239035389</v>
      </c>
      <c r="AZ96" s="2">
        <f t="shared" si="93"/>
        <v>0.483281375245064</v>
      </c>
      <c r="BA96" s="1">
        <f t="shared" si="94"/>
        <v>561.562268639176</v>
      </c>
    </row>
    <row r="97" s="1" customFormat="1" spans="1:53">
      <c r="A97" s="13"/>
      <c r="B97" s="13"/>
      <c r="C97" s="16">
        <v>7</v>
      </c>
      <c r="D97" s="17">
        <v>27.3057106364516</v>
      </c>
      <c r="E97" s="19">
        <f t="shared" si="95"/>
        <v>24.2562400663333</v>
      </c>
      <c r="F97" s="16" t="s">
        <v>73</v>
      </c>
      <c r="G97" s="13">
        <v>8</v>
      </c>
      <c r="H97" s="18">
        <f t="shared" si="76"/>
        <v>27.3057106364516</v>
      </c>
      <c r="I97" s="18">
        <f t="shared" si="77"/>
        <v>300.455710636452</v>
      </c>
      <c r="J97" s="18">
        <f t="shared" si="78"/>
        <v>0.444769615159391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0.803038643053465</v>
      </c>
      <c r="P97" s="18">
        <f t="shared" si="81"/>
        <v>0.357167188229009</v>
      </c>
      <c r="Q97" s="23">
        <f t="shared" si="82"/>
        <v>0.0928634689395424</v>
      </c>
      <c r="R97" s="18">
        <f t="shared" si="83"/>
        <v>0.074022</v>
      </c>
      <c r="S97" s="24">
        <f t="shared" si="84"/>
        <v>1.25453877144014</v>
      </c>
      <c r="T97" s="3">
        <v>0.01</v>
      </c>
      <c r="U97" s="25">
        <f t="shared" si="85"/>
        <v>0.0125453877144014</v>
      </c>
      <c r="V97" s="24"/>
      <c r="W97" s="3"/>
      <c r="X97" s="3"/>
      <c r="Y97" s="27"/>
      <c r="Z97" s="3"/>
      <c r="AA97" s="26"/>
      <c r="AB97" s="3"/>
      <c r="AC97" s="3"/>
      <c r="AD97" s="3"/>
      <c r="AE97" s="24">
        <v>0.01</v>
      </c>
      <c r="AF97" s="3">
        <v>0.49</v>
      </c>
      <c r="AG97" s="25">
        <f t="shared" si="86"/>
        <v>0.0049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0.02</v>
      </c>
      <c r="AR97" s="3">
        <v>0.5</v>
      </c>
      <c r="AS97" s="3">
        <f t="shared" si="87"/>
        <v>0.01</v>
      </c>
      <c r="AT97" s="2">
        <f t="shared" si="88"/>
        <v>0.0274453877144014</v>
      </c>
      <c r="AU97" s="28">
        <f t="shared" si="89"/>
        <v>28.47</v>
      </c>
      <c r="AV97" s="1">
        <f t="shared" si="90"/>
        <v>0.26</v>
      </c>
      <c r="AW97" s="2">
        <f t="shared" si="91"/>
        <v>9.77</v>
      </c>
      <c r="AX97" s="1">
        <f t="shared" si="92"/>
        <v>13298.4048993335</v>
      </c>
      <c r="AZ97" s="2">
        <f t="shared" si="93"/>
        <v>0.483281375245064</v>
      </c>
      <c r="BA97" s="1">
        <f t="shared" si="94"/>
        <v>657.816930226775</v>
      </c>
    </row>
    <row r="98" s="1" customFormat="1" spans="1:53">
      <c r="A98" s="13"/>
      <c r="B98" s="13"/>
      <c r="C98" s="16">
        <v>8</v>
      </c>
      <c r="D98" s="17">
        <v>27.9715727164516</v>
      </c>
      <c r="E98" s="19">
        <f t="shared" si="95"/>
        <v>27.3057106364516</v>
      </c>
      <c r="F98" s="16" t="s">
        <v>73</v>
      </c>
      <c r="G98" s="13">
        <v>9</v>
      </c>
      <c r="H98" s="18">
        <f t="shared" si="76"/>
        <v>27.9715727164516</v>
      </c>
      <c r="I98" s="18">
        <f t="shared" si="77"/>
        <v>301.121572716452</v>
      </c>
      <c r="J98" s="18">
        <f t="shared" si="78"/>
        <v>0.477811632072922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0.730571454824456</v>
      </c>
      <c r="P98" s="18">
        <f t="shared" si="81"/>
        <v>0.349075539175562</v>
      </c>
      <c r="Q98" s="23">
        <f t="shared" si="82"/>
        <v>0.0907596401856462</v>
      </c>
      <c r="R98" s="18">
        <f t="shared" si="83"/>
        <v>0.074022</v>
      </c>
      <c r="S98" s="24">
        <f t="shared" si="84"/>
        <v>1.22611710282951</v>
      </c>
      <c r="T98" s="3">
        <v>0.01</v>
      </c>
      <c r="U98" s="25">
        <f t="shared" si="85"/>
        <v>0.0122611710282951</v>
      </c>
      <c r="V98" s="24"/>
      <c r="W98" s="3"/>
      <c r="X98" s="3"/>
      <c r="Y98" s="27"/>
      <c r="Z98" s="3"/>
      <c r="AA98" s="26"/>
      <c r="AB98" s="3"/>
      <c r="AC98" s="3"/>
      <c r="AD98" s="3"/>
      <c r="AE98" s="24">
        <v>0.005</v>
      </c>
      <c r="AF98" s="3">
        <v>0.49</v>
      </c>
      <c r="AG98" s="25">
        <f t="shared" si="86"/>
        <v>0.00245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0.015</v>
      </c>
      <c r="AR98" s="3">
        <v>0.5</v>
      </c>
      <c r="AS98" s="3">
        <f t="shared" si="87"/>
        <v>0.0075</v>
      </c>
      <c r="AT98" s="2">
        <f t="shared" si="88"/>
        <v>0.0222111710282951</v>
      </c>
      <c r="AU98" s="28">
        <f t="shared" si="89"/>
        <v>28.47</v>
      </c>
      <c r="AV98" s="1">
        <f t="shared" si="90"/>
        <v>0.26</v>
      </c>
      <c r="AW98" s="2">
        <f t="shared" si="91"/>
        <v>9.77</v>
      </c>
      <c r="AX98" s="1">
        <f t="shared" si="92"/>
        <v>10762.2143544222</v>
      </c>
      <c r="AZ98" s="2">
        <f t="shared" si="93"/>
        <v>0.483281375245064</v>
      </c>
      <c r="BA98" s="1">
        <f t="shared" si="94"/>
        <v>532.362103775572</v>
      </c>
    </row>
    <row r="99" s="1" customFormat="1" spans="1:53">
      <c r="A99" s="13"/>
      <c r="B99" s="13"/>
      <c r="C99" s="16">
        <v>9</v>
      </c>
      <c r="D99" s="17">
        <v>22.1069618386667</v>
      </c>
      <c r="E99" s="19">
        <f t="shared" si="95"/>
        <v>27.9715727164516</v>
      </c>
      <c r="F99" s="16" t="s">
        <v>73</v>
      </c>
      <c r="G99" s="13">
        <v>10</v>
      </c>
      <c r="H99" s="18">
        <f t="shared" si="76"/>
        <v>22.1069618386667</v>
      </c>
      <c r="I99" s="18">
        <f t="shared" si="77"/>
        <v>295.256961838667</v>
      </c>
      <c r="J99" s="18">
        <f t="shared" si="78"/>
        <v>0.251376926444547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0.666195915648893</v>
      </c>
      <c r="P99" s="18">
        <f t="shared" si="81"/>
        <v>0.16746628168573</v>
      </c>
      <c r="Q99" s="23">
        <f t="shared" si="82"/>
        <v>0.0435412332382897</v>
      </c>
      <c r="R99" s="18">
        <f t="shared" si="83"/>
        <v>0.074022</v>
      </c>
      <c r="S99" s="24">
        <f t="shared" si="84"/>
        <v>0.588220167494659</v>
      </c>
      <c r="T99" s="3">
        <v>0.01</v>
      </c>
      <c r="U99" s="25">
        <f t="shared" si="85"/>
        <v>0.00588220167494659</v>
      </c>
      <c r="V99" s="24"/>
      <c r="W99" s="3"/>
      <c r="X99" s="3"/>
      <c r="Y99" s="27"/>
      <c r="Z99" s="3"/>
      <c r="AA99" s="26"/>
      <c r="AB99" s="3"/>
      <c r="AC99" s="3"/>
      <c r="AD99" s="3"/>
      <c r="AE99" s="24">
        <v>0.005</v>
      </c>
      <c r="AF99" s="3">
        <v>0.49</v>
      </c>
      <c r="AG99" s="25">
        <f t="shared" si="86"/>
        <v>0.00245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0.015</v>
      </c>
      <c r="AR99" s="3">
        <v>0.5</v>
      </c>
      <c r="AS99" s="3">
        <f t="shared" si="87"/>
        <v>0.0075</v>
      </c>
      <c r="AT99" s="2">
        <f t="shared" si="88"/>
        <v>0.0158322016749466</v>
      </c>
      <c r="AU99" s="28">
        <f t="shared" si="89"/>
        <v>28.47</v>
      </c>
      <c r="AV99" s="1">
        <f t="shared" si="90"/>
        <v>0.26</v>
      </c>
      <c r="AW99" s="2">
        <f t="shared" si="91"/>
        <v>9.77</v>
      </c>
      <c r="AX99" s="1">
        <f t="shared" si="92"/>
        <v>7671.3446540552</v>
      </c>
      <c r="AZ99" s="2">
        <f t="shared" si="93"/>
        <v>0.483281375245064</v>
      </c>
      <c r="BA99" s="1">
        <f t="shared" si="94"/>
        <v>379.469600244695</v>
      </c>
    </row>
    <row r="100" s="1" customFormat="1" spans="1:53">
      <c r="A100" s="13"/>
      <c r="B100" s="13"/>
      <c r="C100" s="16">
        <v>10</v>
      </c>
      <c r="D100" s="17">
        <v>15.4170634929032</v>
      </c>
      <c r="E100" s="19">
        <f t="shared" si="95"/>
        <v>22.1069618386667</v>
      </c>
      <c r="F100" s="16" t="s">
        <v>73</v>
      </c>
      <c r="G100" s="13">
        <v>11</v>
      </c>
      <c r="H100" s="18">
        <f t="shared" si="76"/>
        <v>15.4170634929032</v>
      </c>
      <c r="I100" s="18">
        <f t="shared" si="77"/>
        <v>288.567063492903</v>
      </c>
      <c r="J100" s="18">
        <f t="shared" si="78"/>
        <v>0.11703047220833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0.473793152265006</v>
      </c>
      <c r="O100" s="18">
        <f t="shared" si="96"/>
        <v>0.309636481698158</v>
      </c>
      <c r="P100" s="18">
        <f t="shared" si="81"/>
        <v>0.0362369036660614</v>
      </c>
      <c r="Q100" s="23">
        <f t="shared" si="82"/>
        <v>0.00942159495317596</v>
      </c>
      <c r="R100" s="18">
        <f t="shared" si="83"/>
        <v>0.074022</v>
      </c>
      <c r="S100" s="24">
        <f t="shared" si="84"/>
        <v>0.127281010418199</v>
      </c>
      <c r="T100" s="3">
        <v>0.01</v>
      </c>
      <c r="U100" s="25">
        <f t="shared" si="85"/>
        <v>0.00127281010418199</v>
      </c>
      <c r="V100" s="24"/>
      <c r="W100" s="3"/>
      <c r="X100" s="3"/>
      <c r="Y100" s="27"/>
      <c r="Z100" s="3"/>
      <c r="AA100" s="26"/>
      <c r="AB100" s="3"/>
      <c r="AC100" s="3"/>
      <c r="AD100" s="3"/>
      <c r="AE100" s="24">
        <v>0.001</v>
      </c>
      <c r="AF100" s="3">
        <v>0.49</v>
      </c>
      <c r="AG100" s="25">
        <f t="shared" si="86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0.00676281010418199</v>
      </c>
      <c r="AU100" s="28">
        <f t="shared" si="89"/>
        <v>28.47</v>
      </c>
      <c r="AV100" s="1">
        <f t="shared" si="90"/>
        <v>0.26</v>
      </c>
      <c r="AW100" s="2">
        <f t="shared" si="91"/>
        <v>9.77</v>
      </c>
      <c r="AX100" s="1">
        <f t="shared" si="92"/>
        <v>3276.85613184195</v>
      </c>
      <c r="AZ100" s="2">
        <f t="shared" si="93"/>
        <v>0.483281375245064</v>
      </c>
      <c r="BA100" s="1">
        <f t="shared" si="94"/>
        <v>162.092480847164</v>
      </c>
    </row>
    <row r="101" s="1" customFormat="1" spans="1:54">
      <c r="A101" s="13"/>
      <c r="B101" s="13"/>
      <c r="C101" s="16">
        <v>11</v>
      </c>
      <c r="D101" s="17">
        <v>7.51998803163333</v>
      </c>
      <c r="E101" s="19">
        <f t="shared" si="95"/>
        <v>15.4170634929032</v>
      </c>
      <c r="F101" s="16" t="s">
        <v>75</v>
      </c>
      <c r="G101" s="13">
        <v>12</v>
      </c>
      <c r="H101" s="18">
        <f t="shared" si="76"/>
        <v>7.51998803163333</v>
      </c>
      <c r="I101" s="18">
        <f t="shared" si="77"/>
        <v>280.669988031633</v>
      </c>
      <c r="J101" s="18">
        <f t="shared" si="78"/>
        <v>0.0452886302467804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0.558099578032097</v>
      </c>
      <c r="P101" s="18">
        <f t="shared" si="81"/>
        <v>0.0252755654303798</v>
      </c>
      <c r="Q101" s="23">
        <f t="shared" si="82"/>
        <v>0.00657164701189875</v>
      </c>
      <c r="R101" s="18">
        <f t="shared" si="83"/>
        <v>0.074022</v>
      </c>
      <c r="S101" s="24">
        <f t="shared" si="84"/>
        <v>0.0887796467522999</v>
      </c>
      <c r="T101" s="3">
        <v>0.01</v>
      </c>
      <c r="U101" s="25">
        <f t="shared" si="85"/>
        <v>0.000887796467523</v>
      </c>
      <c r="V101" s="24"/>
      <c r="W101" s="3"/>
      <c r="X101" s="3"/>
      <c r="Y101" s="27"/>
      <c r="Z101" s="3"/>
      <c r="AA101" s="26"/>
      <c r="AB101" s="3"/>
      <c r="AC101" s="3"/>
      <c r="AD101" s="3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0.006377796467523</v>
      </c>
      <c r="AU101" s="28">
        <f t="shared" si="89"/>
        <v>28.47</v>
      </c>
      <c r="AV101" s="1">
        <f t="shared" si="90"/>
        <v>0.26</v>
      </c>
      <c r="AW101" s="2">
        <f t="shared" si="91"/>
        <v>9.77</v>
      </c>
      <c r="AX101" s="1">
        <f t="shared" si="92"/>
        <v>3090.30138955388</v>
      </c>
      <c r="AY101" s="1">
        <f>SUM(AX90:AX101)</f>
        <v>75702.9683400897</v>
      </c>
      <c r="AZ101" s="2">
        <f t="shared" si="93"/>
        <v>0.483281375245064</v>
      </c>
      <c r="BA101" s="1">
        <f t="shared" si="94"/>
        <v>152.864391552235</v>
      </c>
      <c r="BB101" s="1">
        <f>SUM(BA90:BA101)</f>
        <v>3744.71183720902</v>
      </c>
    </row>
    <row r="102" s="1" customFormat="1" spans="1:46">
      <c r="A102" s="13"/>
      <c r="B102" s="13"/>
      <c r="C102" s="16">
        <v>12</v>
      </c>
      <c r="D102" s="17">
        <v>0.973304566096774</v>
      </c>
      <c r="E102" s="19">
        <f t="shared" si="95"/>
        <v>7.51998803163333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AT27" sqref="AT27:AT3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634.906375423235</v>
      </c>
      <c r="F2" s="3">
        <v>769.42</v>
      </c>
      <c r="G2" s="7">
        <f>(F2+F3+F4)/3</f>
        <v>1231.02333333333</v>
      </c>
      <c r="H2" s="3">
        <v>0.18</v>
      </c>
      <c r="I2" s="20">
        <f>(H2+H3+H4)/3</f>
        <v>0.173333333333333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1268.01</v>
      </c>
      <c r="G3" s="9"/>
      <c r="H3" s="3">
        <v>0.24</v>
      </c>
      <c r="I3" s="20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0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2690.54383561644</v>
      </c>
      <c r="F5" s="3">
        <v>91.104</v>
      </c>
      <c r="G5" s="7">
        <f>(F5+F6)/2</f>
        <v>92.50925</v>
      </c>
      <c r="H5" s="3">
        <v>0.18</v>
      </c>
      <c r="I5" s="20">
        <f>(H5+H6)/2</f>
        <v>0.155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0"/>
      <c r="M6" s="2"/>
    </row>
    <row r="7" s="1" customFormat="1" spans="1:13">
      <c r="A7" s="4" t="s">
        <v>5</v>
      </c>
      <c r="B7" s="5"/>
      <c r="C7" s="3"/>
      <c r="D7" s="3"/>
      <c r="E7" s="12">
        <v>9617.51669446674</v>
      </c>
      <c r="F7" s="3">
        <v>108.2955</v>
      </c>
      <c r="G7" s="3"/>
      <c r="H7" s="3">
        <v>0.45</v>
      </c>
      <c r="M7" s="2"/>
    </row>
    <row r="8" s="1" customFormat="1" spans="1:13">
      <c r="A8" s="4" t="s">
        <v>6</v>
      </c>
      <c r="B8" s="5"/>
      <c r="C8" s="3"/>
      <c r="D8" s="3"/>
      <c r="E8" s="12">
        <v>1.13982961049582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12">
        <v>2.605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12">
        <v>0.414099455639154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AV38+AV53+AG69+AY85+AY101+BB101</f>
        <v>258037145.552555</v>
      </c>
      <c r="J14" s="14" t="s">
        <v>21</v>
      </c>
      <c r="K14" s="14">
        <f>I14/(10000*1000)</f>
        <v>25.8037145552555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36">
        <v>157252392.602101</v>
      </c>
      <c r="J15" s="14" t="s">
        <v>21</v>
      </c>
      <c r="K15" s="14">
        <f>I15/(10000*1000)</f>
        <v>15.7252392602101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1231.02333333333</v>
      </c>
      <c r="C27" s="16" t="s">
        <v>72</v>
      </c>
      <c r="D27" s="17">
        <v>0.459564612</v>
      </c>
      <c r="E27" s="16"/>
      <c r="F27" s="16"/>
      <c r="G27" s="13">
        <v>1</v>
      </c>
      <c r="H27" s="18">
        <f t="shared" ref="H27:H38" si="0">E28</f>
        <v>0.459564612</v>
      </c>
      <c r="I27" s="18">
        <f t="shared" ref="I27:I38" si="1">H27+273.15</f>
        <v>273.609564612</v>
      </c>
      <c r="J27" s="18">
        <f t="shared" ref="J27:J38" si="2">EXP(($C$16*(I27-$C$14))/($C$17*I27*$C$14))</f>
        <v>0.0185016087805448</v>
      </c>
      <c r="K27" s="18">
        <f t="shared" ref="K27:K38" si="3">$B$27/12</f>
        <v>102.585277777778</v>
      </c>
      <c r="L27" s="18">
        <f t="shared" ref="L27:L38" si="4">K27*$B$28/100</f>
        <v>1.02585277777778</v>
      </c>
      <c r="M27" s="13" t="s">
        <v>73</v>
      </c>
      <c r="N27" s="13"/>
      <c r="O27" s="18">
        <f>L27</f>
        <v>1.02585277777778</v>
      </c>
      <c r="P27" s="18">
        <f t="shared" ref="P27:P38" si="5">O27*J27</f>
        <v>0.0189799267608796</v>
      </c>
      <c r="Q27" s="23">
        <f t="shared" ref="Q27:Q38" si="6">P27*$B$29</f>
        <v>0.0032898539718858</v>
      </c>
      <c r="R27" s="18">
        <f t="shared" ref="R27:R38" si="7">L27*$B$29</f>
        <v>0.177814481481481</v>
      </c>
      <c r="S27" s="24">
        <f t="shared" ref="S27:S38" si="8">Q27/R27</f>
        <v>0.0185016087805448</v>
      </c>
      <c r="T27" s="3">
        <v>0.01</v>
      </c>
      <c r="U27" s="25">
        <f t="shared" ref="U27:U38" si="9">S27*T27</f>
        <v>0.000185016087805448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0.0220850160878054</v>
      </c>
      <c r="AR27" s="28">
        <f t="shared" ref="AR27:AR38" si="15">$B$27/12</f>
        <v>102.585277777778</v>
      </c>
      <c r="AS27" s="1">
        <f t="shared" ref="AS27:AS38" si="16">$B$29</f>
        <v>0.173333333333333</v>
      </c>
      <c r="AT27" s="2">
        <f>$E$2/12</f>
        <v>52.9088646186029</v>
      </c>
      <c r="AU27" s="1">
        <f t="shared" ref="AU27:AU38" si="17">AT27*10000*AS27*0.67*AR27*AQ27</f>
        <v>139209.249575099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0.141369250677419</v>
      </c>
      <c r="E28" s="19">
        <f t="shared" ref="E28:E39" si="18">D27</f>
        <v>0.459564612</v>
      </c>
      <c r="F28" s="16" t="s">
        <v>73</v>
      </c>
      <c r="G28" s="13">
        <v>2</v>
      </c>
      <c r="H28" s="18">
        <f t="shared" si="0"/>
        <v>0.141369250677419</v>
      </c>
      <c r="I28" s="18">
        <f t="shared" si="1"/>
        <v>273.291369250677</v>
      </c>
      <c r="J28" s="18">
        <f t="shared" si="2"/>
        <v>0.0177506851192852</v>
      </c>
      <c r="K28" s="18">
        <f t="shared" si="3"/>
        <v>102.585277777778</v>
      </c>
      <c r="L28" s="18">
        <f t="shared" si="4"/>
        <v>1.02585277777778</v>
      </c>
      <c r="M28" s="13" t="s">
        <v>73</v>
      </c>
      <c r="N28" s="13"/>
      <c r="O28" s="18">
        <f t="shared" ref="O28:O38" si="19">L28+O27-P27-N28</f>
        <v>2.03272562879468</v>
      </c>
      <c r="P28" s="18">
        <f t="shared" si="5"/>
        <v>0.0360822725706353</v>
      </c>
      <c r="Q28" s="23">
        <f t="shared" si="6"/>
        <v>0.00625426057891012</v>
      </c>
      <c r="R28" s="18">
        <f t="shared" si="7"/>
        <v>0.177814481481481</v>
      </c>
      <c r="S28" s="24">
        <f t="shared" si="8"/>
        <v>0.0351729540069067</v>
      </c>
      <c r="T28" s="3">
        <v>0.01</v>
      </c>
      <c r="U28" s="25">
        <f t="shared" si="9"/>
        <v>0.000351729540069067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0.0222517295400691</v>
      </c>
      <c r="AR28" s="28">
        <f t="shared" si="15"/>
        <v>102.585277777778</v>
      </c>
      <c r="AS28" s="1">
        <f t="shared" si="16"/>
        <v>0.173333333333333</v>
      </c>
      <c r="AT28" s="2">
        <f t="shared" ref="AT28:AT38" si="20">$E$2/12</f>
        <v>52.9088646186029</v>
      </c>
      <c r="AU28" s="1">
        <f t="shared" si="17"/>
        <v>140260.100273664</v>
      </c>
    </row>
    <row r="29" s="1" customFormat="1" spans="1:47">
      <c r="A29" s="13" t="s">
        <v>37</v>
      </c>
      <c r="B29" s="13">
        <f>I2</f>
        <v>0.173333333333333</v>
      </c>
      <c r="C29" s="16">
        <v>2</v>
      </c>
      <c r="D29" s="17">
        <v>3.53176284167857</v>
      </c>
      <c r="E29" s="19">
        <f t="shared" si="18"/>
        <v>0.141369250677419</v>
      </c>
      <c r="F29" s="16" t="s">
        <v>73</v>
      </c>
      <c r="G29" s="13">
        <v>3</v>
      </c>
      <c r="H29" s="18">
        <f t="shared" si="0"/>
        <v>3.53176284167857</v>
      </c>
      <c r="I29" s="18">
        <f t="shared" si="1"/>
        <v>276.681762841679</v>
      </c>
      <c r="J29" s="18">
        <f t="shared" si="2"/>
        <v>0.0274673955823145</v>
      </c>
      <c r="K29" s="18">
        <f t="shared" si="3"/>
        <v>102.585277777778</v>
      </c>
      <c r="L29" s="18">
        <f t="shared" si="4"/>
        <v>1.02585277777778</v>
      </c>
      <c r="M29" s="13" t="s">
        <v>73</v>
      </c>
      <c r="N29" s="13"/>
      <c r="O29" s="18">
        <f t="shared" si="19"/>
        <v>3.02249613400182</v>
      </c>
      <c r="P29" s="18">
        <f t="shared" si="5"/>
        <v>0.0830200969586442</v>
      </c>
      <c r="Q29" s="23">
        <f t="shared" si="6"/>
        <v>0.0143901501394983</v>
      </c>
      <c r="R29" s="18">
        <f t="shared" si="7"/>
        <v>0.177814481481481</v>
      </c>
      <c r="S29" s="24">
        <f t="shared" si="8"/>
        <v>0.0809278862981528</v>
      </c>
      <c r="T29" s="3">
        <v>0.01</v>
      </c>
      <c r="U29" s="25">
        <f t="shared" si="9"/>
        <v>0.000809278862981528</v>
      </c>
      <c r="V29" s="24"/>
      <c r="W29" s="3"/>
      <c r="X29" s="25"/>
      <c r="Y29" s="27">
        <v>0.02</v>
      </c>
      <c r="Z29" s="3">
        <v>0.21</v>
      </c>
      <c r="AA29" s="26">
        <f t="shared" si="10"/>
        <v>0.0042</v>
      </c>
      <c r="AB29" s="3">
        <v>0.01</v>
      </c>
      <c r="AC29" s="3">
        <v>0.29</v>
      </c>
      <c r="AD29" s="26">
        <f t="shared" si="11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0.0227092788629815</v>
      </c>
      <c r="AR29" s="28">
        <f t="shared" si="15"/>
        <v>102.585277777778</v>
      </c>
      <c r="AS29" s="1">
        <f t="shared" si="16"/>
        <v>0.173333333333333</v>
      </c>
      <c r="AT29" s="2">
        <f t="shared" si="20"/>
        <v>52.9088646186029</v>
      </c>
      <c r="AU29" s="1">
        <f t="shared" si="17"/>
        <v>143144.186825061</v>
      </c>
    </row>
    <row r="30" s="1" customFormat="1" spans="1:47">
      <c r="A30" s="13"/>
      <c r="B30" s="13"/>
      <c r="C30" s="16">
        <v>3</v>
      </c>
      <c r="D30" s="17">
        <v>10.8129764477419</v>
      </c>
      <c r="E30" s="19">
        <f t="shared" si="18"/>
        <v>3.53176284167857</v>
      </c>
      <c r="F30" s="16" t="s">
        <v>73</v>
      </c>
      <c r="G30" s="13">
        <v>4</v>
      </c>
      <c r="H30" s="18">
        <f t="shared" si="0"/>
        <v>10.8129764477419</v>
      </c>
      <c r="I30" s="18">
        <f t="shared" si="1"/>
        <v>283.962976447742</v>
      </c>
      <c r="J30" s="18">
        <f t="shared" si="2"/>
        <v>0.0677181597089738</v>
      </c>
      <c r="K30" s="18">
        <f t="shared" si="3"/>
        <v>102.585277777778</v>
      </c>
      <c r="L30" s="18">
        <f t="shared" si="4"/>
        <v>1.02585277777778</v>
      </c>
      <c r="M30" s="13" t="s">
        <v>73</v>
      </c>
      <c r="N30" s="13"/>
      <c r="O30" s="18">
        <f t="shared" si="19"/>
        <v>3.96532881482095</v>
      </c>
      <c r="P30" s="18">
        <f t="shared" si="5"/>
        <v>0.268524769980641</v>
      </c>
      <c r="Q30" s="23">
        <f t="shared" si="6"/>
        <v>0.0465442934633111</v>
      </c>
      <c r="R30" s="18">
        <f t="shared" si="7"/>
        <v>0.177814481481481</v>
      </c>
      <c r="S30" s="24">
        <f t="shared" si="8"/>
        <v>0.261757608691497</v>
      </c>
      <c r="T30" s="3">
        <v>0.01</v>
      </c>
      <c r="U30" s="25">
        <f t="shared" si="9"/>
        <v>0.00261757608691497</v>
      </c>
      <c r="V30" s="24"/>
      <c r="W30" s="3"/>
      <c r="X30" s="25"/>
      <c r="Y30" s="27">
        <v>0.04</v>
      </c>
      <c r="Z30" s="3">
        <v>0.21</v>
      </c>
      <c r="AA30" s="26">
        <f t="shared" si="10"/>
        <v>0.0084</v>
      </c>
      <c r="AB30" s="3">
        <v>0.015</v>
      </c>
      <c r="AC30" s="3">
        <v>0.29</v>
      </c>
      <c r="AD30" s="26">
        <f t="shared" si="11"/>
        <v>0.00435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0.015</v>
      </c>
      <c r="AO30" s="3">
        <v>0.38</v>
      </c>
      <c r="AP30" s="3">
        <f t="shared" si="13"/>
        <v>0.0057</v>
      </c>
      <c r="AQ30" s="1">
        <f t="shared" si="14"/>
        <v>0.032067576086915</v>
      </c>
      <c r="AR30" s="28">
        <f t="shared" si="15"/>
        <v>102.585277777778</v>
      </c>
      <c r="AS30" s="1">
        <f t="shared" si="16"/>
        <v>0.173333333333333</v>
      </c>
      <c r="AT30" s="2">
        <f t="shared" si="20"/>
        <v>52.9088646186029</v>
      </c>
      <c r="AU30" s="1">
        <f t="shared" si="17"/>
        <v>202132.667008412</v>
      </c>
    </row>
    <row r="31" s="1" customFormat="1" spans="1:47">
      <c r="A31" s="13"/>
      <c r="B31" s="13"/>
      <c r="C31" s="16">
        <v>4</v>
      </c>
      <c r="D31" s="17">
        <v>15.3298907366</v>
      </c>
      <c r="E31" s="19">
        <f t="shared" si="18"/>
        <v>10.8129764477419</v>
      </c>
      <c r="F31" s="16" t="s">
        <v>73</v>
      </c>
      <c r="G31" s="13">
        <v>5</v>
      </c>
      <c r="H31" s="18">
        <f t="shared" si="0"/>
        <v>15.3298907366</v>
      </c>
      <c r="I31" s="18">
        <f t="shared" si="1"/>
        <v>288.4798907366</v>
      </c>
      <c r="J31" s="18">
        <f t="shared" si="2"/>
        <v>0.115843280046575</v>
      </c>
      <c r="K31" s="18">
        <f t="shared" si="3"/>
        <v>102.585277777778</v>
      </c>
      <c r="L31" s="18">
        <f t="shared" si="4"/>
        <v>1.02585277777778</v>
      </c>
      <c r="M31" s="13" t="s">
        <v>75</v>
      </c>
      <c r="N31" s="18">
        <f>(O30-P30)*C22/100</f>
        <v>3.5119638425983</v>
      </c>
      <c r="O31" s="18">
        <f t="shared" si="19"/>
        <v>1.21069298001979</v>
      </c>
      <c r="P31" s="18">
        <f t="shared" si="5"/>
        <v>0.140250645934855</v>
      </c>
      <c r="Q31" s="23">
        <f t="shared" si="6"/>
        <v>0.0243101119620416</v>
      </c>
      <c r="R31" s="18">
        <f t="shared" si="7"/>
        <v>0.177814481481481</v>
      </c>
      <c r="S31" s="24">
        <f t="shared" si="8"/>
        <v>0.136716153597273</v>
      </c>
      <c r="T31" s="3">
        <v>0.01</v>
      </c>
      <c r="U31" s="25">
        <f t="shared" si="9"/>
        <v>0.00136716153597273</v>
      </c>
      <c r="V31" s="24"/>
      <c r="W31" s="3"/>
      <c r="X31" s="25"/>
      <c r="Y31" s="27">
        <v>0.04</v>
      </c>
      <c r="Z31" s="3">
        <v>0.21</v>
      </c>
      <c r="AA31" s="26">
        <f t="shared" si="10"/>
        <v>0.0084</v>
      </c>
      <c r="AB31" s="3">
        <v>0.015</v>
      </c>
      <c r="AC31" s="3">
        <v>0.29</v>
      </c>
      <c r="AD31" s="26">
        <f t="shared" si="11"/>
        <v>0.00435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0.0308171615359727</v>
      </c>
      <c r="AR31" s="28">
        <f t="shared" si="15"/>
        <v>102.585277777778</v>
      </c>
      <c r="AS31" s="1">
        <f t="shared" si="16"/>
        <v>0.173333333333333</v>
      </c>
      <c r="AT31" s="2">
        <f t="shared" si="20"/>
        <v>52.9088646186029</v>
      </c>
      <c r="AU31" s="1">
        <f t="shared" si="17"/>
        <v>194250.885505406</v>
      </c>
    </row>
    <row r="32" s="1" customFormat="1" spans="1:47">
      <c r="A32" s="13"/>
      <c r="B32" s="13"/>
      <c r="C32" s="16">
        <v>5</v>
      </c>
      <c r="D32" s="17">
        <v>21.7954305964516</v>
      </c>
      <c r="E32" s="19">
        <f t="shared" si="18"/>
        <v>15.3298907366</v>
      </c>
      <c r="F32" s="16" t="s">
        <v>75</v>
      </c>
      <c r="G32" s="13">
        <v>6</v>
      </c>
      <c r="H32" s="18">
        <f t="shared" si="0"/>
        <v>21.7954305964516</v>
      </c>
      <c r="I32" s="18">
        <f t="shared" si="1"/>
        <v>294.945430596452</v>
      </c>
      <c r="J32" s="18">
        <f t="shared" si="2"/>
        <v>0.242771759589875</v>
      </c>
      <c r="K32" s="18">
        <f t="shared" si="3"/>
        <v>102.585277777778</v>
      </c>
      <c r="L32" s="18">
        <f t="shared" si="4"/>
        <v>1.02585277777778</v>
      </c>
      <c r="M32" s="13" t="s">
        <v>73</v>
      </c>
      <c r="N32" s="13"/>
      <c r="O32" s="18">
        <f t="shared" si="19"/>
        <v>2.09629511186272</v>
      </c>
      <c r="P32" s="18">
        <f t="shared" si="5"/>
        <v>0.508921252926565</v>
      </c>
      <c r="Q32" s="23">
        <f t="shared" si="6"/>
        <v>0.088213017173938</v>
      </c>
      <c r="R32" s="18">
        <f t="shared" si="7"/>
        <v>0.177814481481481</v>
      </c>
      <c r="S32" s="24">
        <f t="shared" si="8"/>
        <v>0.496095798491671</v>
      </c>
      <c r="T32" s="3">
        <v>0.01</v>
      </c>
      <c r="U32" s="25">
        <f t="shared" si="9"/>
        <v>0.00496095798491671</v>
      </c>
      <c r="V32" s="24"/>
      <c r="W32" s="3"/>
      <c r="X32" s="25"/>
      <c r="Y32" s="27">
        <v>0.04</v>
      </c>
      <c r="Z32" s="3">
        <v>0.21</v>
      </c>
      <c r="AA32" s="26">
        <f t="shared" si="10"/>
        <v>0.0084</v>
      </c>
      <c r="AB32" s="3">
        <v>0.015</v>
      </c>
      <c r="AC32" s="3">
        <v>0.29</v>
      </c>
      <c r="AD32" s="26">
        <f t="shared" si="11"/>
        <v>0.00435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0.0344109579849167</v>
      </c>
      <c r="AR32" s="28">
        <f t="shared" si="15"/>
        <v>102.585277777778</v>
      </c>
      <c r="AS32" s="1">
        <f t="shared" si="16"/>
        <v>0.173333333333333</v>
      </c>
      <c r="AT32" s="2">
        <f t="shared" si="20"/>
        <v>52.9088646186029</v>
      </c>
      <c r="AU32" s="1">
        <f t="shared" si="17"/>
        <v>216903.78758137</v>
      </c>
    </row>
    <row r="33" s="1" customFormat="1" spans="1:47">
      <c r="A33" s="13"/>
      <c r="B33" s="13"/>
      <c r="C33" s="16">
        <v>6</v>
      </c>
      <c r="D33" s="17">
        <v>25.9471761966667</v>
      </c>
      <c r="E33" s="19">
        <f t="shared" si="18"/>
        <v>21.7954305964516</v>
      </c>
      <c r="F33" s="16" t="s">
        <v>73</v>
      </c>
      <c r="G33" s="13">
        <v>7</v>
      </c>
      <c r="H33" s="18">
        <f t="shared" si="0"/>
        <v>25.9471761966667</v>
      </c>
      <c r="I33" s="18">
        <f t="shared" si="1"/>
        <v>299.097176196667</v>
      </c>
      <c r="J33" s="18">
        <f t="shared" si="2"/>
        <v>0.383891987934582</v>
      </c>
      <c r="K33" s="18">
        <f t="shared" si="3"/>
        <v>102.585277777778</v>
      </c>
      <c r="L33" s="18">
        <f t="shared" si="4"/>
        <v>1.02585277777778</v>
      </c>
      <c r="M33" s="13" t="s">
        <v>73</v>
      </c>
      <c r="N33" s="13"/>
      <c r="O33" s="18">
        <f t="shared" si="19"/>
        <v>2.61322663671393</v>
      </c>
      <c r="P33" s="18">
        <f t="shared" si="5"/>
        <v>1.00319676849171</v>
      </c>
      <c r="Q33" s="23">
        <f t="shared" si="6"/>
        <v>0.173887439871897</v>
      </c>
      <c r="R33" s="18">
        <f t="shared" si="7"/>
        <v>0.177814481481481</v>
      </c>
      <c r="S33" s="24">
        <f t="shared" si="8"/>
        <v>0.977914950588578</v>
      </c>
      <c r="T33" s="3">
        <v>0.01</v>
      </c>
      <c r="U33" s="25">
        <f t="shared" si="9"/>
        <v>0.00977914950588579</v>
      </c>
      <c r="V33" s="24"/>
      <c r="W33" s="3"/>
      <c r="X33" s="25"/>
      <c r="Y33" s="27">
        <v>0.05</v>
      </c>
      <c r="Z33" s="3">
        <v>0.21</v>
      </c>
      <c r="AA33" s="26">
        <f t="shared" si="10"/>
        <v>0.0105</v>
      </c>
      <c r="AB33" s="3">
        <v>0.02</v>
      </c>
      <c r="AC33" s="3">
        <v>0.29</v>
      </c>
      <c r="AD33" s="26">
        <f t="shared" si="11"/>
        <v>0.0058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0.0446791495058858</v>
      </c>
      <c r="AR33" s="28">
        <f t="shared" si="15"/>
        <v>102.585277777778</v>
      </c>
      <c r="AS33" s="1">
        <f t="shared" si="16"/>
        <v>0.173333333333333</v>
      </c>
      <c r="AT33" s="2">
        <f t="shared" si="20"/>
        <v>52.9088646186029</v>
      </c>
      <c r="AU33" s="1">
        <f t="shared" si="17"/>
        <v>281627.636114892</v>
      </c>
    </row>
    <row r="34" s="1" customFormat="1" spans="1:47">
      <c r="A34" s="13"/>
      <c r="B34" s="13"/>
      <c r="C34" s="16">
        <v>7</v>
      </c>
      <c r="D34" s="17">
        <v>28.192263306129</v>
      </c>
      <c r="E34" s="19">
        <f t="shared" si="18"/>
        <v>25.9471761966667</v>
      </c>
      <c r="F34" s="16" t="s">
        <v>73</v>
      </c>
      <c r="G34" s="13">
        <v>8</v>
      </c>
      <c r="H34" s="18">
        <f t="shared" si="0"/>
        <v>28.192263306129</v>
      </c>
      <c r="I34" s="18">
        <f t="shared" si="1"/>
        <v>301.342263306129</v>
      </c>
      <c r="J34" s="18">
        <f t="shared" si="2"/>
        <v>0.489261665785721</v>
      </c>
      <c r="K34" s="18">
        <f t="shared" si="3"/>
        <v>102.585277777778</v>
      </c>
      <c r="L34" s="18">
        <f t="shared" si="4"/>
        <v>1.02585277777778</v>
      </c>
      <c r="M34" s="13" t="s">
        <v>73</v>
      </c>
      <c r="N34" s="13"/>
      <c r="O34" s="18">
        <f t="shared" si="19"/>
        <v>2.63588264599999</v>
      </c>
      <c r="P34" s="18">
        <f t="shared" si="5"/>
        <v>1.28963633419763</v>
      </c>
      <c r="Q34" s="23">
        <f t="shared" si="6"/>
        <v>0.223536964594256</v>
      </c>
      <c r="R34" s="18">
        <f t="shared" si="7"/>
        <v>0.177814481481481</v>
      </c>
      <c r="S34" s="24">
        <f t="shared" si="8"/>
        <v>1.2571358796642</v>
      </c>
      <c r="T34" s="3">
        <v>0.01</v>
      </c>
      <c r="U34" s="25">
        <f t="shared" si="9"/>
        <v>0.012571358796642</v>
      </c>
      <c r="V34" s="24"/>
      <c r="W34" s="3"/>
      <c r="X34" s="25"/>
      <c r="Y34" s="27">
        <v>0.05</v>
      </c>
      <c r="Z34" s="3">
        <v>0.21</v>
      </c>
      <c r="AA34" s="26">
        <f t="shared" si="10"/>
        <v>0.0105</v>
      </c>
      <c r="AB34" s="3">
        <v>0.02</v>
      </c>
      <c r="AC34" s="3">
        <v>0.29</v>
      </c>
      <c r="AD34" s="26">
        <f t="shared" si="11"/>
        <v>0.0058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0.047471358796642</v>
      </c>
      <c r="AR34" s="28">
        <f t="shared" si="15"/>
        <v>102.585277777778</v>
      </c>
      <c r="AS34" s="1">
        <f t="shared" si="16"/>
        <v>0.173333333333333</v>
      </c>
      <c r="AT34" s="2">
        <f t="shared" si="20"/>
        <v>52.9088646186029</v>
      </c>
      <c r="AU34" s="1">
        <f t="shared" si="17"/>
        <v>299227.865993711</v>
      </c>
    </row>
    <row r="35" s="1" customFormat="1" spans="1:47">
      <c r="A35" s="13"/>
      <c r="B35" s="13"/>
      <c r="C35" s="16">
        <v>8</v>
      </c>
      <c r="D35" s="17">
        <v>28.2519296835484</v>
      </c>
      <c r="E35" s="19">
        <f t="shared" si="18"/>
        <v>28.192263306129</v>
      </c>
      <c r="F35" s="16" t="s">
        <v>73</v>
      </c>
      <c r="G35" s="13">
        <v>9</v>
      </c>
      <c r="H35" s="18">
        <f t="shared" si="0"/>
        <v>28.2519296835484</v>
      </c>
      <c r="I35" s="18">
        <f t="shared" si="1"/>
        <v>301.401929683548</v>
      </c>
      <c r="J35" s="18">
        <f t="shared" si="2"/>
        <v>0.492401236459339</v>
      </c>
      <c r="K35" s="18">
        <f t="shared" si="3"/>
        <v>102.585277777778</v>
      </c>
      <c r="L35" s="18">
        <f t="shared" si="4"/>
        <v>1.02585277777778</v>
      </c>
      <c r="M35" s="13" t="s">
        <v>73</v>
      </c>
      <c r="N35" s="13"/>
      <c r="O35" s="18">
        <f t="shared" si="19"/>
        <v>2.37209908958014</v>
      </c>
      <c r="P35" s="18">
        <f t="shared" si="5"/>
        <v>1.16802452471333</v>
      </c>
      <c r="Q35" s="23">
        <f t="shared" si="6"/>
        <v>0.202457584283645</v>
      </c>
      <c r="R35" s="18">
        <f t="shared" si="7"/>
        <v>0.177814481481481</v>
      </c>
      <c r="S35" s="24">
        <f t="shared" si="8"/>
        <v>1.13858884044115</v>
      </c>
      <c r="T35" s="3">
        <v>0.01</v>
      </c>
      <c r="U35" s="25">
        <f t="shared" si="9"/>
        <v>0.0113858884044115</v>
      </c>
      <c r="V35" s="24"/>
      <c r="W35" s="3"/>
      <c r="X35" s="25"/>
      <c r="Y35" s="27">
        <v>0.04</v>
      </c>
      <c r="Z35" s="3">
        <v>0.21</v>
      </c>
      <c r="AA35" s="26">
        <f t="shared" si="10"/>
        <v>0.0084</v>
      </c>
      <c r="AB35" s="3">
        <v>0.015</v>
      </c>
      <c r="AC35" s="3">
        <v>0.29</v>
      </c>
      <c r="AD35" s="26">
        <f t="shared" si="11"/>
        <v>0.00435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0.0408358884044115</v>
      </c>
      <c r="AR35" s="28">
        <f t="shared" si="15"/>
        <v>102.585277777778</v>
      </c>
      <c r="AS35" s="1">
        <f t="shared" si="16"/>
        <v>0.173333333333333</v>
      </c>
      <c r="AT35" s="2">
        <f t="shared" si="20"/>
        <v>52.9088646186029</v>
      </c>
      <c r="AU35" s="1">
        <f t="shared" si="17"/>
        <v>257402.274823313</v>
      </c>
    </row>
    <row r="36" s="1" customFormat="1" spans="1:47">
      <c r="A36" s="13"/>
      <c r="B36" s="13"/>
      <c r="C36" s="16">
        <v>9</v>
      </c>
      <c r="D36" s="17">
        <v>21.9128436026667</v>
      </c>
      <c r="E36" s="19">
        <f t="shared" si="18"/>
        <v>28.2519296835484</v>
      </c>
      <c r="F36" s="16" t="s">
        <v>73</v>
      </c>
      <c r="G36" s="13">
        <v>10</v>
      </c>
      <c r="H36" s="18">
        <f t="shared" si="0"/>
        <v>21.9128436026667</v>
      </c>
      <c r="I36" s="18">
        <f t="shared" si="1"/>
        <v>295.062843602667</v>
      </c>
      <c r="J36" s="18">
        <f t="shared" si="2"/>
        <v>0.245981941139798</v>
      </c>
      <c r="K36" s="18">
        <f t="shared" si="3"/>
        <v>102.585277777778</v>
      </c>
      <c r="L36" s="18">
        <f t="shared" si="4"/>
        <v>1.02585277777778</v>
      </c>
      <c r="M36" s="13" t="s">
        <v>73</v>
      </c>
      <c r="N36" s="13"/>
      <c r="O36" s="18">
        <f t="shared" si="19"/>
        <v>2.22992734264458</v>
      </c>
      <c r="P36" s="18">
        <f t="shared" si="5"/>
        <v>0.548521856344426</v>
      </c>
      <c r="Q36" s="23">
        <f t="shared" si="6"/>
        <v>0.0950771217663672</v>
      </c>
      <c r="R36" s="18">
        <f t="shared" si="7"/>
        <v>0.177814481481481</v>
      </c>
      <c r="S36" s="24">
        <f t="shared" si="8"/>
        <v>0.534698416991808</v>
      </c>
      <c r="T36" s="3">
        <v>0.01</v>
      </c>
      <c r="U36" s="25">
        <f t="shared" si="9"/>
        <v>0.00534698416991808</v>
      </c>
      <c r="V36" s="24"/>
      <c r="W36" s="3"/>
      <c r="X36" s="25"/>
      <c r="Y36" s="27">
        <v>0.04</v>
      </c>
      <c r="Z36" s="3">
        <v>0.21</v>
      </c>
      <c r="AA36" s="26">
        <f t="shared" si="10"/>
        <v>0.0084</v>
      </c>
      <c r="AB36" s="3">
        <v>0.015</v>
      </c>
      <c r="AC36" s="3">
        <v>0.29</v>
      </c>
      <c r="AD36" s="26">
        <f t="shared" si="11"/>
        <v>0.00435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0.0347969841699181</v>
      </c>
      <c r="AR36" s="28">
        <f t="shared" si="15"/>
        <v>102.585277777778</v>
      </c>
      <c r="AS36" s="1">
        <f t="shared" si="16"/>
        <v>0.173333333333333</v>
      </c>
      <c r="AT36" s="2">
        <f t="shared" si="20"/>
        <v>52.9088646186029</v>
      </c>
      <c r="AU36" s="1">
        <f t="shared" si="17"/>
        <v>219337.039851449</v>
      </c>
    </row>
    <row r="37" s="1" customFormat="1" spans="1:47">
      <c r="A37" s="13"/>
      <c r="B37" s="13"/>
      <c r="C37" s="16">
        <v>10</v>
      </c>
      <c r="D37" s="17">
        <v>16.4505027393548</v>
      </c>
      <c r="E37" s="19">
        <f t="shared" si="18"/>
        <v>21.9128436026667</v>
      </c>
      <c r="F37" s="16" t="s">
        <v>73</v>
      </c>
      <c r="G37" s="13">
        <v>11</v>
      </c>
      <c r="H37" s="18">
        <f t="shared" si="0"/>
        <v>16.4505027393548</v>
      </c>
      <c r="I37" s="18">
        <f t="shared" si="1"/>
        <v>289.600502739355</v>
      </c>
      <c r="J37" s="18">
        <f t="shared" si="2"/>
        <v>0.132005310557947</v>
      </c>
      <c r="K37" s="18">
        <f t="shared" si="3"/>
        <v>102.585277777778</v>
      </c>
      <c r="L37" s="18">
        <f t="shared" si="4"/>
        <v>1.02585277777778</v>
      </c>
      <c r="M37" s="13" t="s">
        <v>75</v>
      </c>
      <c r="N37" s="18">
        <f>(O36-P36)*C22/100</f>
        <v>1.59733521198515</v>
      </c>
      <c r="O37" s="18">
        <f t="shared" si="19"/>
        <v>1.10992305209279</v>
      </c>
      <c r="P37" s="18">
        <f t="shared" si="5"/>
        <v>0.146515737186933</v>
      </c>
      <c r="Q37" s="23">
        <f t="shared" si="6"/>
        <v>0.0253960611124016</v>
      </c>
      <c r="R37" s="18">
        <f t="shared" si="7"/>
        <v>0.177814481481481</v>
      </c>
      <c r="S37" s="24">
        <f t="shared" si="8"/>
        <v>0.142823356685077</v>
      </c>
      <c r="T37" s="3">
        <v>0.01</v>
      </c>
      <c r="U37" s="25">
        <f t="shared" si="9"/>
        <v>0.00142823356685077</v>
      </c>
      <c r="V37" s="24"/>
      <c r="W37" s="3"/>
      <c r="X37" s="25"/>
      <c r="Y37" s="27">
        <v>0.02</v>
      </c>
      <c r="Z37" s="3">
        <v>0.21</v>
      </c>
      <c r="AA37" s="26">
        <f t="shared" si="10"/>
        <v>0.0042</v>
      </c>
      <c r="AB37" s="3">
        <v>0.01</v>
      </c>
      <c r="AC37" s="3">
        <v>0.29</v>
      </c>
      <c r="AD37" s="26">
        <f t="shared" si="11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0.0233282335668508</v>
      </c>
      <c r="AR37" s="28">
        <f t="shared" si="15"/>
        <v>102.585277777778</v>
      </c>
      <c r="AS37" s="1">
        <f t="shared" si="16"/>
        <v>0.173333333333333</v>
      </c>
      <c r="AT37" s="2">
        <f t="shared" si="20"/>
        <v>52.9088646186029</v>
      </c>
      <c r="AU37" s="1">
        <f t="shared" si="17"/>
        <v>147045.665524649</v>
      </c>
    </row>
    <row r="38" s="1" customFormat="1" spans="1:48">
      <c r="A38" s="13"/>
      <c r="B38" s="13"/>
      <c r="C38" s="16">
        <v>11</v>
      </c>
      <c r="D38" s="17">
        <v>8.70561687163333</v>
      </c>
      <c r="E38" s="19">
        <f t="shared" si="18"/>
        <v>16.4505027393548</v>
      </c>
      <c r="F38" s="16" t="s">
        <v>75</v>
      </c>
      <c r="G38" s="13">
        <v>12</v>
      </c>
      <c r="H38" s="18">
        <f t="shared" si="0"/>
        <v>8.70561687163333</v>
      </c>
      <c r="I38" s="18">
        <f t="shared" si="1"/>
        <v>281.855616871633</v>
      </c>
      <c r="J38" s="18">
        <f t="shared" si="2"/>
        <v>0.0524041137366932</v>
      </c>
      <c r="K38" s="18">
        <f t="shared" si="3"/>
        <v>102.585277777778</v>
      </c>
      <c r="L38" s="18">
        <f t="shared" si="4"/>
        <v>1.02585277777778</v>
      </c>
      <c r="M38" s="13" t="s">
        <v>73</v>
      </c>
      <c r="N38" s="13"/>
      <c r="O38" s="18">
        <f t="shared" si="19"/>
        <v>1.98926009268363</v>
      </c>
      <c r="P38" s="18">
        <f t="shared" si="5"/>
        <v>0.104245412148858</v>
      </c>
      <c r="Q38" s="23">
        <f t="shared" si="6"/>
        <v>0.0180692047724687</v>
      </c>
      <c r="R38" s="18">
        <f t="shared" si="7"/>
        <v>0.177814481481481</v>
      </c>
      <c r="S38" s="24">
        <f t="shared" si="8"/>
        <v>0.101618296900922</v>
      </c>
      <c r="T38" s="3">
        <v>0.01</v>
      </c>
      <c r="U38" s="25">
        <f t="shared" si="9"/>
        <v>0.00101618296900922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0.0229161829690092</v>
      </c>
      <c r="AR38" s="28">
        <f t="shared" si="15"/>
        <v>102.585277777778</v>
      </c>
      <c r="AS38" s="1">
        <f t="shared" si="16"/>
        <v>0.173333333333333</v>
      </c>
      <c r="AT38" s="2">
        <f t="shared" si="20"/>
        <v>52.9088646186029</v>
      </c>
      <c r="AU38" s="1">
        <f t="shared" si="17"/>
        <v>144448.372668513</v>
      </c>
      <c r="AV38" s="1">
        <f>SUM(AU27:AU38)</f>
        <v>2384989.73174554</v>
      </c>
    </row>
    <row r="39" s="1" customFormat="1" spans="1:46">
      <c r="A39" s="13"/>
      <c r="B39" s="13"/>
      <c r="C39" s="16">
        <v>12</v>
      </c>
      <c r="D39" s="17">
        <v>2.63383898735484</v>
      </c>
      <c r="E39" s="19">
        <f t="shared" si="18"/>
        <v>8.70561687163333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0.459564612</v>
      </c>
      <c r="E42" s="16"/>
      <c r="F42" s="16"/>
      <c r="G42" s="13">
        <v>1</v>
      </c>
      <c r="H42" s="18">
        <f t="shared" ref="H42:H53" si="21">E43</f>
        <v>0.459564612</v>
      </c>
      <c r="I42" s="18">
        <f t="shared" ref="I42:I53" si="22">H42+273.15</f>
        <v>273.609564612</v>
      </c>
      <c r="J42" s="18">
        <f t="shared" ref="J42:J53" si="23">EXP(($C$16*(I42-$C$14))/($C$17*I42*$C$14))</f>
        <v>0.0185016087805448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0.00142630829340135</v>
      </c>
      <c r="Q42" s="23">
        <f t="shared" ref="Q42:Q53" si="27">P42*$B$44</f>
        <v>0.000221077785477209</v>
      </c>
      <c r="R42" s="18">
        <f t="shared" ref="R42:R53" si="28">L42*$B$44</f>
        <v>0.0119491114583333</v>
      </c>
      <c r="S42" s="24">
        <f t="shared" ref="S42:S53" si="29">Q42/R42</f>
        <v>0.0185016087805448</v>
      </c>
      <c r="T42" s="3">
        <v>0.01</v>
      </c>
      <c r="U42" s="25">
        <f t="shared" ref="U42:U53" si="30">S42*T42</f>
        <v>0.000185016087805448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0.0149850160878054</v>
      </c>
      <c r="AR42" s="28">
        <f t="shared" ref="AR42:AR53" si="34">$B$42/12</f>
        <v>7.70910416666667</v>
      </c>
      <c r="AS42" s="1">
        <f t="shared" ref="AS42:AS53" si="35">$B$44</f>
        <v>0.155</v>
      </c>
      <c r="AT42" s="2">
        <f t="shared" ref="AT42:AT53" si="36">$E$5/12</f>
        <v>224.21198630137</v>
      </c>
      <c r="AU42" s="1">
        <f t="shared" ref="AU42:AU53" si="37">AT42*10000*AS42*0.67*AR42*AQ42</f>
        <v>26898.4004279066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0.141369250677419</v>
      </c>
      <c r="E43" s="19">
        <f t="shared" ref="E43:E54" si="38">D42</f>
        <v>0.459564612</v>
      </c>
      <c r="F43" s="16" t="s">
        <v>73</v>
      </c>
      <c r="G43" s="13">
        <v>2</v>
      </c>
      <c r="H43" s="18">
        <f t="shared" si="21"/>
        <v>0.141369250677419</v>
      </c>
      <c r="I43" s="18">
        <f t="shared" si="22"/>
        <v>273.291369250677</v>
      </c>
      <c r="J43" s="18">
        <f t="shared" si="23"/>
        <v>0.0177506851192852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0.152755775039932</v>
      </c>
      <c r="P43" s="18">
        <f t="shared" si="26"/>
        <v>0.0027115196628862</v>
      </c>
      <c r="Q43" s="23">
        <f t="shared" si="27"/>
        <v>0.000420285547747361</v>
      </c>
      <c r="R43" s="18">
        <f t="shared" si="28"/>
        <v>0.0119491114583333</v>
      </c>
      <c r="S43" s="24">
        <f t="shared" si="29"/>
        <v>0.0351729540069067</v>
      </c>
      <c r="T43" s="3">
        <v>0.01</v>
      </c>
      <c r="U43" s="25">
        <f t="shared" si="30"/>
        <v>0.000351729540069067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0.0151517295400691</v>
      </c>
      <c r="AR43" s="28">
        <f t="shared" si="34"/>
        <v>7.70910416666667</v>
      </c>
      <c r="AS43" s="1">
        <f t="shared" si="35"/>
        <v>0.155</v>
      </c>
      <c r="AT43" s="2">
        <f t="shared" si="36"/>
        <v>224.21198630137</v>
      </c>
      <c r="AU43" s="1">
        <f t="shared" si="37"/>
        <v>27197.6543739437</v>
      </c>
    </row>
    <row r="44" s="1" customFormat="1" spans="1:47">
      <c r="A44" s="13" t="s">
        <v>37</v>
      </c>
      <c r="B44" s="13">
        <f>I5</f>
        <v>0.155</v>
      </c>
      <c r="C44" s="16">
        <v>2</v>
      </c>
      <c r="D44" s="17">
        <v>3.53176284167857</v>
      </c>
      <c r="E44" s="19">
        <f t="shared" si="38"/>
        <v>0.141369250677419</v>
      </c>
      <c r="F44" s="16" t="s">
        <v>73</v>
      </c>
      <c r="G44" s="13">
        <v>3</v>
      </c>
      <c r="H44" s="18">
        <f t="shared" si="21"/>
        <v>3.53176284167857</v>
      </c>
      <c r="I44" s="18">
        <f t="shared" si="22"/>
        <v>276.681762841679</v>
      </c>
      <c r="J44" s="18">
        <f t="shared" si="23"/>
        <v>0.0274673955823145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0.227135297043712</v>
      </c>
      <c r="P44" s="18">
        <f t="shared" si="26"/>
        <v>0.00623881505460616</v>
      </c>
      <c r="Q44" s="23">
        <f t="shared" si="27"/>
        <v>0.000967016333463955</v>
      </c>
      <c r="R44" s="18">
        <f t="shared" si="28"/>
        <v>0.0119491114583333</v>
      </c>
      <c r="S44" s="24">
        <f t="shared" si="29"/>
        <v>0.0809278862981528</v>
      </c>
      <c r="T44" s="3">
        <v>0.01</v>
      </c>
      <c r="U44" s="25">
        <f t="shared" si="30"/>
        <v>0.000809278862981528</v>
      </c>
      <c r="V44" s="24"/>
      <c r="W44" s="3"/>
      <c r="X44" s="25"/>
      <c r="Y44" s="27">
        <v>0.02</v>
      </c>
      <c r="Z44" s="3">
        <v>0.49</v>
      </c>
      <c r="AA44" s="26">
        <f t="shared" si="31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32"/>
        <v>0.005</v>
      </c>
      <c r="AQ44" s="1">
        <f t="shared" si="33"/>
        <v>0.0156092788629815</v>
      </c>
      <c r="AR44" s="28">
        <f t="shared" si="34"/>
        <v>7.70910416666667</v>
      </c>
      <c r="AS44" s="1">
        <f t="shared" si="35"/>
        <v>0.155</v>
      </c>
      <c r="AT44" s="2">
        <f t="shared" si="36"/>
        <v>224.21198630137</v>
      </c>
      <c r="AU44" s="1">
        <f t="shared" si="37"/>
        <v>28018.9644633758</v>
      </c>
    </row>
    <row r="45" s="1" customFormat="1" spans="1:47">
      <c r="A45" s="13"/>
      <c r="B45" s="13"/>
      <c r="C45" s="16">
        <v>3</v>
      </c>
      <c r="D45" s="17">
        <v>10.8129764477419</v>
      </c>
      <c r="E45" s="19">
        <f t="shared" si="38"/>
        <v>3.53176284167857</v>
      </c>
      <c r="F45" s="16" t="s">
        <v>73</v>
      </c>
      <c r="G45" s="13">
        <v>4</v>
      </c>
      <c r="H45" s="18">
        <f t="shared" si="21"/>
        <v>10.8129764477419</v>
      </c>
      <c r="I45" s="18">
        <f t="shared" si="22"/>
        <v>283.962976447742</v>
      </c>
      <c r="J45" s="18">
        <f t="shared" si="23"/>
        <v>0.0677181597089738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0.297987523655773</v>
      </c>
      <c r="P45" s="18">
        <f t="shared" si="26"/>
        <v>0.0201791667182032</v>
      </c>
      <c r="Q45" s="23">
        <f t="shared" si="27"/>
        <v>0.0031277708413215</v>
      </c>
      <c r="R45" s="18">
        <f t="shared" si="28"/>
        <v>0.0119491114583333</v>
      </c>
      <c r="S45" s="24">
        <f t="shared" si="29"/>
        <v>0.261757608691497</v>
      </c>
      <c r="T45" s="3">
        <v>0.01</v>
      </c>
      <c r="U45" s="25">
        <f t="shared" si="30"/>
        <v>0.00261757608691497</v>
      </c>
      <c r="V45" s="24"/>
      <c r="W45" s="3"/>
      <c r="X45" s="25"/>
      <c r="Y45" s="27">
        <v>0.04</v>
      </c>
      <c r="Z45" s="3">
        <v>0.49</v>
      </c>
      <c r="AA45" s="26">
        <f t="shared" si="31"/>
        <v>0.0196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0.015</v>
      </c>
      <c r="AO45" s="3">
        <v>0.5</v>
      </c>
      <c r="AP45" s="3">
        <f t="shared" si="32"/>
        <v>0.0075</v>
      </c>
      <c r="AQ45" s="1">
        <f t="shared" si="33"/>
        <v>0.029717576086915</v>
      </c>
      <c r="AR45" s="28">
        <f t="shared" si="34"/>
        <v>7.70910416666667</v>
      </c>
      <c r="AS45" s="1">
        <f t="shared" si="35"/>
        <v>0.155</v>
      </c>
      <c r="AT45" s="2">
        <f t="shared" si="36"/>
        <v>224.21198630137</v>
      </c>
      <c r="AU45" s="1">
        <f t="shared" si="37"/>
        <v>53343.6371805514</v>
      </c>
    </row>
    <row r="46" s="1" customFormat="1" spans="1:47">
      <c r="A46" s="13"/>
      <c r="B46" s="13"/>
      <c r="C46" s="16">
        <v>4</v>
      </c>
      <c r="D46" s="17">
        <v>15.3298907366</v>
      </c>
      <c r="E46" s="19">
        <f t="shared" si="38"/>
        <v>10.8129764477419</v>
      </c>
      <c r="F46" s="16" t="s">
        <v>73</v>
      </c>
      <c r="G46" s="13">
        <v>5</v>
      </c>
      <c r="H46" s="18">
        <f t="shared" si="21"/>
        <v>15.3298907366</v>
      </c>
      <c r="I46" s="18">
        <f t="shared" si="22"/>
        <v>288.4798907366</v>
      </c>
      <c r="J46" s="18">
        <f t="shared" si="23"/>
        <v>0.115843280046575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0.263917939090691</v>
      </c>
      <c r="O46" s="18">
        <f t="shared" si="39"/>
        <v>0.0909814595135452</v>
      </c>
      <c r="P46" s="18">
        <f t="shared" si="26"/>
        <v>0.0105395906934737</v>
      </c>
      <c r="Q46" s="23">
        <f t="shared" si="27"/>
        <v>0.00163363655748843</v>
      </c>
      <c r="R46" s="18">
        <f t="shared" si="28"/>
        <v>0.0119491114583333</v>
      </c>
      <c r="S46" s="24">
        <f t="shared" si="29"/>
        <v>0.136716153597273</v>
      </c>
      <c r="T46" s="3">
        <v>0.01</v>
      </c>
      <c r="U46" s="25">
        <f t="shared" si="30"/>
        <v>0.00136716153597273</v>
      </c>
      <c r="V46" s="24"/>
      <c r="W46" s="3"/>
      <c r="X46" s="25"/>
      <c r="Y46" s="27">
        <v>0.04</v>
      </c>
      <c r="Z46" s="3">
        <v>0.49</v>
      </c>
      <c r="AA46" s="26">
        <f t="shared" si="31"/>
        <v>0.0196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0.015</v>
      </c>
      <c r="AO46" s="3">
        <v>0.5</v>
      </c>
      <c r="AP46" s="3">
        <f t="shared" si="32"/>
        <v>0.0075</v>
      </c>
      <c r="AQ46" s="1">
        <f t="shared" si="33"/>
        <v>0.0284671615359727</v>
      </c>
      <c r="AR46" s="28">
        <f t="shared" si="34"/>
        <v>7.70910416666667</v>
      </c>
      <c r="AS46" s="1">
        <f t="shared" si="35"/>
        <v>0.155</v>
      </c>
      <c r="AT46" s="2">
        <f t="shared" si="36"/>
        <v>224.21198630137</v>
      </c>
      <c r="AU46" s="1">
        <f t="shared" si="37"/>
        <v>51099.1183161708</v>
      </c>
    </row>
    <row r="47" s="1" customFormat="1" spans="1:47">
      <c r="A47" s="13"/>
      <c r="B47" s="13"/>
      <c r="C47" s="16">
        <v>5</v>
      </c>
      <c r="D47" s="17">
        <v>21.7954305964516</v>
      </c>
      <c r="E47" s="19">
        <f t="shared" si="38"/>
        <v>15.3298907366</v>
      </c>
      <c r="F47" s="16" t="s">
        <v>75</v>
      </c>
      <c r="G47" s="13">
        <v>6</v>
      </c>
      <c r="H47" s="18">
        <f t="shared" si="21"/>
        <v>21.7954305964516</v>
      </c>
      <c r="I47" s="18">
        <f t="shared" si="22"/>
        <v>294.945430596452</v>
      </c>
      <c r="J47" s="18">
        <f t="shared" si="23"/>
        <v>0.242771759589875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0.157532910486738</v>
      </c>
      <c r="P47" s="18">
        <f t="shared" si="26"/>
        <v>0.0382445418721797</v>
      </c>
      <c r="Q47" s="23">
        <f t="shared" si="27"/>
        <v>0.00592790399018785</v>
      </c>
      <c r="R47" s="18">
        <f t="shared" si="28"/>
        <v>0.0119491114583333</v>
      </c>
      <c r="S47" s="24">
        <f t="shared" si="29"/>
        <v>0.496095798491671</v>
      </c>
      <c r="T47" s="3">
        <v>0.01</v>
      </c>
      <c r="U47" s="25">
        <f t="shared" si="30"/>
        <v>0.00496095798491671</v>
      </c>
      <c r="V47" s="24"/>
      <c r="W47" s="3"/>
      <c r="X47" s="25"/>
      <c r="Y47" s="27">
        <v>0.04</v>
      </c>
      <c r="Z47" s="3">
        <v>0.49</v>
      </c>
      <c r="AA47" s="26">
        <f t="shared" si="31"/>
        <v>0.0196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0.015</v>
      </c>
      <c r="AO47" s="3">
        <v>0.5</v>
      </c>
      <c r="AP47" s="3">
        <f t="shared" si="32"/>
        <v>0.0075</v>
      </c>
      <c r="AQ47" s="1">
        <f t="shared" si="33"/>
        <v>0.0320609579849167</v>
      </c>
      <c r="AR47" s="28">
        <f t="shared" si="34"/>
        <v>7.70910416666667</v>
      </c>
      <c r="AS47" s="1">
        <f t="shared" si="35"/>
        <v>0.155</v>
      </c>
      <c r="AT47" s="2">
        <f t="shared" si="36"/>
        <v>224.21198630137</v>
      </c>
      <c r="AU47" s="1">
        <f t="shared" si="37"/>
        <v>57550.0540624962</v>
      </c>
    </row>
    <row r="48" s="1" customFormat="1" spans="1:47">
      <c r="A48" s="13"/>
      <c r="B48" s="13"/>
      <c r="C48" s="16">
        <v>6</v>
      </c>
      <c r="D48" s="17">
        <v>25.9471761966667</v>
      </c>
      <c r="E48" s="19">
        <f t="shared" si="38"/>
        <v>21.7954305964516</v>
      </c>
      <c r="F48" s="16" t="s">
        <v>73</v>
      </c>
      <c r="G48" s="13">
        <v>7</v>
      </c>
      <c r="H48" s="18">
        <f t="shared" si="21"/>
        <v>25.9471761966667</v>
      </c>
      <c r="I48" s="18">
        <f t="shared" si="22"/>
        <v>299.097176196667</v>
      </c>
      <c r="J48" s="18">
        <f t="shared" si="23"/>
        <v>0.383891987934582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0.196379410281225</v>
      </c>
      <c r="P48" s="18">
        <f t="shared" si="26"/>
        <v>0.0753884822022804</v>
      </c>
      <c r="Q48" s="23">
        <f t="shared" si="27"/>
        <v>0.0116852147413535</v>
      </c>
      <c r="R48" s="18">
        <f t="shared" si="28"/>
        <v>0.0119491114583333</v>
      </c>
      <c r="S48" s="24">
        <f t="shared" si="29"/>
        <v>0.977914950588579</v>
      </c>
      <c r="T48" s="3">
        <v>0.01</v>
      </c>
      <c r="U48" s="25">
        <f t="shared" si="30"/>
        <v>0.00977914950588579</v>
      </c>
      <c r="V48" s="24"/>
      <c r="W48" s="3"/>
      <c r="X48" s="25"/>
      <c r="Y48" s="27">
        <v>0.05</v>
      </c>
      <c r="Z48" s="3">
        <v>0.49</v>
      </c>
      <c r="AA48" s="26">
        <f t="shared" si="31"/>
        <v>0.0245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0.02</v>
      </c>
      <c r="AO48" s="3">
        <v>0.5</v>
      </c>
      <c r="AP48" s="3">
        <f t="shared" si="32"/>
        <v>0.01</v>
      </c>
      <c r="AQ48" s="1">
        <f t="shared" si="33"/>
        <v>0.0442791495058858</v>
      </c>
      <c r="AR48" s="28">
        <f t="shared" si="34"/>
        <v>7.70910416666667</v>
      </c>
      <c r="AS48" s="1">
        <f t="shared" si="35"/>
        <v>0.155</v>
      </c>
      <c r="AT48" s="2">
        <f t="shared" si="36"/>
        <v>224.21198630137</v>
      </c>
      <c r="AU48" s="1">
        <f t="shared" si="37"/>
        <v>79481.9496380591</v>
      </c>
    </row>
    <row r="49" s="1" customFormat="1" spans="1:47">
      <c r="A49" s="13"/>
      <c r="B49" s="13"/>
      <c r="C49" s="16">
        <v>7</v>
      </c>
      <c r="D49" s="17">
        <v>28.192263306129</v>
      </c>
      <c r="E49" s="19">
        <f t="shared" si="38"/>
        <v>25.9471761966667</v>
      </c>
      <c r="F49" s="16" t="s">
        <v>73</v>
      </c>
      <c r="G49" s="13">
        <v>8</v>
      </c>
      <c r="H49" s="18">
        <f t="shared" si="21"/>
        <v>28.192263306129</v>
      </c>
      <c r="I49" s="18">
        <f t="shared" si="22"/>
        <v>301.342263306129</v>
      </c>
      <c r="J49" s="18">
        <f t="shared" si="23"/>
        <v>0.489261665785721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0.198081969745611</v>
      </c>
      <c r="P49" s="18">
        <f t="shared" si="26"/>
        <v>0.0969139144798546</v>
      </c>
      <c r="Q49" s="23">
        <f t="shared" si="27"/>
        <v>0.0150216567443775</v>
      </c>
      <c r="R49" s="18">
        <f t="shared" si="28"/>
        <v>0.0119491114583333</v>
      </c>
      <c r="S49" s="24">
        <f t="shared" si="29"/>
        <v>1.2571358796642</v>
      </c>
      <c r="T49" s="3">
        <v>0.01</v>
      </c>
      <c r="U49" s="25">
        <f t="shared" si="30"/>
        <v>0.012571358796642</v>
      </c>
      <c r="V49" s="24"/>
      <c r="W49" s="3"/>
      <c r="X49" s="25"/>
      <c r="Y49" s="27">
        <v>0.05</v>
      </c>
      <c r="Z49" s="3">
        <v>0.49</v>
      </c>
      <c r="AA49" s="26">
        <f t="shared" si="31"/>
        <v>0.0245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0.02</v>
      </c>
      <c r="AO49" s="3">
        <v>0.5</v>
      </c>
      <c r="AP49" s="3">
        <f t="shared" si="32"/>
        <v>0.01</v>
      </c>
      <c r="AQ49" s="1">
        <f t="shared" si="33"/>
        <v>0.047071358796642</v>
      </c>
      <c r="AR49" s="28">
        <f t="shared" si="34"/>
        <v>7.70910416666667</v>
      </c>
      <c r="AS49" s="1">
        <f t="shared" si="35"/>
        <v>0.155</v>
      </c>
      <c r="AT49" s="2">
        <f t="shared" si="36"/>
        <v>224.21198630137</v>
      </c>
      <c r="AU49" s="1">
        <f t="shared" si="37"/>
        <v>84494.0205721972</v>
      </c>
    </row>
    <row r="50" s="1" customFormat="1" spans="1:47">
      <c r="A50" s="13"/>
      <c r="B50" s="13"/>
      <c r="C50" s="16">
        <v>8</v>
      </c>
      <c r="D50" s="17">
        <v>28.2519296835484</v>
      </c>
      <c r="E50" s="19">
        <f t="shared" si="38"/>
        <v>28.192263306129</v>
      </c>
      <c r="F50" s="16" t="s">
        <v>73</v>
      </c>
      <c r="G50" s="13">
        <v>9</v>
      </c>
      <c r="H50" s="18">
        <f t="shared" si="21"/>
        <v>28.2519296835484</v>
      </c>
      <c r="I50" s="18">
        <f t="shared" si="22"/>
        <v>301.401929683548</v>
      </c>
      <c r="J50" s="18">
        <f t="shared" si="23"/>
        <v>0.492401236459339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0.178259096932423</v>
      </c>
      <c r="P50" s="18">
        <f t="shared" si="26"/>
        <v>0.0877749997396505</v>
      </c>
      <c r="Q50" s="23">
        <f t="shared" si="27"/>
        <v>0.0136051249596458</v>
      </c>
      <c r="R50" s="18">
        <f t="shared" si="28"/>
        <v>0.0119491114583333</v>
      </c>
      <c r="S50" s="24">
        <f t="shared" si="29"/>
        <v>1.13858884044115</v>
      </c>
      <c r="T50" s="3">
        <v>0.01</v>
      </c>
      <c r="U50" s="25">
        <f t="shared" si="30"/>
        <v>0.0113858884044115</v>
      </c>
      <c r="V50" s="24"/>
      <c r="W50" s="3"/>
      <c r="X50" s="25"/>
      <c r="Y50" s="27">
        <v>0.04</v>
      </c>
      <c r="Z50" s="3">
        <v>0.49</v>
      </c>
      <c r="AA50" s="26">
        <f t="shared" si="31"/>
        <v>0.0196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0.015</v>
      </c>
      <c r="AO50" s="3">
        <v>0.5</v>
      </c>
      <c r="AP50" s="3">
        <f t="shared" si="32"/>
        <v>0.0075</v>
      </c>
      <c r="AQ50" s="1">
        <f t="shared" si="33"/>
        <v>0.0384858884044115</v>
      </c>
      <c r="AR50" s="28">
        <f t="shared" si="34"/>
        <v>7.70910416666667</v>
      </c>
      <c r="AS50" s="1">
        <f t="shared" si="35"/>
        <v>0.155</v>
      </c>
      <c r="AT50" s="2">
        <f t="shared" si="36"/>
        <v>224.21198630137</v>
      </c>
      <c r="AU50" s="1">
        <f t="shared" si="37"/>
        <v>69082.9313135021</v>
      </c>
    </row>
    <row r="51" s="1" customFormat="1" spans="1:47">
      <c r="A51" s="13"/>
      <c r="B51" s="13"/>
      <c r="C51" s="16">
        <v>9</v>
      </c>
      <c r="D51" s="17">
        <v>21.9128436026667</v>
      </c>
      <c r="E51" s="19">
        <f t="shared" si="38"/>
        <v>28.2519296835484</v>
      </c>
      <c r="F51" s="16" t="s">
        <v>73</v>
      </c>
      <c r="G51" s="13">
        <v>10</v>
      </c>
      <c r="H51" s="18">
        <f t="shared" si="21"/>
        <v>21.9128436026667</v>
      </c>
      <c r="I51" s="18">
        <f t="shared" si="22"/>
        <v>295.062843602667</v>
      </c>
      <c r="J51" s="18">
        <f t="shared" si="23"/>
        <v>0.245981941139798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0.16757513885944</v>
      </c>
      <c r="P51" s="18">
        <f t="shared" si="26"/>
        <v>0.0412204579434161</v>
      </c>
      <c r="Q51" s="23">
        <f t="shared" si="27"/>
        <v>0.0063891709812295</v>
      </c>
      <c r="R51" s="18">
        <f t="shared" si="28"/>
        <v>0.0119491114583333</v>
      </c>
      <c r="S51" s="24">
        <f t="shared" si="29"/>
        <v>0.534698416991808</v>
      </c>
      <c r="T51" s="3">
        <v>0.01</v>
      </c>
      <c r="U51" s="25">
        <f t="shared" si="30"/>
        <v>0.00534698416991808</v>
      </c>
      <c r="V51" s="24"/>
      <c r="W51" s="3"/>
      <c r="X51" s="25"/>
      <c r="Y51" s="27">
        <v>0.04</v>
      </c>
      <c r="Z51" s="3">
        <v>0.49</v>
      </c>
      <c r="AA51" s="26">
        <f t="shared" si="31"/>
        <v>0.0196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0.015</v>
      </c>
      <c r="AO51" s="3">
        <v>0.5</v>
      </c>
      <c r="AP51" s="3">
        <f t="shared" si="32"/>
        <v>0.0075</v>
      </c>
      <c r="AQ51" s="1">
        <f t="shared" si="33"/>
        <v>0.0324469841699181</v>
      </c>
      <c r="AR51" s="28">
        <f t="shared" si="34"/>
        <v>7.70910416666667</v>
      </c>
      <c r="AS51" s="1">
        <f t="shared" si="35"/>
        <v>0.155</v>
      </c>
      <c r="AT51" s="2">
        <f t="shared" si="36"/>
        <v>224.21198630137</v>
      </c>
      <c r="AU51" s="1">
        <f t="shared" si="37"/>
        <v>58242.9787039501</v>
      </c>
    </row>
    <row r="52" s="1" customFormat="1" spans="1:47">
      <c r="A52" s="13"/>
      <c r="B52" s="13"/>
      <c r="C52" s="16">
        <v>10</v>
      </c>
      <c r="D52" s="17">
        <v>16.4505027393548</v>
      </c>
      <c r="E52" s="19">
        <f t="shared" si="38"/>
        <v>21.9128436026667</v>
      </c>
      <c r="F52" s="16" t="s">
        <v>73</v>
      </c>
      <c r="G52" s="13">
        <v>11</v>
      </c>
      <c r="H52" s="18">
        <f t="shared" si="21"/>
        <v>16.4505027393548</v>
      </c>
      <c r="I52" s="18">
        <f t="shared" si="22"/>
        <v>289.600502739355</v>
      </c>
      <c r="J52" s="18">
        <f t="shared" si="23"/>
        <v>0.132005310557947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0.120036946870222</v>
      </c>
      <c r="O52" s="18">
        <f t="shared" si="39"/>
        <v>0.0834087757124678</v>
      </c>
      <c r="P52" s="18">
        <f t="shared" si="26"/>
        <v>0.0110104013411825</v>
      </c>
      <c r="Q52" s="23">
        <f t="shared" si="27"/>
        <v>0.00170661220788328</v>
      </c>
      <c r="R52" s="18">
        <f t="shared" si="28"/>
        <v>0.0119491114583333</v>
      </c>
      <c r="S52" s="24">
        <f t="shared" si="29"/>
        <v>0.142823356685077</v>
      </c>
      <c r="T52" s="3">
        <v>0.01</v>
      </c>
      <c r="U52" s="25">
        <f t="shared" si="30"/>
        <v>0.00142823356685077</v>
      </c>
      <c r="V52" s="24"/>
      <c r="W52" s="3"/>
      <c r="X52" s="25"/>
      <c r="Y52" s="27">
        <v>0.02</v>
      </c>
      <c r="Z52" s="3">
        <v>0.49</v>
      </c>
      <c r="AA52" s="26">
        <f t="shared" si="31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32"/>
        <v>0.005</v>
      </c>
      <c r="AQ52" s="1">
        <f t="shared" si="33"/>
        <v>0.0162282335668508</v>
      </c>
      <c r="AR52" s="28">
        <f t="shared" si="34"/>
        <v>7.70910416666667</v>
      </c>
      <c r="AS52" s="1">
        <f t="shared" si="35"/>
        <v>0.155</v>
      </c>
      <c r="AT52" s="2">
        <f t="shared" si="36"/>
        <v>224.21198630137</v>
      </c>
      <c r="AU52" s="1">
        <f t="shared" si="37"/>
        <v>29130.0004058036</v>
      </c>
    </row>
    <row r="53" s="1" customFormat="1" spans="1:48">
      <c r="A53" s="13"/>
      <c r="B53" s="13"/>
      <c r="C53" s="16">
        <v>11</v>
      </c>
      <c r="D53" s="17">
        <v>8.70561687163333</v>
      </c>
      <c r="E53" s="19">
        <f t="shared" si="38"/>
        <v>16.4505027393548</v>
      </c>
      <c r="F53" s="16" t="s">
        <v>75</v>
      </c>
      <c r="G53" s="13">
        <v>12</v>
      </c>
      <c r="H53" s="18">
        <f t="shared" si="21"/>
        <v>8.70561687163333</v>
      </c>
      <c r="I53" s="18">
        <f t="shared" si="22"/>
        <v>281.855616871633</v>
      </c>
      <c r="J53" s="18">
        <f t="shared" si="23"/>
        <v>0.0524041137366932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0.149489416037952</v>
      </c>
      <c r="P53" s="18">
        <f t="shared" si="26"/>
        <v>0.00783386036048469</v>
      </c>
      <c r="Q53" s="23">
        <f t="shared" si="27"/>
        <v>0.00121424835587513</v>
      </c>
      <c r="R53" s="18">
        <f t="shared" si="28"/>
        <v>0.0119491114583333</v>
      </c>
      <c r="S53" s="24">
        <f t="shared" si="29"/>
        <v>0.101618296900922</v>
      </c>
      <c r="T53" s="3">
        <v>0.01</v>
      </c>
      <c r="U53" s="25">
        <f t="shared" si="30"/>
        <v>0.00101618296900922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0.0158161829690092</v>
      </c>
      <c r="AR53" s="28">
        <f t="shared" si="34"/>
        <v>7.70910416666667</v>
      </c>
      <c r="AS53" s="1">
        <f t="shared" si="35"/>
        <v>0.155</v>
      </c>
      <c r="AT53" s="2">
        <f t="shared" si="36"/>
        <v>224.21198630137</v>
      </c>
      <c r="AU53" s="1">
        <f t="shared" si="37"/>
        <v>28390.361428284</v>
      </c>
      <c r="AV53" s="1">
        <f>SUM(AU42:AU53)</f>
        <v>592930.070886241</v>
      </c>
    </row>
    <row r="54" s="1" customFormat="1" spans="1:46">
      <c r="A54" s="13"/>
      <c r="B54" s="13"/>
      <c r="C54" s="16">
        <v>12</v>
      </c>
      <c r="D54" s="17">
        <v>2.63383898735484</v>
      </c>
      <c r="E54" s="19">
        <f t="shared" si="38"/>
        <v>8.70561687163333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8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</row>
    <row r="57" s="1" customFormat="1" spans="1:78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</row>
    <row r="58" s="1" customFormat="1" spans="1:78">
      <c r="A58" s="13" t="s">
        <v>71</v>
      </c>
      <c r="B58" s="13">
        <f>F7</f>
        <v>108.2955</v>
      </c>
      <c r="C58" s="16" t="s">
        <v>72</v>
      </c>
      <c r="D58" s="17">
        <v>0.459564612</v>
      </c>
      <c r="E58" s="16"/>
      <c r="F58" s="16"/>
      <c r="G58" s="13">
        <v>1</v>
      </c>
      <c r="H58" s="18">
        <f t="shared" ref="H58:H69" si="40">E59</f>
        <v>0.459564612</v>
      </c>
      <c r="I58" s="18">
        <f t="shared" ref="I58:I69" si="41">H58+273.15</f>
        <v>273.609564612</v>
      </c>
      <c r="J58" s="18">
        <f t="shared" ref="J58:J69" si="42">EXP(($C$16*(I58-$C$14))/($C$17*I58*$C$14))</f>
        <v>0.0185016087805448</v>
      </c>
      <c r="K58" s="18">
        <f t="shared" ref="K58:K69" si="43">$B$58/12</f>
        <v>9.024625</v>
      </c>
      <c r="L58" s="18">
        <f t="shared" ref="L58:L69" si="44">K58*$B$59/100</f>
        <v>2.43664875</v>
      </c>
      <c r="M58" s="13" t="s">
        <v>73</v>
      </c>
      <c r="N58" s="13"/>
      <c r="O58" s="18">
        <f>L58</f>
        <v>2.43664875</v>
      </c>
      <c r="P58" s="18">
        <f t="shared" ref="P58:P69" si="45">O58*J58</f>
        <v>0.0450819219081035</v>
      </c>
      <c r="Q58" s="23">
        <f t="shared" ref="Q58:Q69" si="46">P58*$B$60</f>
        <v>0.0202868648586466</v>
      </c>
      <c r="R58" s="18">
        <f t="shared" ref="R58:R69" si="47">L58*$B$60</f>
        <v>1.0964919375</v>
      </c>
      <c r="S58" s="24">
        <f t="shared" ref="S58:S69" si="48">Q58/R58</f>
        <v>0.0185016087805448</v>
      </c>
      <c r="T58" s="3">
        <v>0.27</v>
      </c>
      <c r="U58" s="25">
        <f t="shared" ref="U58:U69" si="49">S58*T58</f>
        <v>0.0049954343707471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0.22790612346278</v>
      </c>
      <c r="AC58" s="28">
        <f t="shared" ref="AC58:AC69" si="51">$B$58/12</f>
        <v>9.024625</v>
      </c>
      <c r="AD58" s="1">
        <f t="shared" ref="AD58:AD69" si="52">$B$60</f>
        <v>0.45</v>
      </c>
      <c r="AE58" s="29">
        <f t="shared" ref="AE58:AE69" si="53">$E$7/12</f>
        <v>801.459724538895</v>
      </c>
      <c r="AF58" s="1">
        <f t="shared" ref="AF58:AF69" si="54">AE58*10000*AC58*AB58</f>
        <v>16484161.5326205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</row>
    <row r="59" s="1" customFormat="1" spans="1:78">
      <c r="A59" s="13" t="s">
        <v>74</v>
      </c>
      <c r="B59" s="13">
        <v>27</v>
      </c>
      <c r="C59" s="16">
        <v>1</v>
      </c>
      <c r="D59" s="17">
        <v>0.141369250677419</v>
      </c>
      <c r="E59" s="19">
        <f t="shared" ref="E59:E70" si="55">D58</f>
        <v>0.459564612</v>
      </c>
      <c r="F59" s="16" t="s">
        <v>73</v>
      </c>
      <c r="G59" s="13">
        <v>2</v>
      </c>
      <c r="H59" s="18">
        <f t="shared" si="40"/>
        <v>0.141369250677419</v>
      </c>
      <c r="I59" s="18">
        <f t="shared" si="41"/>
        <v>273.291369250677</v>
      </c>
      <c r="J59" s="18">
        <f t="shared" si="42"/>
        <v>0.0177506851192852</v>
      </c>
      <c r="K59" s="18">
        <f t="shared" si="43"/>
        <v>9.024625</v>
      </c>
      <c r="L59" s="18">
        <f t="shared" si="44"/>
        <v>2.43664875</v>
      </c>
      <c r="M59" s="13" t="s">
        <v>73</v>
      </c>
      <c r="N59" s="13"/>
      <c r="O59" s="18">
        <f t="shared" ref="O59:O69" si="56">L59+O58-P58-N59</f>
        <v>4.8282155780919</v>
      </c>
      <c r="P59" s="18">
        <f t="shared" si="45"/>
        <v>0.0857041344147368</v>
      </c>
      <c r="Q59" s="23">
        <f t="shared" si="46"/>
        <v>0.0385668604866316</v>
      </c>
      <c r="R59" s="18">
        <f t="shared" si="47"/>
        <v>1.0964919375</v>
      </c>
      <c r="S59" s="24">
        <f t="shared" si="48"/>
        <v>0.0351729540069067</v>
      </c>
      <c r="T59" s="3">
        <v>0.27</v>
      </c>
      <c r="U59" s="25">
        <f t="shared" si="49"/>
        <v>0.00949669758186482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0.229263254320932</v>
      </c>
      <c r="AC59" s="28">
        <f t="shared" si="51"/>
        <v>9.024625</v>
      </c>
      <c r="AD59" s="1">
        <f t="shared" si="52"/>
        <v>0.45</v>
      </c>
      <c r="AE59" s="29">
        <f t="shared" si="53"/>
        <v>801.459724538895</v>
      </c>
      <c r="AF59" s="1">
        <f t="shared" si="54"/>
        <v>16582321.0903663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</row>
    <row r="60" s="1" customFormat="1" spans="1:78">
      <c r="A60" s="13" t="s">
        <v>37</v>
      </c>
      <c r="B60" s="13">
        <f>H7</f>
        <v>0.45</v>
      </c>
      <c r="C60" s="16">
        <v>2</v>
      </c>
      <c r="D60" s="17">
        <v>3.53176284167857</v>
      </c>
      <c r="E60" s="19">
        <f t="shared" si="55"/>
        <v>0.141369250677419</v>
      </c>
      <c r="F60" s="16" t="s">
        <v>73</v>
      </c>
      <c r="G60" s="13">
        <v>3</v>
      </c>
      <c r="H60" s="18">
        <f t="shared" si="40"/>
        <v>3.53176284167857</v>
      </c>
      <c r="I60" s="18">
        <f t="shared" si="41"/>
        <v>276.681762841679</v>
      </c>
      <c r="J60" s="18">
        <f t="shared" si="42"/>
        <v>0.0274673955823145</v>
      </c>
      <c r="K60" s="18">
        <f t="shared" si="43"/>
        <v>9.024625</v>
      </c>
      <c r="L60" s="18">
        <f t="shared" si="44"/>
        <v>2.43664875</v>
      </c>
      <c r="M60" s="13" t="s">
        <v>73</v>
      </c>
      <c r="N60" s="13"/>
      <c r="O60" s="18">
        <f t="shared" si="56"/>
        <v>7.17916019367716</v>
      </c>
      <c r="P60" s="18">
        <f t="shared" si="45"/>
        <v>0.197192832988536</v>
      </c>
      <c r="Q60" s="23">
        <f t="shared" si="46"/>
        <v>0.0887367748448413</v>
      </c>
      <c r="R60" s="18">
        <f t="shared" si="47"/>
        <v>1.0964919375</v>
      </c>
      <c r="S60" s="24">
        <f t="shared" si="48"/>
        <v>0.0809278862981528</v>
      </c>
      <c r="T60" s="3">
        <v>0.27</v>
      </c>
      <c r="U60" s="25">
        <f t="shared" si="49"/>
        <v>0.0218505293005013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50"/>
        <v>0.232987934584101</v>
      </c>
      <c r="AC60" s="28">
        <f t="shared" si="51"/>
        <v>9.024625</v>
      </c>
      <c r="AD60" s="1">
        <f t="shared" si="52"/>
        <v>0.45</v>
      </c>
      <c r="AE60" s="29">
        <f t="shared" si="53"/>
        <v>801.459724538895</v>
      </c>
      <c r="AF60" s="1">
        <f t="shared" si="54"/>
        <v>16851722.5008355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</row>
    <row r="61" s="1" customFormat="1" spans="1:78">
      <c r="A61" s="13"/>
      <c r="B61" s="13"/>
      <c r="C61" s="16">
        <v>3</v>
      </c>
      <c r="D61" s="17">
        <v>10.8129764477419</v>
      </c>
      <c r="E61" s="19">
        <f t="shared" si="55"/>
        <v>3.53176284167857</v>
      </c>
      <c r="F61" s="16" t="s">
        <v>73</v>
      </c>
      <c r="G61" s="13">
        <v>4</v>
      </c>
      <c r="H61" s="18">
        <f t="shared" si="40"/>
        <v>10.8129764477419</v>
      </c>
      <c r="I61" s="18">
        <f t="shared" si="41"/>
        <v>283.962976447742</v>
      </c>
      <c r="J61" s="18">
        <f t="shared" si="42"/>
        <v>0.0677181597089738</v>
      </c>
      <c r="K61" s="18">
        <f t="shared" si="43"/>
        <v>9.024625</v>
      </c>
      <c r="L61" s="18">
        <f t="shared" si="44"/>
        <v>2.43664875</v>
      </c>
      <c r="M61" s="13" t="s">
        <v>73</v>
      </c>
      <c r="N61" s="13"/>
      <c r="O61" s="18">
        <f t="shared" si="56"/>
        <v>9.41861611068862</v>
      </c>
      <c r="P61" s="18">
        <f t="shared" si="45"/>
        <v>0.637811350021126</v>
      </c>
      <c r="Q61" s="23">
        <f t="shared" si="46"/>
        <v>0.287015107509507</v>
      </c>
      <c r="R61" s="18">
        <f t="shared" si="47"/>
        <v>1.0964919375</v>
      </c>
      <c r="S61" s="24">
        <f t="shared" si="48"/>
        <v>0.261757608691497</v>
      </c>
      <c r="T61" s="3">
        <v>0.27</v>
      </c>
      <c r="U61" s="25">
        <f t="shared" si="49"/>
        <v>0.0706745543467042</v>
      </c>
      <c r="V61" s="3">
        <v>220.1</v>
      </c>
      <c r="W61" s="26">
        <v>12.1</v>
      </c>
      <c r="X61" s="26">
        <v>4.5</v>
      </c>
      <c r="Y61" s="26">
        <v>1.5</v>
      </c>
      <c r="Z61" s="26">
        <v>6.8</v>
      </c>
      <c r="AA61" s="3">
        <v>30.2</v>
      </c>
      <c r="AB61" s="2">
        <f t="shared" si="50"/>
        <v>0.296508378135531</v>
      </c>
      <c r="AC61" s="28">
        <f t="shared" si="51"/>
        <v>9.024625</v>
      </c>
      <c r="AD61" s="1">
        <f t="shared" si="52"/>
        <v>0.45</v>
      </c>
      <c r="AE61" s="29">
        <f t="shared" si="53"/>
        <v>801.459724538895</v>
      </c>
      <c r="AF61" s="1">
        <f t="shared" si="54"/>
        <v>21446075.8083125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</row>
    <row r="62" s="1" customFormat="1" spans="1:78">
      <c r="A62" s="13"/>
      <c r="B62" s="13"/>
      <c r="C62" s="16">
        <v>4</v>
      </c>
      <c r="D62" s="17">
        <v>15.3298907366</v>
      </c>
      <c r="E62" s="19">
        <f t="shared" si="55"/>
        <v>10.8129764477419</v>
      </c>
      <c r="F62" s="16" t="s">
        <v>73</v>
      </c>
      <c r="G62" s="13">
        <v>5</v>
      </c>
      <c r="H62" s="18">
        <f t="shared" si="40"/>
        <v>15.3298907366</v>
      </c>
      <c r="I62" s="18">
        <f t="shared" si="41"/>
        <v>288.4798907366</v>
      </c>
      <c r="J62" s="18">
        <f t="shared" si="42"/>
        <v>0.115843280046575</v>
      </c>
      <c r="K62" s="18">
        <f t="shared" si="43"/>
        <v>9.024625</v>
      </c>
      <c r="L62" s="18">
        <f t="shared" si="44"/>
        <v>2.43664875</v>
      </c>
      <c r="M62" s="13" t="s">
        <v>75</v>
      </c>
      <c r="N62" s="18">
        <f>(O61-P61)*$C$22/100</f>
        <v>8.34176452263412</v>
      </c>
      <c r="O62" s="18">
        <f t="shared" si="56"/>
        <v>2.87568898803337</v>
      </c>
      <c r="P62" s="18">
        <f t="shared" si="45"/>
        <v>0.333129244767602</v>
      </c>
      <c r="Q62" s="23">
        <f t="shared" si="46"/>
        <v>0.149908160145421</v>
      </c>
      <c r="R62" s="18">
        <f t="shared" si="47"/>
        <v>1.0964919375</v>
      </c>
      <c r="S62" s="24">
        <f t="shared" si="48"/>
        <v>0.136716153597273</v>
      </c>
      <c r="T62" s="3">
        <v>0.27</v>
      </c>
      <c r="U62" s="25">
        <f t="shared" si="49"/>
        <v>0.0369133614712636</v>
      </c>
      <c r="V62" s="3">
        <v>220.1</v>
      </c>
      <c r="W62" s="26">
        <v>12.1</v>
      </c>
      <c r="X62" s="26">
        <v>4.5</v>
      </c>
      <c r="Y62" s="26">
        <v>1.5</v>
      </c>
      <c r="Z62" s="26">
        <v>6.8</v>
      </c>
      <c r="AA62" s="3">
        <v>30.2</v>
      </c>
      <c r="AB62" s="2">
        <f t="shared" si="50"/>
        <v>0.286329378483586</v>
      </c>
      <c r="AC62" s="28">
        <f t="shared" si="51"/>
        <v>9.024625</v>
      </c>
      <c r="AD62" s="1">
        <f t="shared" si="52"/>
        <v>0.45</v>
      </c>
      <c r="AE62" s="29">
        <f t="shared" si="53"/>
        <v>801.459724538895</v>
      </c>
      <c r="AF62" s="1">
        <f t="shared" si="54"/>
        <v>20709841.643325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</row>
    <row r="63" s="1" customFormat="1" spans="1:78">
      <c r="A63" s="13"/>
      <c r="B63" s="13"/>
      <c r="C63" s="16">
        <v>5</v>
      </c>
      <c r="D63" s="17">
        <v>21.7954305964516</v>
      </c>
      <c r="E63" s="19">
        <f t="shared" si="55"/>
        <v>15.3298907366</v>
      </c>
      <c r="F63" s="16" t="s">
        <v>75</v>
      </c>
      <c r="G63" s="13">
        <v>6</v>
      </c>
      <c r="H63" s="18">
        <f t="shared" si="40"/>
        <v>21.7954305964516</v>
      </c>
      <c r="I63" s="18">
        <f t="shared" si="41"/>
        <v>294.945430596452</v>
      </c>
      <c r="J63" s="18">
        <f t="shared" si="42"/>
        <v>0.242771759589875</v>
      </c>
      <c r="K63" s="18">
        <f t="shared" si="43"/>
        <v>9.024625</v>
      </c>
      <c r="L63" s="18">
        <f t="shared" si="44"/>
        <v>2.43664875</v>
      </c>
      <c r="M63" s="13" t="s">
        <v>73</v>
      </c>
      <c r="N63" s="13"/>
      <c r="O63" s="18">
        <f t="shared" si="56"/>
        <v>4.97920849326577</v>
      </c>
      <c r="P63" s="18">
        <f t="shared" si="45"/>
        <v>1.20881120727498</v>
      </c>
      <c r="Q63" s="23">
        <f t="shared" si="46"/>
        <v>0.543965043273742</v>
      </c>
      <c r="R63" s="18">
        <f t="shared" si="47"/>
        <v>1.0964919375</v>
      </c>
      <c r="S63" s="24">
        <f t="shared" si="48"/>
        <v>0.496095798491671</v>
      </c>
      <c r="T63" s="3">
        <v>0.27</v>
      </c>
      <c r="U63" s="25">
        <f t="shared" si="49"/>
        <v>0.133945865592751</v>
      </c>
      <c r="V63" s="3">
        <v>229.1</v>
      </c>
      <c r="W63" s="26">
        <v>15.1</v>
      </c>
      <c r="X63" s="26">
        <v>6</v>
      </c>
      <c r="Y63" s="26">
        <v>3</v>
      </c>
      <c r="Z63" s="26">
        <v>7</v>
      </c>
      <c r="AA63" s="3">
        <v>30.2</v>
      </c>
      <c r="AB63" s="2">
        <f t="shared" si="50"/>
        <v>0.330784678476214</v>
      </c>
      <c r="AC63" s="28">
        <f t="shared" si="51"/>
        <v>9.024625</v>
      </c>
      <c r="AD63" s="1">
        <f t="shared" si="52"/>
        <v>0.45</v>
      </c>
      <c r="AE63" s="29">
        <f t="shared" si="53"/>
        <v>801.459724538895</v>
      </c>
      <c r="AF63" s="1">
        <f t="shared" si="54"/>
        <v>23925237.2409745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</row>
    <row r="64" s="1" customFormat="1" spans="1:78">
      <c r="A64" s="13"/>
      <c r="B64" s="13"/>
      <c r="C64" s="16">
        <v>6</v>
      </c>
      <c r="D64" s="17">
        <v>25.9471761966667</v>
      </c>
      <c r="E64" s="19">
        <f t="shared" si="55"/>
        <v>21.7954305964516</v>
      </c>
      <c r="F64" s="16" t="s">
        <v>73</v>
      </c>
      <c r="G64" s="13">
        <v>7</v>
      </c>
      <c r="H64" s="18">
        <f t="shared" si="40"/>
        <v>25.9471761966667</v>
      </c>
      <c r="I64" s="18">
        <f t="shared" si="41"/>
        <v>299.097176196667</v>
      </c>
      <c r="J64" s="18">
        <f t="shared" si="42"/>
        <v>0.383891987934582</v>
      </c>
      <c r="K64" s="18">
        <f t="shared" si="43"/>
        <v>9.024625</v>
      </c>
      <c r="L64" s="18">
        <f t="shared" si="44"/>
        <v>2.43664875</v>
      </c>
      <c r="M64" s="13" t="s">
        <v>73</v>
      </c>
      <c r="N64" s="13"/>
      <c r="O64" s="18">
        <f t="shared" si="56"/>
        <v>6.20704603599079</v>
      </c>
      <c r="P64" s="18">
        <f t="shared" si="45"/>
        <v>2.38283524195797</v>
      </c>
      <c r="Q64" s="23">
        <f t="shared" si="46"/>
        <v>1.07227585888109</v>
      </c>
      <c r="R64" s="18">
        <f t="shared" si="47"/>
        <v>1.0964919375</v>
      </c>
      <c r="S64" s="24">
        <f t="shared" si="48"/>
        <v>0.977914950588579</v>
      </c>
      <c r="T64" s="3">
        <v>0.27</v>
      </c>
      <c r="U64" s="25">
        <f t="shared" si="49"/>
        <v>0.264037036658916</v>
      </c>
      <c r="V64" s="3">
        <v>229.1</v>
      </c>
      <c r="W64" s="26">
        <v>15.1</v>
      </c>
      <c r="X64" s="26">
        <v>6</v>
      </c>
      <c r="Y64" s="26">
        <v>3</v>
      </c>
      <c r="Z64" s="26">
        <v>7</v>
      </c>
      <c r="AA64" s="3">
        <v>30.2</v>
      </c>
      <c r="AB64" s="2">
        <f t="shared" si="50"/>
        <v>0.370007166552663</v>
      </c>
      <c r="AC64" s="28">
        <f t="shared" si="51"/>
        <v>9.024625</v>
      </c>
      <c r="AD64" s="1">
        <f t="shared" si="52"/>
        <v>0.45</v>
      </c>
      <c r="AE64" s="29">
        <f t="shared" si="53"/>
        <v>801.459724538895</v>
      </c>
      <c r="AF64" s="1">
        <f t="shared" si="54"/>
        <v>26762150.1739833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</row>
    <row r="65" s="1" customFormat="1" spans="1:78">
      <c r="A65" s="13"/>
      <c r="B65" s="13"/>
      <c r="C65" s="16">
        <v>7</v>
      </c>
      <c r="D65" s="17">
        <v>28.192263306129</v>
      </c>
      <c r="E65" s="19">
        <f t="shared" si="55"/>
        <v>25.9471761966667</v>
      </c>
      <c r="F65" s="16" t="s">
        <v>73</v>
      </c>
      <c r="G65" s="13">
        <v>8</v>
      </c>
      <c r="H65" s="18">
        <f t="shared" si="40"/>
        <v>28.192263306129</v>
      </c>
      <c r="I65" s="18">
        <f t="shared" si="41"/>
        <v>301.342263306129</v>
      </c>
      <c r="J65" s="18">
        <f t="shared" si="42"/>
        <v>0.489261665785721</v>
      </c>
      <c r="K65" s="18">
        <f t="shared" si="43"/>
        <v>9.024625</v>
      </c>
      <c r="L65" s="18">
        <f t="shared" si="44"/>
        <v>2.43664875</v>
      </c>
      <c r="M65" s="13" t="s">
        <v>73</v>
      </c>
      <c r="N65" s="13"/>
      <c r="O65" s="18">
        <f t="shared" si="56"/>
        <v>6.26085954403282</v>
      </c>
      <c r="P65" s="18">
        <f t="shared" si="45"/>
        <v>3.06319856976393</v>
      </c>
      <c r="Q65" s="23">
        <f t="shared" si="46"/>
        <v>1.37843935639377</v>
      </c>
      <c r="R65" s="18">
        <f t="shared" si="47"/>
        <v>1.0964919375</v>
      </c>
      <c r="S65" s="24">
        <f t="shared" si="48"/>
        <v>1.2571358796642</v>
      </c>
      <c r="T65" s="3">
        <v>0.27</v>
      </c>
      <c r="U65" s="25">
        <f t="shared" si="49"/>
        <v>0.339426687509334</v>
      </c>
      <c r="V65" s="3">
        <v>229.1</v>
      </c>
      <c r="W65" s="26">
        <v>15.1</v>
      </c>
      <c r="X65" s="26">
        <v>6</v>
      </c>
      <c r="Y65" s="26">
        <v>3</v>
      </c>
      <c r="Z65" s="26">
        <v>7</v>
      </c>
      <c r="AA65" s="3">
        <v>30.2</v>
      </c>
      <c r="AB65" s="2">
        <f t="shared" si="50"/>
        <v>0.392737146284064</v>
      </c>
      <c r="AC65" s="28">
        <f t="shared" si="51"/>
        <v>9.024625</v>
      </c>
      <c r="AD65" s="1">
        <f t="shared" si="52"/>
        <v>0.45</v>
      </c>
      <c r="AE65" s="29">
        <f t="shared" si="53"/>
        <v>801.459724538895</v>
      </c>
      <c r="AF65" s="1">
        <f t="shared" si="54"/>
        <v>28406180.8469318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</row>
    <row r="66" s="1" customFormat="1" spans="1:78">
      <c r="A66" s="13"/>
      <c r="B66" s="13"/>
      <c r="C66" s="16">
        <v>8</v>
      </c>
      <c r="D66" s="17">
        <v>28.2519296835484</v>
      </c>
      <c r="E66" s="19">
        <f t="shared" si="55"/>
        <v>28.192263306129</v>
      </c>
      <c r="F66" s="16" t="s">
        <v>73</v>
      </c>
      <c r="G66" s="13">
        <v>9</v>
      </c>
      <c r="H66" s="18">
        <f t="shared" si="40"/>
        <v>28.2519296835484</v>
      </c>
      <c r="I66" s="18">
        <f t="shared" si="41"/>
        <v>301.401929683548</v>
      </c>
      <c r="J66" s="18">
        <f t="shared" si="42"/>
        <v>0.492401236459339</v>
      </c>
      <c r="K66" s="18">
        <f t="shared" si="43"/>
        <v>9.024625</v>
      </c>
      <c r="L66" s="18">
        <f t="shared" si="44"/>
        <v>2.43664875</v>
      </c>
      <c r="M66" s="13" t="s">
        <v>73</v>
      </c>
      <c r="N66" s="13"/>
      <c r="O66" s="18">
        <f t="shared" si="56"/>
        <v>5.63430972426889</v>
      </c>
      <c r="P66" s="18">
        <f t="shared" si="45"/>
        <v>2.77434107482488</v>
      </c>
      <c r="Q66" s="23">
        <f t="shared" si="46"/>
        <v>1.2484534836712</v>
      </c>
      <c r="R66" s="18">
        <f t="shared" si="47"/>
        <v>1.0964919375</v>
      </c>
      <c r="S66" s="24">
        <f t="shared" si="48"/>
        <v>1.13858884044115</v>
      </c>
      <c r="T66" s="3">
        <v>0.27</v>
      </c>
      <c r="U66" s="25">
        <f t="shared" si="49"/>
        <v>0.307418986919111</v>
      </c>
      <c r="V66" s="3">
        <v>220.1</v>
      </c>
      <c r="W66" s="26">
        <v>12.1</v>
      </c>
      <c r="X66" s="26">
        <v>4.5</v>
      </c>
      <c r="Y66" s="26">
        <v>1.5</v>
      </c>
      <c r="Z66" s="26">
        <v>6.8</v>
      </c>
      <c r="AA66" s="3">
        <v>30.2</v>
      </c>
      <c r="AB66" s="2">
        <f t="shared" si="50"/>
        <v>0.367886824556112</v>
      </c>
      <c r="AC66" s="28">
        <f t="shared" si="51"/>
        <v>9.024625</v>
      </c>
      <c r="AD66" s="1">
        <f t="shared" si="52"/>
        <v>0.45</v>
      </c>
      <c r="AE66" s="29">
        <f t="shared" si="53"/>
        <v>801.459724538895</v>
      </c>
      <c r="AF66" s="1">
        <f t="shared" si="54"/>
        <v>26608788.5203143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</row>
    <row r="67" s="1" customFormat="1" spans="1:78">
      <c r="A67" s="13"/>
      <c r="B67" s="13"/>
      <c r="C67" s="16">
        <v>9</v>
      </c>
      <c r="D67" s="17">
        <v>21.9128436026667</v>
      </c>
      <c r="E67" s="19">
        <f t="shared" si="55"/>
        <v>28.2519296835484</v>
      </c>
      <c r="F67" s="16" t="s">
        <v>73</v>
      </c>
      <c r="G67" s="13">
        <v>10</v>
      </c>
      <c r="H67" s="18">
        <f t="shared" si="40"/>
        <v>21.9128436026667</v>
      </c>
      <c r="I67" s="18">
        <f t="shared" si="41"/>
        <v>295.062843602667</v>
      </c>
      <c r="J67" s="18">
        <f t="shared" si="42"/>
        <v>0.245981941139798</v>
      </c>
      <c r="K67" s="18">
        <f t="shared" si="43"/>
        <v>9.024625</v>
      </c>
      <c r="L67" s="18">
        <f t="shared" si="44"/>
        <v>2.43664875</v>
      </c>
      <c r="M67" s="13" t="s">
        <v>73</v>
      </c>
      <c r="N67" s="13"/>
      <c r="O67" s="18">
        <f t="shared" si="56"/>
        <v>5.29661739944401</v>
      </c>
      <c r="P67" s="18">
        <f t="shared" si="45"/>
        <v>1.30287222939007</v>
      </c>
      <c r="Q67" s="23">
        <f t="shared" si="46"/>
        <v>0.58629250322553</v>
      </c>
      <c r="R67" s="18">
        <f t="shared" si="47"/>
        <v>1.0964919375</v>
      </c>
      <c r="S67" s="24">
        <f t="shared" si="48"/>
        <v>0.534698416991808</v>
      </c>
      <c r="T67" s="3">
        <v>0.27</v>
      </c>
      <c r="U67" s="25">
        <f t="shared" si="49"/>
        <v>0.144368572587788</v>
      </c>
      <c r="V67" s="3">
        <v>220.1</v>
      </c>
      <c r="W67" s="26">
        <v>12.1</v>
      </c>
      <c r="X67" s="26">
        <v>4.5</v>
      </c>
      <c r="Y67" s="26">
        <v>1.5</v>
      </c>
      <c r="Z67" s="26">
        <v>6.8</v>
      </c>
      <c r="AA67" s="3">
        <v>30.2</v>
      </c>
      <c r="AB67" s="2">
        <f t="shared" si="50"/>
        <v>0.318727124635218</v>
      </c>
      <c r="AC67" s="28">
        <f t="shared" si="51"/>
        <v>9.024625</v>
      </c>
      <c r="AD67" s="1">
        <f t="shared" si="52"/>
        <v>0.45</v>
      </c>
      <c r="AE67" s="29">
        <f t="shared" si="53"/>
        <v>801.459724538895</v>
      </c>
      <c r="AF67" s="1">
        <f t="shared" si="54"/>
        <v>23053129.6284921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</row>
    <row r="68" s="1" customFormat="1" spans="1:78">
      <c r="A68" s="13"/>
      <c r="B68" s="13"/>
      <c r="C68" s="16">
        <v>10</v>
      </c>
      <c r="D68" s="17">
        <v>16.4505027393548</v>
      </c>
      <c r="E68" s="19">
        <f t="shared" si="55"/>
        <v>21.9128436026667</v>
      </c>
      <c r="F68" s="16" t="s">
        <v>73</v>
      </c>
      <c r="G68" s="13">
        <v>11</v>
      </c>
      <c r="H68" s="18">
        <f t="shared" si="40"/>
        <v>16.4505027393548</v>
      </c>
      <c r="I68" s="18">
        <f t="shared" si="41"/>
        <v>289.600502739355</v>
      </c>
      <c r="J68" s="18">
        <f t="shared" si="42"/>
        <v>0.132005310557947</v>
      </c>
      <c r="K68" s="18">
        <f t="shared" si="43"/>
        <v>9.024625</v>
      </c>
      <c r="L68" s="18">
        <f t="shared" si="44"/>
        <v>2.43664875</v>
      </c>
      <c r="M68" s="13" t="s">
        <v>75</v>
      </c>
      <c r="N68" s="18">
        <f>(O67-P67)*$C$22/100</f>
        <v>3.79405791155125</v>
      </c>
      <c r="O68" s="18">
        <f t="shared" si="56"/>
        <v>2.6363360085027</v>
      </c>
      <c r="P68" s="18">
        <f t="shared" si="45"/>
        <v>0.348010353537497</v>
      </c>
      <c r="Q68" s="23">
        <f t="shared" si="46"/>
        <v>0.156604659091874</v>
      </c>
      <c r="R68" s="18">
        <f t="shared" si="47"/>
        <v>1.0964919375</v>
      </c>
      <c r="S68" s="24">
        <f t="shared" si="48"/>
        <v>0.142823356685077</v>
      </c>
      <c r="T68" s="3">
        <v>0.27</v>
      </c>
      <c r="U68" s="25">
        <f t="shared" si="49"/>
        <v>0.0385623063049708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50"/>
        <v>0.238026535350949</v>
      </c>
      <c r="AC68" s="28">
        <f t="shared" si="51"/>
        <v>9.024625</v>
      </c>
      <c r="AD68" s="1">
        <f t="shared" si="52"/>
        <v>0.45</v>
      </c>
      <c r="AE68" s="29">
        <f t="shared" si="53"/>
        <v>801.459724538895</v>
      </c>
      <c r="AF68" s="1">
        <f t="shared" si="54"/>
        <v>17216158.1187871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</row>
    <row r="69" s="1" customFormat="1" spans="1:78">
      <c r="A69" s="13"/>
      <c r="B69" s="13"/>
      <c r="C69" s="16">
        <v>11</v>
      </c>
      <c r="D69" s="17">
        <v>8.70561687163333</v>
      </c>
      <c r="E69" s="19">
        <f t="shared" si="55"/>
        <v>16.4505027393548</v>
      </c>
      <c r="F69" s="16" t="s">
        <v>75</v>
      </c>
      <c r="G69" s="13">
        <v>12</v>
      </c>
      <c r="H69" s="18">
        <f t="shared" si="40"/>
        <v>8.70561687163333</v>
      </c>
      <c r="I69" s="18">
        <f t="shared" si="41"/>
        <v>281.855616871633</v>
      </c>
      <c r="J69" s="18">
        <f t="shared" si="42"/>
        <v>0.0524041137366932</v>
      </c>
      <c r="K69" s="18">
        <f t="shared" si="43"/>
        <v>9.024625</v>
      </c>
      <c r="L69" s="18">
        <f t="shared" si="44"/>
        <v>2.43664875</v>
      </c>
      <c r="M69" s="13" t="s">
        <v>73</v>
      </c>
      <c r="N69" s="13"/>
      <c r="O69" s="18">
        <f t="shared" si="56"/>
        <v>4.7249744049652</v>
      </c>
      <c r="P69" s="18">
        <f t="shared" si="45"/>
        <v>0.247608096120761</v>
      </c>
      <c r="Q69" s="23">
        <f t="shared" si="46"/>
        <v>0.111423643254342</v>
      </c>
      <c r="R69" s="18">
        <f t="shared" si="47"/>
        <v>1.0964919375</v>
      </c>
      <c r="S69" s="24">
        <f t="shared" si="48"/>
        <v>0.101618296900922</v>
      </c>
      <c r="T69" s="3">
        <v>0.27</v>
      </c>
      <c r="U69" s="25">
        <f t="shared" si="49"/>
        <v>0.027436940163249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0.23467223745922</v>
      </c>
      <c r="AC69" s="28">
        <f t="shared" si="51"/>
        <v>9.024625</v>
      </c>
      <c r="AD69" s="1">
        <f t="shared" si="52"/>
        <v>0.45</v>
      </c>
      <c r="AE69" s="29">
        <f t="shared" si="53"/>
        <v>801.459724538895</v>
      </c>
      <c r="AF69" s="1">
        <f t="shared" si="54"/>
        <v>16973545.9965866</v>
      </c>
      <c r="AG69" s="1">
        <f>SUM(AF58:AF69)</f>
        <v>255019313.101529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</row>
    <row r="70" s="1" customFormat="1" spans="1:46">
      <c r="A70" s="13"/>
      <c r="B70" s="13"/>
      <c r="C70" s="16">
        <v>12</v>
      </c>
      <c r="D70" s="17">
        <v>2.63383898735484</v>
      </c>
      <c r="E70" s="19">
        <f t="shared" si="55"/>
        <v>8.70561687163333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0.459564612</v>
      </c>
      <c r="E74" s="16"/>
      <c r="F74" s="16"/>
      <c r="G74" s="13">
        <v>1</v>
      </c>
      <c r="H74" s="18">
        <f t="shared" ref="H74:H85" si="57">E75</f>
        <v>0.459564612</v>
      </c>
      <c r="I74" s="18">
        <f t="shared" ref="I74:I85" si="58">H74+273.15</f>
        <v>273.609564612</v>
      </c>
      <c r="J74" s="18">
        <f t="shared" ref="J74:J85" si="59">EXP(($C$16*(I74-$C$14))/($C$17*I74*$C$14))</f>
        <v>0.0185016087805448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0.00964340852859556</v>
      </c>
      <c r="Q74" s="23">
        <f t="shared" ref="Q74:Q85" si="63">P74*$B$76</f>
        <v>0.00250728621743485</v>
      </c>
      <c r="R74" s="18">
        <f t="shared" ref="R74:R85" si="64">L74*$B$76</f>
        <v>0.1355172</v>
      </c>
      <c r="S74" s="24">
        <f t="shared" ref="S74:S85" si="65">Q74/R74</f>
        <v>0.0185016087805448</v>
      </c>
      <c r="T74" s="3">
        <v>0.01</v>
      </c>
      <c r="U74" s="25">
        <f t="shared" ref="U74:U85" si="66">S74*T74</f>
        <v>0.000185016087805448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0.00567501608780545</v>
      </c>
      <c r="AU74" s="28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1.13982961049582</v>
      </c>
      <c r="AX74" s="1">
        <f t="shared" ref="AX74:AX85" si="73">AW74*10000*AV74*0.67*AU74*AT74</f>
        <v>587.321980339822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0.141369250677419</v>
      </c>
      <c r="E75" s="19">
        <f t="shared" ref="E75:E86" si="74">D74</f>
        <v>0.459564612</v>
      </c>
      <c r="F75" s="16" t="s">
        <v>73</v>
      </c>
      <c r="G75" s="13">
        <v>2</v>
      </c>
      <c r="H75" s="18">
        <f t="shared" si="57"/>
        <v>0.141369250677419</v>
      </c>
      <c r="I75" s="18">
        <f t="shared" si="58"/>
        <v>273.291369250677</v>
      </c>
      <c r="J75" s="18">
        <f t="shared" si="59"/>
        <v>0.0177506851192852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1.0327965914714</v>
      </c>
      <c r="P75" s="18">
        <f t="shared" si="62"/>
        <v>0.0183328470874799</v>
      </c>
      <c r="Q75" s="23">
        <f t="shared" si="63"/>
        <v>0.00476654024274478</v>
      </c>
      <c r="R75" s="18">
        <f t="shared" si="64"/>
        <v>0.1355172</v>
      </c>
      <c r="S75" s="24">
        <f t="shared" si="65"/>
        <v>0.0351729540069067</v>
      </c>
      <c r="T75" s="3">
        <v>0.01</v>
      </c>
      <c r="U75" s="25">
        <f t="shared" si="66"/>
        <v>0.000351729540069067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0.00584172954006907</v>
      </c>
      <c r="AU75" s="28">
        <f t="shared" si="70"/>
        <v>52.122</v>
      </c>
      <c r="AV75" s="1">
        <f t="shared" si="71"/>
        <v>0.26</v>
      </c>
      <c r="AW75" s="2">
        <f t="shared" si="72"/>
        <v>1.13982961049582</v>
      </c>
      <c r="AX75" s="1">
        <f t="shared" si="73"/>
        <v>604.575583398879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7">
        <v>3.53176284167857</v>
      </c>
      <c r="E76" s="19">
        <f t="shared" si="74"/>
        <v>0.141369250677419</v>
      </c>
      <c r="F76" s="16" t="s">
        <v>73</v>
      </c>
      <c r="G76" s="13">
        <v>3</v>
      </c>
      <c r="H76" s="18">
        <f t="shared" si="57"/>
        <v>3.53176284167857</v>
      </c>
      <c r="I76" s="18">
        <f t="shared" si="58"/>
        <v>276.681762841679</v>
      </c>
      <c r="J76" s="18">
        <f t="shared" si="59"/>
        <v>0.0274673955823145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1.53568374438392</v>
      </c>
      <c r="P76" s="18">
        <f t="shared" si="62"/>
        <v>0.0421812328963232</v>
      </c>
      <c r="Q76" s="23">
        <f t="shared" si="63"/>
        <v>0.010967120553044</v>
      </c>
      <c r="R76" s="18">
        <f t="shared" si="64"/>
        <v>0.1355172</v>
      </c>
      <c r="S76" s="24">
        <f t="shared" si="65"/>
        <v>0.0809278862981528</v>
      </c>
      <c r="T76" s="3">
        <v>0.01</v>
      </c>
      <c r="U76" s="25">
        <f t="shared" si="66"/>
        <v>0.000809278862981528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0.001</v>
      </c>
      <c r="AF76" s="3">
        <v>0.49</v>
      </c>
      <c r="AG76" s="25">
        <f t="shared" si="67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8"/>
        <v>0.005</v>
      </c>
      <c r="AT76" s="2">
        <f t="shared" si="69"/>
        <v>0.00629927886298153</v>
      </c>
      <c r="AU76" s="28">
        <f t="shared" si="70"/>
        <v>52.122</v>
      </c>
      <c r="AV76" s="1">
        <f t="shared" si="71"/>
        <v>0.26</v>
      </c>
      <c r="AW76" s="2">
        <f t="shared" si="72"/>
        <v>1.13982961049582</v>
      </c>
      <c r="AX76" s="1">
        <f t="shared" si="73"/>
        <v>651.928537166453</v>
      </c>
    </row>
    <row r="77" s="1" customFormat="1" spans="1:50">
      <c r="A77" s="13"/>
      <c r="B77" s="13"/>
      <c r="C77" s="16">
        <v>3</v>
      </c>
      <c r="D77" s="17">
        <v>10.8129764477419</v>
      </c>
      <c r="E77" s="19">
        <f t="shared" si="74"/>
        <v>3.53176284167857</v>
      </c>
      <c r="F77" s="16" t="s">
        <v>73</v>
      </c>
      <c r="G77" s="13">
        <v>4</v>
      </c>
      <c r="H77" s="18">
        <f t="shared" si="57"/>
        <v>10.8129764477419</v>
      </c>
      <c r="I77" s="18">
        <f t="shared" si="58"/>
        <v>283.962976447742</v>
      </c>
      <c r="J77" s="18">
        <f t="shared" si="59"/>
        <v>0.0677181597089738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2.0147225114876</v>
      </c>
      <c r="P77" s="18">
        <f t="shared" si="62"/>
        <v>0.136433300802182</v>
      </c>
      <c r="Q77" s="23">
        <f t="shared" si="63"/>
        <v>0.0354726582085674</v>
      </c>
      <c r="R77" s="18">
        <f t="shared" si="64"/>
        <v>0.1355172</v>
      </c>
      <c r="S77" s="24">
        <f t="shared" si="65"/>
        <v>0.261757608691497</v>
      </c>
      <c r="T77" s="3">
        <v>0.01</v>
      </c>
      <c r="U77" s="25">
        <f t="shared" si="66"/>
        <v>0.00261757608691497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0.001</v>
      </c>
      <c r="AF77" s="3">
        <v>0.49</v>
      </c>
      <c r="AG77" s="25">
        <f t="shared" si="67"/>
        <v>0.00049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0.015</v>
      </c>
      <c r="AR77" s="3">
        <v>0.5</v>
      </c>
      <c r="AS77" s="3">
        <f t="shared" si="68"/>
        <v>0.0075</v>
      </c>
      <c r="AT77" s="2">
        <f t="shared" si="69"/>
        <v>0.010607576086915</v>
      </c>
      <c r="AU77" s="28">
        <f t="shared" si="70"/>
        <v>52.122</v>
      </c>
      <c r="AV77" s="1">
        <f t="shared" si="71"/>
        <v>0.26</v>
      </c>
      <c r="AW77" s="2">
        <f t="shared" si="72"/>
        <v>1.13982961049582</v>
      </c>
      <c r="AX77" s="1">
        <f t="shared" si="73"/>
        <v>1097.80527448362</v>
      </c>
    </row>
    <row r="78" s="1" customFormat="1" spans="1:50">
      <c r="A78" s="13"/>
      <c r="B78" s="13"/>
      <c r="C78" s="16">
        <v>4</v>
      </c>
      <c r="D78" s="17">
        <v>15.3298907366</v>
      </c>
      <c r="E78" s="19">
        <f t="shared" si="74"/>
        <v>10.8129764477419</v>
      </c>
      <c r="F78" s="16" t="s">
        <v>73</v>
      </c>
      <c r="G78" s="13">
        <v>5</v>
      </c>
      <c r="H78" s="18">
        <f t="shared" si="57"/>
        <v>15.3298907366</v>
      </c>
      <c r="I78" s="18">
        <f t="shared" si="58"/>
        <v>288.4798907366</v>
      </c>
      <c r="J78" s="18">
        <f t="shared" si="59"/>
        <v>0.115843280046575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1.78437475015115</v>
      </c>
      <c r="O78" s="18">
        <f t="shared" si="75"/>
        <v>0.615134460534271</v>
      </c>
      <c r="P78" s="18">
        <f t="shared" si="62"/>
        <v>0.0712591935779704</v>
      </c>
      <c r="Q78" s="23">
        <f t="shared" si="63"/>
        <v>0.0185273903302723</v>
      </c>
      <c r="R78" s="18">
        <f t="shared" si="64"/>
        <v>0.1355172</v>
      </c>
      <c r="S78" s="24">
        <f t="shared" si="65"/>
        <v>0.136716153597272</v>
      </c>
      <c r="T78" s="3">
        <v>0.01</v>
      </c>
      <c r="U78" s="25">
        <f t="shared" si="66"/>
        <v>0.00136716153597272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0.005</v>
      </c>
      <c r="AF78" s="3">
        <v>0.49</v>
      </c>
      <c r="AG78" s="25">
        <f t="shared" si="67"/>
        <v>0.00245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0.015</v>
      </c>
      <c r="AR78" s="3">
        <v>0.5</v>
      </c>
      <c r="AS78" s="3">
        <f t="shared" si="68"/>
        <v>0.0075</v>
      </c>
      <c r="AT78" s="2">
        <f t="shared" si="69"/>
        <v>0.0113171615359727</v>
      </c>
      <c r="AU78" s="28">
        <f t="shared" si="70"/>
        <v>52.122</v>
      </c>
      <c r="AV78" s="1">
        <f t="shared" si="71"/>
        <v>0.26</v>
      </c>
      <c r="AW78" s="2">
        <f t="shared" si="72"/>
        <v>1.13982961049582</v>
      </c>
      <c r="AX78" s="1">
        <f t="shared" si="73"/>
        <v>1171.24209381819</v>
      </c>
    </row>
    <row r="79" s="1" customFormat="1" spans="1:50">
      <c r="A79" s="13"/>
      <c r="B79" s="13"/>
      <c r="C79" s="16">
        <v>5</v>
      </c>
      <c r="D79" s="17">
        <v>21.7954305964516</v>
      </c>
      <c r="E79" s="19">
        <f t="shared" si="74"/>
        <v>15.3298907366</v>
      </c>
      <c r="F79" s="16" t="s">
        <v>75</v>
      </c>
      <c r="G79" s="13">
        <v>6</v>
      </c>
      <c r="H79" s="18">
        <f t="shared" si="57"/>
        <v>21.7954305964516</v>
      </c>
      <c r="I79" s="18">
        <f t="shared" si="58"/>
        <v>294.945430596452</v>
      </c>
      <c r="J79" s="18">
        <f t="shared" si="59"/>
        <v>0.242771759589875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1.0650952669563</v>
      </c>
      <c r="P79" s="18">
        <f t="shared" si="62"/>
        <v>0.258575052089829</v>
      </c>
      <c r="Q79" s="23">
        <f t="shared" si="63"/>
        <v>0.0672295135433555</v>
      </c>
      <c r="R79" s="18">
        <f t="shared" si="64"/>
        <v>0.1355172</v>
      </c>
      <c r="S79" s="24">
        <f t="shared" si="65"/>
        <v>0.496095798491671</v>
      </c>
      <c r="T79" s="3">
        <v>0.01</v>
      </c>
      <c r="U79" s="25">
        <f t="shared" si="66"/>
        <v>0.00496095798491671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0.005</v>
      </c>
      <c r="AF79" s="3">
        <v>0.49</v>
      </c>
      <c r="AG79" s="25">
        <f t="shared" si="67"/>
        <v>0.00245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0.015</v>
      </c>
      <c r="AR79" s="3">
        <v>0.5</v>
      </c>
      <c r="AS79" s="3">
        <f t="shared" si="68"/>
        <v>0.0075</v>
      </c>
      <c r="AT79" s="2">
        <f t="shared" si="69"/>
        <v>0.0149109579849167</v>
      </c>
      <c r="AU79" s="28">
        <f t="shared" si="70"/>
        <v>52.122</v>
      </c>
      <c r="AV79" s="1">
        <f t="shared" si="71"/>
        <v>0.26</v>
      </c>
      <c r="AW79" s="2">
        <f t="shared" si="72"/>
        <v>1.13982961049582</v>
      </c>
      <c r="AX79" s="1">
        <f t="shared" si="73"/>
        <v>1543.17331210452</v>
      </c>
    </row>
    <row r="80" s="1" customFormat="1" spans="1:50">
      <c r="A80" s="13"/>
      <c r="B80" s="13"/>
      <c r="C80" s="16">
        <v>6</v>
      </c>
      <c r="D80" s="17">
        <v>25.9471761966667</v>
      </c>
      <c r="E80" s="19">
        <f t="shared" si="74"/>
        <v>21.7954305964516</v>
      </c>
      <c r="F80" s="16" t="s">
        <v>73</v>
      </c>
      <c r="G80" s="13">
        <v>7</v>
      </c>
      <c r="H80" s="18">
        <f t="shared" si="57"/>
        <v>25.9471761966667</v>
      </c>
      <c r="I80" s="18">
        <f t="shared" si="58"/>
        <v>299.097176196667</v>
      </c>
      <c r="J80" s="18">
        <f t="shared" si="59"/>
        <v>0.383891987934582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1.32774021486647</v>
      </c>
      <c r="P80" s="18">
        <f t="shared" si="62"/>
        <v>0.509708830545779</v>
      </c>
      <c r="Q80" s="23">
        <f t="shared" si="63"/>
        <v>0.132524295941903</v>
      </c>
      <c r="R80" s="18">
        <f t="shared" si="64"/>
        <v>0.1355172</v>
      </c>
      <c r="S80" s="24">
        <f t="shared" si="65"/>
        <v>0.977914950588579</v>
      </c>
      <c r="T80" s="3">
        <v>0.01</v>
      </c>
      <c r="U80" s="25">
        <f t="shared" si="66"/>
        <v>0.00977914950588579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0.005</v>
      </c>
      <c r="AF80" s="3">
        <v>0.49</v>
      </c>
      <c r="AG80" s="25">
        <f t="shared" si="67"/>
        <v>0.00245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0.02</v>
      </c>
      <c r="AR80" s="3">
        <v>0.5</v>
      </c>
      <c r="AS80" s="3">
        <f t="shared" si="68"/>
        <v>0.01</v>
      </c>
      <c r="AT80" s="2">
        <f t="shared" si="69"/>
        <v>0.0222291495058858</v>
      </c>
      <c r="AU80" s="28">
        <f t="shared" si="70"/>
        <v>52.122</v>
      </c>
      <c r="AV80" s="1">
        <f t="shared" si="71"/>
        <v>0.26</v>
      </c>
      <c r="AW80" s="2">
        <f t="shared" si="72"/>
        <v>1.13982961049582</v>
      </c>
      <c r="AX80" s="1">
        <f t="shared" si="73"/>
        <v>2300.55173537235</v>
      </c>
    </row>
    <row r="81" s="1" customFormat="1" spans="1:50">
      <c r="A81" s="13"/>
      <c r="B81" s="13"/>
      <c r="C81" s="16">
        <v>7</v>
      </c>
      <c r="D81" s="17">
        <v>28.192263306129</v>
      </c>
      <c r="E81" s="19">
        <f t="shared" si="74"/>
        <v>25.9471761966667</v>
      </c>
      <c r="F81" s="16" t="s">
        <v>73</v>
      </c>
      <c r="G81" s="13">
        <v>8</v>
      </c>
      <c r="H81" s="18">
        <f t="shared" si="57"/>
        <v>28.192263306129</v>
      </c>
      <c r="I81" s="18">
        <f t="shared" si="58"/>
        <v>301.342263306129</v>
      </c>
      <c r="J81" s="18">
        <f t="shared" si="59"/>
        <v>0.489261665785721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1.33925138432069</v>
      </c>
      <c r="P81" s="18">
        <f t="shared" si="62"/>
        <v>0.655244363198575</v>
      </c>
      <c r="Q81" s="23">
        <f t="shared" si="63"/>
        <v>0.17036353443163</v>
      </c>
      <c r="R81" s="18">
        <f t="shared" si="64"/>
        <v>0.1355172</v>
      </c>
      <c r="S81" s="24">
        <f t="shared" si="65"/>
        <v>1.2571358796642</v>
      </c>
      <c r="T81" s="3">
        <v>0.01</v>
      </c>
      <c r="U81" s="25">
        <f t="shared" si="66"/>
        <v>0.012571358796642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0.005</v>
      </c>
      <c r="AF81" s="3">
        <v>0.49</v>
      </c>
      <c r="AG81" s="25">
        <f t="shared" si="67"/>
        <v>0.00245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0.02</v>
      </c>
      <c r="AR81" s="3">
        <v>0.5</v>
      </c>
      <c r="AS81" s="3">
        <f t="shared" si="68"/>
        <v>0.01</v>
      </c>
      <c r="AT81" s="2">
        <f t="shared" si="69"/>
        <v>0.025021358796642</v>
      </c>
      <c r="AU81" s="28">
        <f t="shared" si="70"/>
        <v>52.122</v>
      </c>
      <c r="AV81" s="1">
        <f t="shared" si="71"/>
        <v>0.26</v>
      </c>
      <c r="AW81" s="2">
        <f t="shared" si="72"/>
        <v>1.13982961049582</v>
      </c>
      <c r="AX81" s="1">
        <f t="shared" si="73"/>
        <v>2589.52464131602</v>
      </c>
    </row>
    <row r="82" s="1" customFormat="1" spans="1:50">
      <c r="A82" s="13"/>
      <c r="B82" s="13"/>
      <c r="C82" s="16">
        <v>8</v>
      </c>
      <c r="D82" s="17">
        <v>28.2519296835484</v>
      </c>
      <c r="E82" s="19">
        <f t="shared" si="74"/>
        <v>28.192263306129</v>
      </c>
      <c r="F82" s="16" t="s">
        <v>73</v>
      </c>
      <c r="G82" s="13">
        <v>9</v>
      </c>
      <c r="H82" s="18">
        <f t="shared" si="57"/>
        <v>28.2519296835484</v>
      </c>
      <c r="I82" s="18">
        <f t="shared" si="58"/>
        <v>301.401929683548</v>
      </c>
      <c r="J82" s="18">
        <f t="shared" si="59"/>
        <v>0.492401236459339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1.20522702112212</v>
      </c>
      <c r="P82" s="18">
        <f t="shared" si="62"/>
        <v>0.593455275414737</v>
      </c>
      <c r="Q82" s="23">
        <f t="shared" si="63"/>
        <v>0.154298371607832</v>
      </c>
      <c r="R82" s="18">
        <f t="shared" si="64"/>
        <v>0.1355172</v>
      </c>
      <c r="S82" s="24">
        <f t="shared" si="65"/>
        <v>1.13858884044115</v>
      </c>
      <c r="T82" s="3">
        <v>0.01</v>
      </c>
      <c r="U82" s="25">
        <f t="shared" si="66"/>
        <v>0.0113858884044115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0.005</v>
      </c>
      <c r="AF82" s="3">
        <v>0.49</v>
      </c>
      <c r="AG82" s="25">
        <f t="shared" si="67"/>
        <v>0.00245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0.015</v>
      </c>
      <c r="AR82" s="3">
        <v>0.5</v>
      </c>
      <c r="AS82" s="3">
        <f t="shared" si="68"/>
        <v>0.0075</v>
      </c>
      <c r="AT82" s="2">
        <f t="shared" si="69"/>
        <v>0.0213358884044115</v>
      </c>
      <c r="AU82" s="28">
        <f t="shared" si="70"/>
        <v>52.122</v>
      </c>
      <c r="AV82" s="1">
        <f t="shared" si="71"/>
        <v>0.26</v>
      </c>
      <c r="AW82" s="2">
        <f t="shared" si="72"/>
        <v>1.13982961049582</v>
      </c>
      <c r="AX82" s="1">
        <f t="shared" si="73"/>
        <v>2208.10585134997</v>
      </c>
    </row>
    <row r="83" s="1" customFormat="1" spans="1:50">
      <c r="A83" s="13"/>
      <c r="B83" s="13"/>
      <c r="C83" s="16">
        <v>9</v>
      </c>
      <c r="D83" s="17">
        <v>21.9128436026667</v>
      </c>
      <c r="E83" s="19">
        <f t="shared" si="74"/>
        <v>28.2519296835484</v>
      </c>
      <c r="F83" s="16" t="s">
        <v>73</v>
      </c>
      <c r="G83" s="13">
        <v>10</v>
      </c>
      <c r="H83" s="18">
        <f t="shared" si="57"/>
        <v>21.9128436026667</v>
      </c>
      <c r="I83" s="18">
        <f t="shared" si="58"/>
        <v>295.062843602667</v>
      </c>
      <c r="J83" s="18">
        <f t="shared" si="59"/>
        <v>0.245981941139798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1.13299174570738</v>
      </c>
      <c r="P83" s="18">
        <f t="shared" si="62"/>
        <v>0.27869550890447</v>
      </c>
      <c r="Q83" s="23">
        <f t="shared" si="63"/>
        <v>0.0724608323151622</v>
      </c>
      <c r="R83" s="18">
        <f t="shared" si="64"/>
        <v>0.1355172</v>
      </c>
      <c r="S83" s="24">
        <f t="shared" si="65"/>
        <v>0.534698416991808</v>
      </c>
      <c r="T83" s="3">
        <v>0.01</v>
      </c>
      <c r="U83" s="25">
        <f t="shared" si="66"/>
        <v>0.00534698416991808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0.005</v>
      </c>
      <c r="AF83" s="3">
        <v>0.49</v>
      </c>
      <c r="AG83" s="25">
        <f t="shared" si="67"/>
        <v>0.00245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0.015</v>
      </c>
      <c r="AR83" s="3">
        <v>0.5</v>
      </c>
      <c r="AS83" s="3">
        <f t="shared" si="68"/>
        <v>0.0075</v>
      </c>
      <c r="AT83" s="2">
        <f t="shared" si="69"/>
        <v>0.0152969841699181</v>
      </c>
      <c r="AU83" s="28">
        <f t="shared" si="70"/>
        <v>52.122</v>
      </c>
      <c r="AV83" s="1">
        <f t="shared" si="71"/>
        <v>0.26</v>
      </c>
      <c r="AW83" s="2">
        <f t="shared" si="72"/>
        <v>1.13982961049582</v>
      </c>
      <c r="AX83" s="1">
        <f t="shared" si="73"/>
        <v>1583.12415275944</v>
      </c>
    </row>
    <row r="84" s="1" customFormat="1" spans="1:50">
      <c r="A84" s="13"/>
      <c r="B84" s="13"/>
      <c r="C84" s="16">
        <v>10</v>
      </c>
      <c r="D84" s="17">
        <v>16.4505027393548</v>
      </c>
      <c r="E84" s="19">
        <f t="shared" si="74"/>
        <v>21.9128436026667</v>
      </c>
      <c r="F84" s="16" t="s">
        <v>73</v>
      </c>
      <c r="G84" s="13">
        <v>11</v>
      </c>
      <c r="H84" s="18">
        <f t="shared" si="57"/>
        <v>16.4505027393548</v>
      </c>
      <c r="I84" s="18">
        <f t="shared" si="58"/>
        <v>289.600502739355</v>
      </c>
      <c r="J84" s="18">
        <f t="shared" si="59"/>
        <v>0.132005310557947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0.811581424962766</v>
      </c>
      <c r="O84" s="18">
        <f t="shared" si="75"/>
        <v>0.563934811840146</v>
      </c>
      <c r="P84" s="18">
        <f t="shared" si="62"/>
        <v>0.0744423899713958</v>
      </c>
      <c r="Q84" s="23">
        <f t="shared" si="63"/>
        <v>0.0193550213925629</v>
      </c>
      <c r="R84" s="18">
        <f t="shared" si="64"/>
        <v>0.1355172</v>
      </c>
      <c r="S84" s="24">
        <f t="shared" si="65"/>
        <v>0.142823356685077</v>
      </c>
      <c r="T84" s="3">
        <v>0.01</v>
      </c>
      <c r="U84" s="25">
        <f t="shared" si="66"/>
        <v>0.00142823356685077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0.005</v>
      </c>
      <c r="AF84" s="3">
        <v>0.49</v>
      </c>
      <c r="AG84" s="25">
        <f t="shared" si="67"/>
        <v>0.00245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8"/>
        <v>0.005</v>
      </c>
      <c r="AT84" s="2">
        <f t="shared" si="69"/>
        <v>0.00887823356685077</v>
      </c>
      <c r="AU84" s="28">
        <f t="shared" si="70"/>
        <v>52.122</v>
      </c>
      <c r="AV84" s="1">
        <f t="shared" si="71"/>
        <v>0.26</v>
      </c>
      <c r="AW84" s="2">
        <f t="shared" si="72"/>
        <v>1.13982961049582</v>
      </c>
      <c r="AX84" s="1">
        <f t="shared" si="73"/>
        <v>918.831178577099</v>
      </c>
    </row>
    <row r="85" s="1" customFormat="1" spans="1:51">
      <c r="A85" s="13"/>
      <c r="B85" s="13"/>
      <c r="C85" s="16">
        <v>11</v>
      </c>
      <c r="D85" s="17">
        <v>8.70561687163333</v>
      </c>
      <c r="E85" s="19">
        <f t="shared" si="74"/>
        <v>16.4505027393548</v>
      </c>
      <c r="F85" s="16" t="s">
        <v>75</v>
      </c>
      <c r="G85" s="13">
        <v>12</v>
      </c>
      <c r="H85" s="18">
        <f t="shared" si="57"/>
        <v>8.70561687163333</v>
      </c>
      <c r="I85" s="18">
        <f t="shared" si="58"/>
        <v>281.855616871633</v>
      </c>
      <c r="J85" s="18">
        <f t="shared" si="59"/>
        <v>0.0524041137366932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1.01071242186875</v>
      </c>
      <c r="P85" s="18">
        <f t="shared" si="62"/>
        <v>0.0529654887106986</v>
      </c>
      <c r="Q85" s="23">
        <f t="shared" si="63"/>
        <v>0.0137710270647816</v>
      </c>
      <c r="R85" s="18">
        <f t="shared" si="64"/>
        <v>0.1355172</v>
      </c>
      <c r="S85" s="24">
        <f t="shared" si="65"/>
        <v>0.101618296900922</v>
      </c>
      <c r="T85" s="3">
        <v>0.01</v>
      </c>
      <c r="U85" s="25">
        <f t="shared" si="66"/>
        <v>0.00101618296900922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0.005</v>
      </c>
      <c r="AF85" s="3">
        <v>0.49</v>
      </c>
      <c r="AG85" s="25">
        <f t="shared" si="67"/>
        <v>0.00245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0.00846618296900922</v>
      </c>
      <c r="AU85" s="28">
        <f t="shared" si="70"/>
        <v>52.122</v>
      </c>
      <c r="AV85" s="1">
        <f t="shared" si="71"/>
        <v>0.26</v>
      </c>
      <c r="AW85" s="2">
        <f t="shared" si="72"/>
        <v>1.13982961049582</v>
      </c>
      <c r="AX85" s="1">
        <f t="shared" si="73"/>
        <v>876.187004643472</v>
      </c>
      <c r="AY85" s="1">
        <f>SUM(AX74:AX85)</f>
        <v>16132.3713453298</v>
      </c>
    </row>
    <row r="86" s="1" customFormat="1" spans="1:46">
      <c r="A86" s="13"/>
      <c r="B86" s="13"/>
      <c r="C86" s="16">
        <v>12</v>
      </c>
      <c r="D86" s="17">
        <v>2.63383898735484</v>
      </c>
      <c r="E86" s="19">
        <f t="shared" si="74"/>
        <v>8.70561687163333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0.459564612</v>
      </c>
      <c r="E90" s="16"/>
      <c r="F90" s="16"/>
      <c r="G90" s="13">
        <v>1</v>
      </c>
      <c r="H90" s="18">
        <f t="shared" ref="H90:H101" si="76">E91</f>
        <v>0.459564612</v>
      </c>
      <c r="I90" s="18">
        <f t="shared" ref="I90:I101" si="77">H90+273.15</f>
        <v>273.609564612</v>
      </c>
      <c r="J90" s="18">
        <f t="shared" ref="J90:J101" si="78">EXP(($C$16*(I90-$C$14))/($C$17*I90*$C$14))</f>
        <v>0.0185016087805448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0.00526740801982111</v>
      </c>
      <c r="Q90" s="23">
        <f t="shared" ref="Q90:Q101" si="82">P90*$B$76</f>
        <v>0.00136952608515349</v>
      </c>
      <c r="R90" s="18">
        <f t="shared" ref="R90:R101" si="83">L90*$B$76</f>
        <v>0.074022</v>
      </c>
      <c r="S90" s="24">
        <f t="shared" ref="S90:S101" si="84">Q90/R90</f>
        <v>0.0185016087805448</v>
      </c>
      <c r="T90" s="3">
        <v>0.01</v>
      </c>
      <c r="U90" s="25">
        <f t="shared" ref="U90:U101" si="85">S90*T90</f>
        <v>0.000185016087805448</v>
      </c>
      <c r="V90" s="24"/>
      <c r="W90" s="3"/>
      <c r="X90" s="3"/>
      <c r="Y90" s="27"/>
      <c r="Z90" s="3"/>
      <c r="AA90" s="26"/>
      <c r="AB90" s="3"/>
      <c r="AC90" s="3"/>
      <c r="AD90" s="3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0.00567501608780545</v>
      </c>
      <c r="AU90" s="28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2.605</v>
      </c>
      <c r="AX90" s="1">
        <f t="shared" ref="AX90:AX101" si="92">AW90*10000*AV90*0.67*AU90*AT90</f>
        <v>733.179717900226</v>
      </c>
      <c r="AZ90" s="2">
        <f t="shared" ref="AZ90:AZ101" si="93">$E$10</f>
        <v>0.414099455639154</v>
      </c>
      <c r="BA90" s="1">
        <f t="shared" ref="BA90:BA101" si="94">AZ90*10000*AV90*0.67*AU90*AT90</f>
        <v>116.54868409526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0.141369250677419</v>
      </c>
      <c r="E91" s="19">
        <f t="shared" ref="E91:E102" si="95">D90</f>
        <v>0.459564612</v>
      </c>
      <c r="F91" s="16" t="s">
        <v>73</v>
      </c>
      <c r="G91" s="13">
        <v>2</v>
      </c>
      <c r="H91" s="18">
        <f t="shared" si="76"/>
        <v>0.141369250677419</v>
      </c>
      <c r="I91" s="18">
        <f t="shared" si="77"/>
        <v>273.291369250677</v>
      </c>
      <c r="J91" s="18">
        <f t="shared" si="78"/>
        <v>0.0177506851192852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0.564132591980179</v>
      </c>
      <c r="P91" s="18">
        <f t="shared" si="81"/>
        <v>0.0100137400057664</v>
      </c>
      <c r="Q91" s="23">
        <f t="shared" si="82"/>
        <v>0.00260357240149925</v>
      </c>
      <c r="R91" s="18">
        <f t="shared" si="83"/>
        <v>0.074022</v>
      </c>
      <c r="S91" s="24">
        <f t="shared" si="84"/>
        <v>0.0351729540069068</v>
      </c>
      <c r="T91" s="3">
        <v>0.01</v>
      </c>
      <c r="U91" s="25">
        <f t="shared" si="85"/>
        <v>0.000351729540069068</v>
      </c>
      <c r="V91" s="24"/>
      <c r="W91" s="3"/>
      <c r="X91" s="3"/>
      <c r="Y91" s="27"/>
      <c r="Z91" s="3"/>
      <c r="AA91" s="26"/>
      <c r="AB91" s="3"/>
      <c r="AC91" s="3"/>
      <c r="AD91" s="3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0.00584172954006907</v>
      </c>
      <c r="AU91" s="28">
        <f t="shared" si="89"/>
        <v>28.47</v>
      </c>
      <c r="AV91" s="1">
        <f t="shared" si="90"/>
        <v>0.26</v>
      </c>
      <c r="AW91" s="2">
        <f t="shared" si="91"/>
        <v>2.605</v>
      </c>
      <c r="AX91" s="1">
        <f t="shared" si="92"/>
        <v>754.718145282567</v>
      </c>
      <c r="AZ91" s="2">
        <f t="shared" si="93"/>
        <v>0.414099455639154</v>
      </c>
      <c r="BA91" s="1">
        <f t="shared" si="94"/>
        <v>119.972504077736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7">
        <v>3.53176284167857</v>
      </c>
      <c r="E92" s="19">
        <f t="shared" si="95"/>
        <v>0.141369250677419</v>
      </c>
      <c r="F92" s="16" t="s">
        <v>73</v>
      </c>
      <c r="G92" s="13">
        <v>3</v>
      </c>
      <c r="H92" s="18">
        <f t="shared" si="76"/>
        <v>3.53176284167857</v>
      </c>
      <c r="I92" s="18">
        <f t="shared" si="77"/>
        <v>276.681762841679</v>
      </c>
      <c r="J92" s="18">
        <f t="shared" si="78"/>
        <v>0.0274673955823145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0.838818851974413</v>
      </c>
      <c r="P92" s="18">
        <f t="shared" si="81"/>
        <v>0.0230401692290841</v>
      </c>
      <c r="Q92" s="23">
        <f t="shared" si="82"/>
        <v>0.00599044399956187</v>
      </c>
      <c r="R92" s="18">
        <f t="shared" si="83"/>
        <v>0.074022</v>
      </c>
      <c r="S92" s="24">
        <f t="shared" si="84"/>
        <v>0.0809278862981528</v>
      </c>
      <c r="T92" s="3">
        <v>0.01</v>
      </c>
      <c r="U92" s="25">
        <f t="shared" si="85"/>
        <v>0.000809278862981528</v>
      </c>
      <c r="V92" s="24"/>
      <c r="W92" s="3"/>
      <c r="X92" s="3"/>
      <c r="Y92" s="27"/>
      <c r="Z92" s="3"/>
      <c r="AA92" s="26"/>
      <c r="AB92" s="3"/>
      <c r="AC92" s="3"/>
      <c r="AD92" s="3"/>
      <c r="AE92" s="24">
        <v>0.001</v>
      </c>
      <c r="AF92" s="3">
        <v>0.49</v>
      </c>
      <c r="AG92" s="25">
        <f t="shared" si="86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7"/>
        <v>0.005</v>
      </c>
      <c r="AT92" s="2">
        <f t="shared" si="88"/>
        <v>0.00629927886298153</v>
      </c>
      <c r="AU92" s="28">
        <f t="shared" si="89"/>
        <v>28.47</v>
      </c>
      <c r="AV92" s="1">
        <f t="shared" si="90"/>
        <v>0.26</v>
      </c>
      <c r="AW92" s="2">
        <f t="shared" si="91"/>
        <v>2.605</v>
      </c>
      <c r="AX92" s="1">
        <f t="shared" si="92"/>
        <v>813.830908719353</v>
      </c>
      <c r="AZ92" s="2">
        <f t="shared" si="93"/>
        <v>0.414099455639154</v>
      </c>
      <c r="BA92" s="1">
        <f t="shared" si="94"/>
        <v>129.369265367755</v>
      </c>
    </row>
    <row r="93" s="1" customFormat="1" spans="1:53">
      <c r="A93" s="13"/>
      <c r="B93" s="13"/>
      <c r="C93" s="16">
        <v>3</v>
      </c>
      <c r="D93" s="17">
        <v>10.8129764477419</v>
      </c>
      <c r="E93" s="19">
        <f t="shared" si="95"/>
        <v>3.53176284167857</v>
      </c>
      <c r="F93" s="16" t="s">
        <v>73</v>
      </c>
      <c r="G93" s="13">
        <v>4</v>
      </c>
      <c r="H93" s="18">
        <f t="shared" si="76"/>
        <v>10.8129764477419</v>
      </c>
      <c r="I93" s="18">
        <f t="shared" si="77"/>
        <v>283.962976447742</v>
      </c>
      <c r="J93" s="18">
        <f t="shared" si="78"/>
        <v>0.0677181597089738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1.10047868274533</v>
      </c>
      <c r="P93" s="18">
        <f t="shared" si="81"/>
        <v>0.0745223911944693</v>
      </c>
      <c r="Q93" s="23">
        <f t="shared" si="82"/>
        <v>0.019375821710562</v>
      </c>
      <c r="R93" s="18">
        <f t="shared" si="83"/>
        <v>0.074022</v>
      </c>
      <c r="S93" s="24">
        <f t="shared" si="84"/>
        <v>0.261757608691497</v>
      </c>
      <c r="T93" s="3">
        <v>0.01</v>
      </c>
      <c r="U93" s="25">
        <f t="shared" si="85"/>
        <v>0.00261757608691497</v>
      </c>
      <c r="V93" s="24"/>
      <c r="W93" s="3"/>
      <c r="X93" s="3"/>
      <c r="Y93" s="27"/>
      <c r="Z93" s="3"/>
      <c r="AA93" s="26"/>
      <c r="AB93" s="3"/>
      <c r="AC93" s="3"/>
      <c r="AD93" s="3"/>
      <c r="AE93" s="24">
        <v>0.005</v>
      </c>
      <c r="AF93" s="3">
        <v>0.49</v>
      </c>
      <c r="AG93" s="25">
        <f t="shared" si="86"/>
        <v>0.00245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0.015</v>
      </c>
      <c r="AR93" s="3">
        <v>0.5</v>
      </c>
      <c r="AS93" s="3">
        <f t="shared" si="87"/>
        <v>0.0075</v>
      </c>
      <c r="AT93" s="2">
        <f t="shared" si="88"/>
        <v>0.012567576086915</v>
      </c>
      <c r="AU93" s="28">
        <f t="shared" si="89"/>
        <v>28.47</v>
      </c>
      <c r="AV93" s="1">
        <f t="shared" si="90"/>
        <v>0.26</v>
      </c>
      <c r="AW93" s="2">
        <f t="shared" si="91"/>
        <v>2.605</v>
      </c>
      <c r="AX93" s="1">
        <f t="shared" si="92"/>
        <v>1623.65916634029</v>
      </c>
      <c r="AZ93" s="2">
        <f t="shared" si="93"/>
        <v>0.414099455639154</v>
      </c>
      <c r="BA93" s="1">
        <f t="shared" si="94"/>
        <v>258.102256017289</v>
      </c>
    </row>
    <row r="94" s="1" customFormat="1" spans="1:53">
      <c r="A94" s="13"/>
      <c r="B94" s="13"/>
      <c r="C94" s="16">
        <v>4</v>
      </c>
      <c r="D94" s="17">
        <v>15.3298907366</v>
      </c>
      <c r="E94" s="19">
        <f t="shared" si="95"/>
        <v>10.8129764477419</v>
      </c>
      <c r="F94" s="16" t="s">
        <v>73</v>
      </c>
      <c r="G94" s="13">
        <v>5</v>
      </c>
      <c r="H94" s="18">
        <f t="shared" si="76"/>
        <v>15.3298907366</v>
      </c>
      <c r="I94" s="18">
        <f t="shared" si="77"/>
        <v>288.4798907366</v>
      </c>
      <c r="J94" s="18">
        <f t="shared" si="78"/>
        <v>0.115843280046575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0.974658476973316</v>
      </c>
      <c r="O94" s="18">
        <f t="shared" si="96"/>
        <v>0.335997814577543</v>
      </c>
      <c r="P94" s="18">
        <f t="shared" si="81"/>
        <v>0.0389230889291435</v>
      </c>
      <c r="Q94" s="23">
        <f t="shared" si="82"/>
        <v>0.0101200031215773</v>
      </c>
      <c r="R94" s="18">
        <f t="shared" si="83"/>
        <v>0.074022</v>
      </c>
      <c r="S94" s="24">
        <f t="shared" si="84"/>
        <v>0.136716153597272</v>
      </c>
      <c r="T94" s="3">
        <v>0.01</v>
      </c>
      <c r="U94" s="25">
        <f t="shared" si="85"/>
        <v>0.00136716153597272</v>
      </c>
      <c r="V94" s="24"/>
      <c r="W94" s="3"/>
      <c r="X94" s="3"/>
      <c r="Y94" s="27"/>
      <c r="Z94" s="3"/>
      <c r="AA94" s="26"/>
      <c r="AB94" s="3"/>
      <c r="AC94" s="3"/>
      <c r="AD94" s="3"/>
      <c r="AE94" s="24">
        <v>0.005</v>
      </c>
      <c r="AF94" s="3">
        <v>0.49</v>
      </c>
      <c r="AG94" s="25">
        <f t="shared" si="86"/>
        <v>0.00245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0.015</v>
      </c>
      <c r="AR94" s="3">
        <v>0.5</v>
      </c>
      <c r="AS94" s="3">
        <f t="shared" si="87"/>
        <v>0.0075</v>
      </c>
      <c r="AT94" s="2">
        <f t="shared" si="88"/>
        <v>0.0113171615359727</v>
      </c>
      <c r="AU94" s="28">
        <f t="shared" si="89"/>
        <v>28.47</v>
      </c>
      <c r="AV94" s="1">
        <f t="shared" si="90"/>
        <v>0.26</v>
      </c>
      <c r="AW94" s="2">
        <f t="shared" si="91"/>
        <v>2.605</v>
      </c>
      <c r="AX94" s="1">
        <f t="shared" si="92"/>
        <v>1462.11273659745</v>
      </c>
      <c r="AZ94" s="2">
        <f t="shared" si="93"/>
        <v>0.414099455639154</v>
      </c>
      <c r="BA94" s="1">
        <f t="shared" si="94"/>
        <v>232.422298774694</v>
      </c>
    </row>
    <row r="95" s="1" customFormat="1" spans="1:53">
      <c r="A95" s="13"/>
      <c r="B95" s="13"/>
      <c r="C95" s="16">
        <v>5</v>
      </c>
      <c r="D95" s="17">
        <v>21.7954305964516</v>
      </c>
      <c r="E95" s="19">
        <f t="shared" si="95"/>
        <v>15.3298907366</v>
      </c>
      <c r="F95" s="16" t="s">
        <v>75</v>
      </c>
      <c r="G95" s="13">
        <v>6</v>
      </c>
      <c r="H95" s="18">
        <f t="shared" si="76"/>
        <v>21.7954305964516</v>
      </c>
      <c r="I95" s="18">
        <f t="shared" si="77"/>
        <v>294.945430596452</v>
      </c>
      <c r="J95" s="18">
        <f t="shared" si="78"/>
        <v>0.242771759589875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0.581774725648399</v>
      </c>
      <c r="P95" s="18">
        <f t="shared" si="81"/>
        <v>0.141238473830579</v>
      </c>
      <c r="Q95" s="23">
        <f t="shared" si="82"/>
        <v>0.0367220031959505</v>
      </c>
      <c r="R95" s="18">
        <f t="shared" si="83"/>
        <v>0.074022</v>
      </c>
      <c r="S95" s="24">
        <f t="shared" si="84"/>
        <v>0.496095798491671</v>
      </c>
      <c r="T95" s="3">
        <v>0.01</v>
      </c>
      <c r="U95" s="25">
        <f t="shared" si="85"/>
        <v>0.00496095798491671</v>
      </c>
      <c r="V95" s="24"/>
      <c r="W95" s="3"/>
      <c r="X95" s="3"/>
      <c r="Y95" s="27"/>
      <c r="Z95" s="3"/>
      <c r="AA95" s="26"/>
      <c r="AB95" s="3"/>
      <c r="AC95" s="3"/>
      <c r="AD95" s="3"/>
      <c r="AE95" s="24">
        <v>0.005</v>
      </c>
      <c r="AF95" s="3">
        <v>0.49</v>
      </c>
      <c r="AG95" s="25">
        <f t="shared" si="86"/>
        <v>0.00245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0.015</v>
      </c>
      <c r="AR95" s="3">
        <v>0.5</v>
      </c>
      <c r="AS95" s="3">
        <f t="shared" si="87"/>
        <v>0.0075</v>
      </c>
      <c r="AT95" s="2">
        <f t="shared" si="88"/>
        <v>0.0149109579849167</v>
      </c>
      <c r="AU95" s="28">
        <f t="shared" si="89"/>
        <v>28.47</v>
      </c>
      <c r="AV95" s="1">
        <f t="shared" si="90"/>
        <v>0.26</v>
      </c>
      <c r="AW95" s="2">
        <f t="shared" si="91"/>
        <v>2.605</v>
      </c>
      <c r="AX95" s="1">
        <f t="shared" si="92"/>
        <v>1926.41074489552</v>
      </c>
      <c r="AZ95" s="2">
        <f t="shared" si="93"/>
        <v>0.414099455639154</v>
      </c>
      <c r="BA95" s="1">
        <f t="shared" si="94"/>
        <v>306.228652897755</v>
      </c>
    </row>
    <row r="96" s="1" customFormat="1" spans="1:53">
      <c r="A96" s="13"/>
      <c r="B96" s="13"/>
      <c r="C96" s="16">
        <v>6</v>
      </c>
      <c r="D96" s="17">
        <v>25.9471761966667</v>
      </c>
      <c r="E96" s="19">
        <f t="shared" si="95"/>
        <v>21.7954305964516</v>
      </c>
      <c r="F96" s="16" t="s">
        <v>73</v>
      </c>
      <c r="G96" s="13">
        <v>7</v>
      </c>
      <c r="H96" s="18">
        <f t="shared" si="76"/>
        <v>25.9471761966667</v>
      </c>
      <c r="I96" s="18">
        <f t="shared" si="77"/>
        <v>299.097176196667</v>
      </c>
      <c r="J96" s="18">
        <f t="shared" si="78"/>
        <v>0.383891987934582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0.725236251817821</v>
      </c>
      <c r="P96" s="18">
        <f t="shared" si="81"/>
        <v>0.278412386432568</v>
      </c>
      <c r="Q96" s="23">
        <f t="shared" si="82"/>
        <v>0.0723872204724677</v>
      </c>
      <c r="R96" s="18">
        <f t="shared" si="83"/>
        <v>0.074022</v>
      </c>
      <c r="S96" s="24">
        <f t="shared" si="84"/>
        <v>0.977914950588578</v>
      </c>
      <c r="T96" s="3">
        <v>0.01</v>
      </c>
      <c r="U96" s="25">
        <f t="shared" si="85"/>
        <v>0.00977914950588578</v>
      </c>
      <c r="V96" s="24"/>
      <c r="W96" s="3"/>
      <c r="X96" s="3"/>
      <c r="Y96" s="27"/>
      <c r="Z96" s="3"/>
      <c r="AA96" s="26"/>
      <c r="AB96" s="3"/>
      <c r="AC96" s="3"/>
      <c r="AD96" s="3"/>
      <c r="AE96" s="24">
        <v>0.01</v>
      </c>
      <c r="AF96" s="3">
        <v>0.49</v>
      </c>
      <c r="AG96" s="25">
        <f t="shared" si="86"/>
        <v>0.0049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0.02</v>
      </c>
      <c r="AR96" s="3">
        <v>0.5</v>
      </c>
      <c r="AS96" s="3">
        <f t="shared" si="87"/>
        <v>0.01</v>
      </c>
      <c r="AT96" s="2">
        <f t="shared" si="88"/>
        <v>0.0246791495058858</v>
      </c>
      <c r="AU96" s="28">
        <f t="shared" si="89"/>
        <v>28.47</v>
      </c>
      <c r="AV96" s="1">
        <f t="shared" si="90"/>
        <v>0.26</v>
      </c>
      <c r="AW96" s="2">
        <f t="shared" si="91"/>
        <v>2.605</v>
      </c>
      <c r="AX96" s="1">
        <f t="shared" si="92"/>
        <v>3188.40538824622</v>
      </c>
      <c r="AZ96" s="2">
        <f t="shared" si="93"/>
        <v>0.414099455639154</v>
      </c>
      <c r="BA96" s="1">
        <f t="shared" si="94"/>
        <v>506.839514637122</v>
      </c>
    </row>
    <row r="97" s="1" customFormat="1" spans="1:53">
      <c r="A97" s="13"/>
      <c r="B97" s="13"/>
      <c r="C97" s="16">
        <v>7</v>
      </c>
      <c r="D97" s="17">
        <v>28.192263306129</v>
      </c>
      <c r="E97" s="19">
        <f t="shared" si="95"/>
        <v>25.9471761966667</v>
      </c>
      <c r="F97" s="16" t="s">
        <v>73</v>
      </c>
      <c r="G97" s="13">
        <v>8</v>
      </c>
      <c r="H97" s="18">
        <f t="shared" si="76"/>
        <v>28.192263306129</v>
      </c>
      <c r="I97" s="18">
        <f t="shared" si="77"/>
        <v>301.342263306129</v>
      </c>
      <c r="J97" s="18">
        <f t="shared" si="78"/>
        <v>0.489261665785721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0.731523865385252</v>
      </c>
      <c r="P97" s="18">
        <f t="shared" si="81"/>
        <v>0.357906584940398</v>
      </c>
      <c r="Q97" s="23">
        <f t="shared" si="82"/>
        <v>0.0930557120845035</v>
      </c>
      <c r="R97" s="18">
        <f t="shared" si="83"/>
        <v>0.074022</v>
      </c>
      <c r="S97" s="24">
        <f t="shared" si="84"/>
        <v>1.2571358796642</v>
      </c>
      <c r="T97" s="3">
        <v>0.01</v>
      </c>
      <c r="U97" s="25">
        <f t="shared" si="85"/>
        <v>0.012571358796642</v>
      </c>
      <c r="V97" s="24"/>
      <c r="W97" s="3"/>
      <c r="X97" s="3"/>
      <c r="Y97" s="27"/>
      <c r="Z97" s="3"/>
      <c r="AA97" s="26"/>
      <c r="AB97" s="3"/>
      <c r="AC97" s="3"/>
      <c r="AD97" s="3"/>
      <c r="AE97" s="24">
        <v>0.01</v>
      </c>
      <c r="AF97" s="3">
        <v>0.49</v>
      </c>
      <c r="AG97" s="25">
        <f t="shared" si="86"/>
        <v>0.0049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0.02</v>
      </c>
      <c r="AR97" s="3">
        <v>0.5</v>
      </c>
      <c r="AS97" s="3">
        <f t="shared" si="87"/>
        <v>0.01</v>
      </c>
      <c r="AT97" s="2">
        <f t="shared" si="88"/>
        <v>0.027471358796642</v>
      </c>
      <c r="AU97" s="28">
        <f t="shared" si="89"/>
        <v>28.47</v>
      </c>
      <c r="AV97" s="1">
        <f t="shared" si="90"/>
        <v>0.26</v>
      </c>
      <c r="AW97" s="2">
        <f t="shared" si="91"/>
        <v>2.605</v>
      </c>
      <c r="AX97" s="1">
        <f t="shared" si="92"/>
        <v>3549.14290659688</v>
      </c>
      <c r="AZ97" s="2">
        <f t="shared" si="93"/>
        <v>0.414099455639154</v>
      </c>
      <c r="BA97" s="1">
        <f t="shared" si="94"/>
        <v>564.183549177479</v>
      </c>
    </row>
    <row r="98" s="1" customFormat="1" spans="1:53">
      <c r="A98" s="13"/>
      <c r="B98" s="13"/>
      <c r="C98" s="16">
        <v>8</v>
      </c>
      <c r="D98" s="17">
        <v>28.2519296835484</v>
      </c>
      <c r="E98" s="19">
        <f t="shared" si="95"/>
        <v>28.192263306129</v>
      </c>
      <c r="F98" s="16" t="s">
        <v>73</v>
      </c>
      <c r="G98" s="13">
        <v>9</v>
      </c>
      <c r="H98" s="18">
        <f t="shared" si="76"/>
        <v>28.2519296835484</v>
      </c>
      <c r="I98" s="18">
        <f t="shared" si="77"/>
        <v>301.401929683548</v>
      </c>
      <c r="J98" s="18">
        <f t="shared" si="78"/>
        <v>0.492401236459339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0.658317280444854</v>
      </c>
      <c r="P98" s="18">
        <f t="shared" si="81"/>
        <v>0.324156242873596</v>
      </c>
      <c r="Q98" s="23">
        <f t="shared" si="82"/>
        <v>0.0842806231471349</v>
      </c>
      <c r="R98" s="18">
        <f t="shared" si="83"/>
        <v>0.074022</v>
      </c>
      <c r="S98" s="24">
        <f t="shared" si="84"/>
        <v>1.13858884044115</v>
      </c>
      <c r="T98" s="3">
        <v>0.01</v>
      </c>
      <c r="U98" s="25">
        <f t="shared" si="85"/>
        <v>0.0113858884044115</v>
      </c>
      <c r="V98" s="24"/>
      <c r="W98" s="3"/>
      <c r="X98" s="3"/>
      <c r="Y98" s="27"/>
      <c r="Z98" s="3"/>
      <c r="AA98" s="26"/>
      <c r="AB98" s="3"/>
      <c r="AC98" s="3"/>
      <c r="AD98" s="3"/>
      <c r="AE98" s="24">
        <v>0.005</v>
      </c>
      <c r="AF98" s="3">
        <v>0.49</v>
      </c>
      <c r="AG98" s="25">
        <f t="shared" si="86"/>
        <v>0.00245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0.015</v>
      </c>
      <c r="AR98" s="3">
        <v>0.5</v>
      </c>
      <c r="AS98" s="3">
        <f t="shared" si="87"/>
        <v>0.0075</v>
      </c>
      <c r="AT98" s="2">
        <f t="shared" si="88"/>
        <v>0.0213358884044115</v>
      </c>
      <c r="AU98" s="28">
        <f t="shared" si="89"/>
        <v>28.47</v>
      </c>
      <c r="AV98" s="1">
        <f t="shared" si="90"/>
        <v>0.26</v>
      </c>
      <c r="AW98" s="2">
        <f t="shared" si="91"/>
        <v>2.605</v>
      </c>
      <c r="AX98" s="1">
        <f t="shared" si="92"/>
        <v>2756.47511821352</v>
      </c>
      <c r="AZ98" s="2">
        <f t="shared" si="93"/>
        <v>0.414099455639154</v>
      </c>
      <c r="BA98" s="1">
        <f t="shared" si="94"/>
        <v>438.178443737079</v>
      </c>
    </row>
    <row r="99" s="1" customFormat="1" spans="1:53">
      <c r="A99" s="13"/>
      <c r="B99" s="13"/>
      <c r="C99" s="16">
        <v>9</v>
      </c>
      <c r="D99" s="17">
        <v>21.9128436026667</v>
      </c>
      <c r="E99" s="19">
        <f t="shared" si="95"/>
        <v>28.2519296835484</v>
      </c>
      <c r="F99" s="16" t="s">
        <v>73</v>
      </c>
      <c r="G99" s="13">
        <v>10</v>
      </c>
      <c r="H99" s="18">
        <f t="shared" si="76"/>
        <v>21.9128436026667</v>
      </c>
      <c r="I99" s="18">
        <f t="shared" si="77"/>
        <v>295.062843602667</v>
      </c>
      <c r="J99" s="18">
        <f t="shared" si="78"/>
        <v>0.245981941139798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0.618861037571259</v>
      </c>
      <c r="P99" s="18">
        <f t="shared" si="81"/>
        <v>0.152228639317568</v>
      </c>
      <c r="Q99" s="23">
        <f t="shared" si="82"/>
        <v>0.0395794462225676</v>
      </c>
      <c r="R99" s="18">
        <f t="shared" si="83"/>
        <v>0.074022</v>
      </c>
      <c r="S99" s="24">
        <f t="shared" si="84"/>
        <v>0.534698416991808</v>
      </c>
      <c r="T99" s="3">
        <v>0.01</v>
      </c>
      <c r="U99" s="25">
        <f t="shared" si="85"/>
        <v>0.00534698416991808</v>
      </c>
      <c r="V99" s="24"/>
      <c r="W99" s="3"/>
      <c r="X99" s="3"/>
      <c r="Y99" s="27"/>
      <c r="Z99" s="3"/>
      <c r="AA99" s="26"/>
      <c r="AB99" s="3"/>
      <c r="AC99" s="3"/>
      <c r="AD99" s="3"/>
      <c r="AE99" s="24">
        <v>0.005</v>
      </c>
      <c r="AF99" s="3">
        <v>0.49</v>
      </c>
      <c r="AG99" s="25">
        <f t="shared" si="86"/>
        <v>0.00245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0.015</v>
      </c>
      <c r="AR99" s="3">
        <v>0.5</v>
      </c>
      <c r="AS99" s="3">
        <f t="shared" si="87"/>
        <v>0.0075</v>
      </c>
      <c r="AT99" s="2">
        <f t="shared" si="88"/>
        <v>0.0152969841699181</v>
      </c>
      <c r="AU99" s="28">
        <f t="shared" si="89"/>
        <v>28.47</v>
      </c>
      <c r="AV99" s="1">
        <f t="shared" si="90"/>
        <v>0.26</v>
      </c>
      <c r="AW99" s="2">
        <f t="shared" si="91"/>
        <v>2.605</v>
      </c>
      <c r="AX99" s="1">
        <f t="shared" si="92"/>
        <v>1976.28312676058</v>
      </c>
      <c r="AZ99" s="2">
        <f t="shared" si="93"/>
        <v>0.414099455639154</v>
      </c>
      <c r="BA99" s="1">
        <f t="shared" si="94"/>
        <v>314.156532430097</v>
      </c>
    </row>
    <row r="100" s="1" customFormat="1" spans="1:53">
      <c r="A100" s="13"/>
      <c r="B100" s="13"/>
      <c r="C100" s="16">
        <v>10</v>
      </c>
      <c r="D100" s="17">
        <v>16.4505027393548</v>
      </c>
      <c r="E100" s="19">
        <f t="shared" si="95"/>
        <v>21.9128436026667</v>
      </c>
      <c r="F100" s="16" t="s">
        <v>73</v>
      </c>
      <c r="G100" s="13">
        <v>11</v>
      </c>
      <c r="H100" s="18">
        <f t="shared" si="76"/>
        <v>16.4505027393548</v>
      </c>
      <c r="I100" s="18">
        <f t="shared" si="77"/>
        <v>289.600502739355</v>
      </c>
      <c r="J100" s="18">
        <f t="shared" si="78"/>
        <v>0.132005310557947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0.443300778341006</v>
      </c>
      <c r="O100" s="18">
        <f t="shared" si="96"/>
        <v>0.308031619912685</v>
      </c>
      <c r="P100" s="18">
        <f t="shared" si="81"/>
        <v>0.0406618096482414</v>
      </c>
      <c r="Q100" s="23">
        <f t="shared" si="82"/>
        <v>0.0105720705085428</v>
      </c>
      <c r="R100" s="18">
        <f t="shared" si="83"/>
        <v>0.074022</v>
      </c>
      <c r="S100" s="24">
        <f t="shared" si="84"/>
        <v>0.142823356685077</v>
      </c>
      <c r="T100" s="3">
        <v>0.01</v>
      </c>
      <c r="U100" s="25">
        <f t="shared" si="85"/>
        <v>0.00142823356685077</v>
      </c>
      <c r="V100" s="24"/>
      <c r="W100" s="3"/>
      <c r="X100" s="3"/>
      <c r="Y100" s="27"/>
      <c r="Z100" s="3"/>
      <c r="AA100" s="26"/>
      <c r="AB100" s="3"/>
      <c r="AC100" s="3"/>
      <c r="AD100" s="3"/>
      <c r="AE100" s="24">
        <v>0.001</v>
      </c>
      <c r="AF100" s="3">
        <v>0.49</v>
      </c>
      <c r="AG100" s="25">
        <f t="shared" si="86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0.00691823356685077</v>
      </c>
      <c r="AU100" s="28">
        <f t="shared" si="89"/>
        <v>28.47</v>
      </c>
      <c r="AV100" s="1">
        <f t="shared" si="90"/>
        <v>0.26</v>
      </c>
      <c r="AW100" s="2">
        <f t="shared" si="91"/>
        <v>2.605</v>
      </c>
      <c r="AX100" s="1">
        <f t="shared" si="92"/>
        <v>893.796326993851</v>
      </c>
      <c r="AZ100" s="2">
        <f t="shared" si="93"/>
        <v>0.414099455639154</v>
      </c>
      <c r="BA100" s="1">
        <f t="shared" si="94"/>
        <v>142.080833957938</v>
      </c>
    </row>
    <row r="101" s="1" customFormat="1" spans="1:54">
      <c r="A101" s="13"/>
      <c r="B101" s="13"/>
      <c r="C101" s="16">
        <v>11</v>
      </c>
      <c r="D101" s="17">
        <v>8.70561687163333</v>
      </c>
      <c r="E101" s="19">
        <f t="shared" si="95"/>
        <v>16.4505027393548</v>
      </c>
      <c r="F101" s="16" t="s">
        <v>75</v>
      </c>
      <c r="G101" s="13">
        <v>12</v>
      </c>
      <c r="H101" s="18">
        <f t="shared" si="76"/>
        <v>8.70561687163333</v>
      </c>
      <c r="I101" s="18">
        <f t="shared" si="77"/>
        <v>281.855616871633</v>
      </c>
      <c r="J101" s="18">
        <f t="shared" si="78"/>
        <v>0.0524041137366932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0.552069810264443</v>
      </c>
      <c r="P101" s="18">
        <f t="shared" si="81"/>
        <v>0.0289307291276925</v>
      </c>
      <c r="Q101" s="23">
        <f t="shared" si="82"/>
        <v>0.00752198957320005</v>
      </c>
      <c r="R101" s="18">
        <f t="shared" si="83"/>
        <v>0.074022</v>
      </c>
      <c r="S101" s="24">
        <f t="shared" si="84"/>
        <v>0.101618296900922</v>
      </c>
      <c r="T101" s="3">
        <v>0.01</v>
      </c>
      <c r="U101" s="25">
        <f t="shared" si="85"/>
        <v>0.00101618296900922</v>
      </c>
      <c r="V101" s="24"/>
      <c r="W101" s="3"/>
      <c r="X101" s="3"/>
      <c r="Y101" s="27"/>
      <c r="Z101" s="3"/>
      <c r="AA101" s="26"/>
      <c r="AB101" s="3"/>
      <c r="AC101" s="3"/>
      <c r="AD101" s="3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0.00650618296900922</v>
      </c>
      <c r="AU101" s="28">
        <f t="shared" si="89"/>
        <v>28.47</v>
      </c>
      <c r="AV101" s="1">
        <f t="shared" si="90"/>
        <v>0.26</v>
      </c>
      <c r="AW101" s="2">
        <f t="shared" si="91"/>
        <v>2.605</v>
      </c>
      <c r="AX101" s="1">
        <f t="shared" si="92"/>
        <v>840.561739388847</v>
      </c>
      <c r="AY101" s="1">
        <f>SUM(AX90:AX101)</f>
        <v>20518.5760259353</v>
      </c>
      <c r="AZ101" s="2">
        <f t="shared" si="93"/>
        <v>0.414099455639154</v>
      </c>
      <c r="BA101" s="1">
        <f t="shared" si="94"/>
        <v>133.618487029567</v>
      </c>
      <c r="BB101" s="1">
        <f>SUM(BA90:BA101)</f>
        <v>3261.70102219977</v>
      </c>
    </row>
    <row r="102" s="1" customFormat="1" spans="1:46">
      <c r="A102" s="13"/>
      <c r="B102" s="13"/>
      <c r="C102" s="16">
        <v>12</v>
      </c>
      <c r="D102" s="17">
        <v>2.63383898735484</v>
      </c>
      <c r="E102" s="19">
        <f t="shared" si="95"/>
        <v>8.70561687163333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AT22" sqref="AT22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8.77777777777778" style="1" customWidth="1"/>
    <col min="32" max="32" width="23.1111111111111" style="1" customWidth="1"/>
    <col min="33" max="33" width="15.6666666666667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/>
      <c r="B2" s="5" t="s">
        <v>10</v>
      </c>
      <c r="C2" s="3"/>
      <c r="D2" s="3"/>
      <c r="E2" s="6">
        <v>309.833</v>
      </c>
      <c r="F2" s="3">
        <v>1069.523</v>
      </c>
      <c r="G2" s="7">
        <f>(F2+F3+F4)/3</f>
        <v>1305.751</v>
      </c>
      <c r="H2" s="3">
        <v>0.13</v>
      </c>
      <c r="I2" s="20">
        <f>(H2+H3+H4)/3</f>
        <v>0.12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0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0"/>
      <c r="M4" s="2"/>
    </row>
    <row r="5" s="1" customFormat="1" spans="1:13">
      <c r="A5" s="4"/>
      <c r="B5" s="5" t="s">
        <v>15</v>
      </c>
      <c r="C5" s="3"/>
      <c r="D5" s="3"/>
      <c r="E5" s="6">
        <v>855.525945205479</v>
      </c>
      <c r="F5" s="3">
        <v>91.104</v>
      </c>
      <c r="G5" s="7">
        <f>(F5+F6)/2</f>
        <v>92.50925</v>
      </c>
      <c r="H5" s="3">
        <v>0.18</v>
      </c>
      <c r="I5" s="20">
        <f>(H5+H6)/2</f>
        <v>0.155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0"/>
      <c r="M6" s="2"/>
    </row>
    <row r="7" s="1" customFormat="1" spans="1:13">
      <c r="A7" s="4" t="s">
        <v>5</v>
      </c>
      <c r="B7" s="5"/>
      <c r="C7" s="3"/>
      <c r="D7" s="3"/>
      <c r="E7" s="12">
        <v>6500.42475440549</v>
      </c>
      <c r="F7" s="3">
        <v>108.2955</v>
      </c>
      <c r="G7" s="3"/>
      <c r="H7" s="3">
        <v>0.45</v>
      </c>
      <c r="M7" s="2"/>
    </row>
    <row r="8" s="1" customFormat="1" spans="1:13">
      <c r="A8" s="4" t="s">
        <v>6</v>
      </c>
      <c r="B8" s="5"/>
      <c r="C8" s="3"/>
      <c r="D8" s="3"/>
      <c r="E8" s="3">
        <v>0.614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0.552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0.18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AV38+AV53+AG69+AY85+AY101+BB101</f>
        <v>173607840.09381</v>
      </c>
      <c r="J14" s="14" t="s">
        <v>21</v>
      </c>
      <c r="K14" s="14">
        <f>I14/(10000*1000)</f>
        <v>17.360784009381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91403384.4112234</v>
      </c>
      <c r="J15" s="14" t="s">
        <v>21</v>
      </c>
      <c r="K15" s="14">
        <f>I15/(10000*1000)</f>
        <v>9.14033844112234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1305.751</v>
      </c>
      <c r="C27" s="16" t="s">
        <v>72</v>
      </c>
      <c r="D27" s="17">
        <v>3.14369411216129</v>
      </c>
      <c r="E27" s="16"/>
      <c r="F27" s="16"/>
      <c r="G27" s="13">
        <v>1</v>
      </c>
      <c r="H27" s="18">
        <f t="shared" ref="H27:H38" si="0">E28</f>
        <v>3.14369411216129</v>
      </c>
      <c r="I27" s="18">
        <f t="shared" ref="I27:I38" si="1">H27+273.15</f>
        <v>276.293694112161</v>
      </c>
      <c r="J27" s="18">
        <f t="shared" ref="J27:J38" si="2">EXP(($C$16*(I27-$C$14))/($C$17*I27*$C$14))</f>
        <v>0.0261427446581957</v>
      </c>
      <c r="K27" s="18">
        <f t="shared" ref="K27:K38" si="3">$B$27/12</f>
        <v>108.812583333333</v>
      </c>
      <c r="L27" s="18">
        <f t="shared" ref="L27:L38" si="4">K27*$B$28/100</f>
        <v>1.08812583333333</v>
      </c>
      <c r="M27" s="13" t="s">
        <v>73</v>
      </c>
      <c r="N27" s="13"/>
      <c r="O27" s="18">
        <f>L27</f>
        <v>1.08812583333333</v>
      </c>
      <c r="P27" s="18">
        <f t="shared" ref="P27:P38" si="5">O27*J27</f>
        <v>0.0284465958168197</v>
      </c>
      <c r="Q27" s="23">
        <f t="shared" ref="Q27:Q38" si="6">P27*$B$29</f>
        <v>0.00341359149801837</v>
      </c>
      <c r="R27" s="18">
        <f t="shared" ref="R27:R38" si="7">L27*$B$29</f>
        <v>0.1305751</v>
      </c>
      <c r="S27" s="24">
        <f t="shared" ref="S27:S38" si="8">Q27/R27</f>
        <v>0.0261427446581957</v>
      </c>
      <c r="T27" s="3">
        <v>0.01</v>
      </c>
      <c r="U27" s="25">
        <f t="shared" ref="U27:U38" si="9">S27*T27</f>
        <v>0.000261427446581957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0.022161427446582</v>
      </c>
      <c r="AR27" s="28">
        <f t="shared" ref="AR27:AR38" si="15">$B$27/12</f>
        <v>108.812583333333</v>
      </c>
      <c r="AS27" s="1">
        <f t="shared" ref="AS27:AS38" si="16">$B$29</f>
        <v>0.12</v>
      </c>
      <c r="AT27" s="2">
        <f>$E$2/12</f>
        <v>25.8194166666667</v>
      </c>
      <c r="AU27" s="1">
        <f t="shared" ref="AU27:AU38" si="17">AT27*10000*AS27*0.67*AR27*AQ27</f>
        <v>50058.6722614161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3.16446067819355</v>
      </c>
      <c r="E28" s="19">
        <f t="shared" ref="E28:E39" si="18">D27</f>
        <v>3.14369411216129</v>
      </c>
      <c r="F28" s="16" t="s">
        <v>73</v>
      </c>
      <c r="G28" s="13">
        <v>2</v>
      </c>
      <c r="H28" s="18">
        <f t="shared" si="0"/>
        <v>3.16446067819355</v>
      </c>
      <c r="I28" s="18">
        <f t="shared" si="1"/>
        <v>276.314460678194</v>
      </c>
      <c r="J28" s="18">
        <f t="shared" si="2"/>
        <v>0.0262120764294013</v>
      </c>
      <c r="K28" s="18">
        <f t="shared" si="3"/>
        <v>108.812583333333</v>
      </c>
      <c r="L28" s="18">
        <f t="shared" si="4"/>
        <v>1.08812583333333</v>
      </c>
      <c r="M28" s="13" t="s">
        <v>73</v>
      </c>
      <c r="N28" s="13"/>
      <c r="O28" s="18">
        <f t="shared" ref="O28:O38" si="19">L28+O27-P27-N28</f>
        <v>2.14780507084985</v>
      </c>
      <c r="P28" s="18">
        <f t="shared" si="5"/>
        <v>0.0562984306725719</v>
      </c>
      <c r="Q28" s="23">
        <f t="shared" si="6"/>
        <v>0.00675581168070862</v>
      </c>
      <c r="R28" s="18">
        <f t="shared" si="7"/>
        <v>0.1305751</v>
      </c>
      <c r="S28" s="24">
        <f t="shared" si="8"/>
        <v>0.0517388972377477</v>
      </c>
      <c r="T28" s="3">
        <v>0.01</v>
      </c>
      <c r="U28" s="25">
        <f t="shared" si="9"/>
        <v>0.000517388972377477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0.0224173889723775</v>
      </c>
      <c r="AR28" s="28">
        <f t="shared" si="15"/>
        <v>108.812583333333</v>
      </c>
      <c r="AS28" s="1">
        <f t="shared" si="16"/>
        <v>0.12</v>
      </c>
      <c r="AT28" s="2">
        <f t="shared" ref="AT28:AT38" si="20">$E$2/12</f>
        <v>25.8194166666667</v>
      </c>
      <c r="AU28" s="1">
        <f t="shared" si="17"/>
        <v>50636.8432371899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17">
        <v>5.39828313628571</v>
      </c>
      <c r="E29" s="19">
        <f t="shared" si="18"/>
        <v>3.16446067819355</v>
      </c>
      <c r="F29" s="16" t="s">
        <v>73</v>
      </c>
      <c r="G29" s="13">
        <v>3</v>
      </c>
      <c r="H29" s="18">
        <f t="shared" si="0"/>
        <v>5.39828313628571</v>
      </c>
      <c r="I29" s="18">
        <f t="shared" si="1"/>
        <v>278.548283136286</v>
      </c>
      <c r="J29" s="18">
        <f t="shared" si="2"/>
        <v>0.0347720023456839</v>
      </c>
      <c r="K29" s="18">
        <f t="shared" si="3"/>
        <v>108.812583333333</v>
      </c>
      <c r="L29" s="18">
        <f t="shared" si="4"/>
        <v>1.08812583333333</v>
      </c>
      <c r="M29" s="13" t="s">
        <v>73</v>
      </c>
      <c r="N29" s="13"/>
      <c r="O29" s="18">
        <f t="shared" si="19"/>
        <v>3.17963247351061</v>
      </c>
      <c r="P29" s="18">
        <f t="shared" si="5"/>
        <v>0.110562187827324</v>
      </c>
      <c r="Q29" s="23">
        <f t="shared" si="6"/>
        <v>0.0132674625392788</v>
      </c>
      <c r="R29" s="18">
        <f t="shared" si="7"/>
        <v>0.1305751</v>
      </c>
      <c r="S29" s="24">
        <f t="shared" si="8"/>
        <v>0.10160790640236</v>
      </c>
      <c r="T29" s="3">
        <v>0.01</v>
      </c>
      <c r="U29" s="25">
        <f t="shared" si="9"/>
        <v>0.0010160790640236</v>
      </c>
      <c r="V29" s="24"/>
      <c r="W29" s="3"/>
      <c r="X29" s="25"/>
      <c r="Y29" s="27">
        <v>0.02</v>
      </c>
      <c r="Z29" s="3">
        <v>0.21</v>
      </c>
      <c r="AA29" s="26">
        <f t="shared" si="10"/>
        <v>0.0042</v>
      </c>
      <c r="AB29" s="3">
        <v>0.01</v>
      </c>
      <c r="AC29" s="3">
        <v>0.29</v>
      </c>
      <c r="AD29" s="26">
        <f t="shared" si="11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0.0229160790640236</v>
      </c>
      <c r="AR29" s="28">
        <f t="shared" si="15"/>
        <v>108.812583333333</v>
      </c>
      <c r="AS29" s="1">
        <f t="shared" si="16"/>
        <v>0.12</v>
      </c>
      <c r="AT29" s="2">
        <f t="shared" si="20"/>
        <v>25.8194166666667</v>
      </c>
      <c r="AU29" s="1">
        <f t="shared" si="17"/>
        <v>51763.2943161152</v>
      </c>
    </row>
    <row r="30" s="1" customFormat="1" spans="1:47">
      <c r="A30" s="13"/>
      <c r="B30" s="13"/>
      <c r="C30" s="16">
        <v>3</v>
      </c>
      <c r="D30" s="17">
        <v>12.0327224404516</v>
      </c>
      <c r="E30" s="19">
        <f t="shared" si="18"/>
        <v>5.39828313628571</v>
      </c>
      <c r="F30" s="16" t="s">
        <v>73</v>
      </c>
      <c r="G30" s="13">
        <v>4</v>
      </c>
      <c r="H30" s="18">
        <f t="shared" si="0"/>
        <v>12.0327224404516</v>
      </c>
      <c r="I30" s="18">
        <f t="shared" si="1"/>
        <v>285.182722440452</v>
      </c>
      <c r="J30" s="18">
        <f t="shared" si="2"/>
        <v>0.0784146299544666</v>
      </c>
      <c r="K30" s="18">
        <f t="shared" si="3"/>
        <v>108.812583333333</v>
      </c>
      <c r="L30" s="18">
        <f t="shared" si="4"/>
        <v>1.08812583333333</v>
      </c>
      <c r="M30" s="13" t="s">
        <v>73</v>
      </c>
      <c r="N30" s="13"/>
      <c r="O30" s="18">
        <f t="shared" si="19"/>
        <v>4.15719611901662</v>
      </c>
      <c r="P30" s="18">
        <f t="shared" si="5"/>
        <v>0.325984995320833</v>
      </c>
      <c r="Q30" s="23">
        <f t="shared" si="6"/>
        <v>0.0391181994384999</v>
      </c>
      <c r="R30" s="18">
        <f t="shared" si="7"/>
        <v>0.1305751</v>
      </c>
      <c r="S30" s="24">
        <f t="shared" si="8"/>
        <v>0.299583913307361</v>
      </c>
      <c r="T30" s="3">
        <v>0.01</v>
      </c>
      <c r="U30" s="25">
        <f t="shared" si="9"/>
        <v>0.00299583913307361</v>
      </c>
      <c r="V30" s="24"/>
      <c r="W30" s="3"/>
      <c r="X30" s="25"/>
      <c r="Y30" s="27">
        <v>0.04</v>
      </c>
      <c r="Z30" s="3">
        <v>0.21</v>
      </c>
      <c r="AA30" s="26">
        <f t="shared" si="10"/>
        <v>0.0084</v>
      </c>
      <c r="AB30" s="3">
        <v>0.015</v>
      </c>
      <c r="AC30" s="3">
        <v>0.29</v>
      </c>
      <c r="AD30" s="26">
        <f t="shared" si="11"/>
        <v>0.00435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0.015</v>
      </c>
      <c r="AO30" s="3">
        <v>0.38</v>
      </c>
      <c r="AP30" s="3">
        <f t="shared" si="13"/>
        <v>0.0057</v>
      </c>
      <c r="AQ30" s="1">
        <f t="shared" si="14"/>
        <v>0.0324458391330736</v>
      </c>
      <c r="AR30" s="28">
        <f t="shared" si="15"/>
        <v>108.812583333333</v>
      </c>
      <c r="AS30" s="1">
        <f t="shared" si="16"/>
        <v>0.12</v>
      </c>
      <c r="AT30" s="2">
        <f t="shared" si="20"/>
        <v>25.8194166666667</v>
      </c>
      <c r="AU30" s="1">
        <f t="shared" si="17"/>
        <v>73289.3055433424</v>
      </c>
    </row>
    <row r="31" s="1" customFormat="1" spans="1:47">
      <c r="A31" s="13"/>
      <c r="B31" s="13"/>
      <c r="C31" s="16">
        <v>4</v>
      </c>
      <c r="D31" s="17">
        <v>16.0424098670333</v>
      </c>
      <c r="E31" s="19">
        <f t="shared" si="18"/>
        <v>12.0327224404516</v>
      </c>
      <c r="F31" s="16" t="s">
        <v>73</v>
      </c>
      <c r="G31" s="13">
        <v>5</v>
      </c>
      <c r="H31" s="18">
        <f t="shared" si="0"/>
        <v>16.0424098670333</v>
      </c>
      <c r="I31" s="18">
        <f t="shared" si="1"/>
        <v>289.192409867033</v>
      </c>
      <c r="J31" s="18">
        <f t="shared" si="2"/>
        <v>0.12588859617476</v>
      </c>
      <c r="K31" s="18">
        <f t="shared" si="3"/>
        <v>108.812583333333</v>
      </c>
      <c r="L31" s="18">
        <f t="shared" si="4"/>
        <v>1.08812583333333</v>
      </c>
      <c r="M31" s="13" t="s">
        <v>75</v>
      </c>
      <c r="N31" s="18">
        <f>(O30-P30)*C22/100</f>
        <v>3.639650567511</v>
      </c>
      <c r="O31" s="18">
        <f t="shared" si="19"/>
        <v>1.27968638951812</v>
      </c>
      <c r="P31" s="18">
        <f t="shared" si="5"/>
        <v>0.161097923120384</v>
      </c>
      <c r="Q31" s="23">
        <f t="shared" si="6"/>
        <v>0.019331750774446</v>
      </c>
      <c r="R31" s="18">
        <f t="shared" si="7"/>
        <v>0.1305751</v>
      </c>
      <c r="S31" s="24">
        <f t="shared" si="8"/>
        <v>0.148050821132406</v>
      </c>
      <c r="T31" s="3">
        <v>0.01</v>
      </c>
      <c r="U31" s="25">
        <f t="shared" si="9"/>
        <v>0.00148050821132406</v>
      </c>
      <c r="V31" s="24"/>
      <c r="W31" s="3"/>
      <c r="X31" s="25"/>
      <c r="Y31" s="27">
        <v>0.04</v>
      </c>
      <c r="Z31" s="3">
        <v>0.21</v>
      </c>
      <c r="AA31" s="26">
        <f t="shared" si="10"/>
        <v>0.0084</v>
      </c>
      <c r="AB31" s="3">
        <v>0.015</v>
      </c>
      <c r="AC31" s="3">
        <v>0.29</v>
      </c>
      <c r="AD31" s="26">
        <f t="shared" si="11"/>
        <v>0.00435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0.0309305082113241</v>
      </c>
      <c r="AR31" s="28">
        <f t="shared" si="15"/>
        <v>108.812583333333</v>
      </c>
      <c r="AS31" s="1">
        <f t="shared" si="16"/>
        <v>0.12</v>
      </c>
      <c r="AT31" s="2">
        <f t="shared" si="20"/>
        <v>25.8194166666667</v>
      </c>
      <c r="AU31" s="1">
        <f t="shared" si="17"/>
        <v>69866.4459751899</v>
      </c>
    </row>
    <row r="32" s="1" customFormat="1" spans="1:47">
      <c r="A32" s="13"/>
      <c r="B32" s="13"/>
      <c r="C32" s="16">
        <v>5</v>
      </c>
      <c r="D32" s="17">
        <v>21.1220367770968</v>
      </c>
      <c r="E32" s="19">
        <f t="shared" si="18"/>
        <v>16.0424098670333</v>
      </c>
      <c r="F32" s="16" t="s">
        <v>75</v>
      </c>
      <c r="G32" s="13">
        <v>6</v>
      </c>
      <c r="H32" s="18">
        <f t="shared" si="0"/>
        <v>21.1220367770968</v>
      </c>
      <c r="I32" s="18">
        <f t="shared" si="1"/>
        <v>294.272036777097</v>
      </c>
      <c r="J32" s="18">
        <f t="shared" si="2"/>
        <v>0.225107652162056</v>
      </c>
      <c r="K32" s="18">
        <f t="shared" si="3"/>
        <v>108.812583333333</v>
      </c>
      <c r="L32" s="18">
        <f t="shared" si="4"/>
        <v>1.08812583333333</v>
      </c>
      <c r="M32" s="13" t="s">
        <v>73</v>
      </c>
      <c r="N32" s="13"/>
      <c r="O32" s="18">
        <f t="shared" si="19"/>
        <v>2.20671429973107</v>
      </c>
      <c r="P32" s="18">
        <f t="shared" si="5"/>
        <v>0.496748275004897</v>
      </c>
      <c r="Q32" s="23">
        <f t="shared" si="6"/>
        <v>0.0596097930005877</v>
      </c>
      <c r="R32" s="18">
        <f t="shared" si="7"/>
        <v>0.1305751</v>
      </c>
      <c r="S32" s="24">
        <f t="shared" si="8"/>
        <v>0.456517306902983</v>
      </c>
      <c r="T32" s="3">
        <v>0.01</v>
      </c>
      <c r="U32" s="25">
        <f t="shared" si="9"/>
        <v>0.00456517306902983</v>
      </c>
      <c r="V32" s="24"/>
      <c r="W32" s="3"/>
      <c r="X32" s="25"/>
      <c r="Y32" s="27">
        <v>0.04</v>
      </c>
      <c r="Z32" s="3">
        <v>0.21</v>
      </c>
      <c r="AA32" s="26">
        <f t="shared" si="10"/>
        <v>0.0084</v>
      </c>
      <c r="AB32" s="3">
        <v>0.015</v>
      </c>
      <c r="AC32" s="3">
        <v>0.29</v>
      </c>
      <c r="AD32" s="26">
        <f t="shared" si="11"/>
        <v>0.00435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0.0340151730690298</v>
      </c>
      <c r="AR32" s="28">
        <f t="shared" si="15"/>
        <v>108.812583333333</v>
      </c>
      <c r="AS32" s="1">
        <f t="shared" si="16"/>
        <v>0.12</v>
      </c>
      <c r="AT32" s="2">
        <f t="shared" si="20"/>
        <v>25.8194166666667</v>
      </c>
      <c r="AU32" s="1">
        <f t="shared" si="17"/>
        <v>76834.1481920441</v>
      </c>
    </row>
    <row r="33" s="1" customFormat="1" spans="1:47">
      <c r="A33" s="13"/>
      <c r="B33" s="13"/>
      <c r="C33" s="16">
        <v>6</v>
      </c>
      <c r="D33" s="17">
        <v>25.036764355</v>
      </c>
      <c r="E33" s="19">
        <f t="shared" si="18"/>
        <v>21.1220367770968</v>
      </c>
      <c r="F33" s="16" t="s">
        <v>73</v>
      </c>
      <c r="G33" s="13">
        <v>7</v>
      </c>
      <c r="H33" s="18">
        <f t="shared" si="0"/>
        <v>25.036764355</v>
      </c>
      <c r="I33" s="18">
        <f t="shared" si="1"/>
        <v>298.186764355</v>
      </c>
      <c r="J33" s="18">
        <f t="shared" si="2"/>
        <v>0.347570970276358</v>
      </c>
      <c r="K33" s="18">
        <f t="shared" si="3"/>
        <v>108.812583333333</v>
      </c>
      <c r="L33" s="18">
        <f t="shared" si="4"/>
        <v>1.08812583333333</v>
      </c>
      <c r="M33" s="13" t="s">
        <v>73</v>
      </c>
      <c r="N33" s="13"/>
      <c r="O33" s="18">
        <f t="shared" si="19"/>
        <v>2.79809185805951</v>
      </c>
      <c r="P33" s="18">
        <f t="shared" si="5"/>
        <v>0.972535502028121</v>
      </c>
      <c r="Q33" s="23">
        <f t="shared" si="6"/>
        <v>0.116704260243375</v>
      </c>
      <c r="R33" s="18">
        <f t="shared" si="7"/>
        <v>0.1305751</v>
      </c>
      <c r="S33" s="24">
        <f t="shared" si="8"/>
        <v>0.893771172630728</v>
      </c>
      <c r="T33" s="3">
        <v>0.01</v>
      </c>
      <c r="U33" s="25">
        <f t="shared" si="9"/>
        <v>0.00893771172630728</v>
      </c>
      <c r="V33" s="24"/>
      <c r="W33" s="3"/>
      <c r="X33" s="25"/>
      <c r="Y33" s="27">
        <v>0.05</v>
      </c>
      <c r="Z33" s="3">
        <v>0.21</v>
      </c>
      <c r="AA33" s="26">
        <f t="shared" si="10"/>
        <v>0.0105</v>
      </c>
      <c r="AB33" s="3">
        <v>0.02</v>
      </c>
      <c r="AC33" s="3">
        <v>0.29</v>
      </c>
      <c r="AD33" s="26">
        <f t="shared" si="11"/>
        <v>0.0058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0.0438377117263073</v>
      </c>
      <c r="AR33" s="28">
        <f t="shared" si="15"/>
        <v>108.812583333333</v>
      </c>
      <c r="AS33" s="1">
        <f t="shared" si="16"/>
        <v>0.12</v>
      </c>
      <c r="AT33" s="2">
        <f t="shared" si="20"/>
        <v>25.8194166666667</v>
      </c>
      <c r="AU33" s="1">
        <f t="shared" si="17"/>
        <v>99021.4935065526</v>
      </c>
    </row>
    <row r="34" s="1" customFormat="1" spans="1:47">
      <c r="A34" s="13"/>
      <c r="B34" s="13"/>
      <c r="C34" s="16">
        <v>7</v>
      </c>
      <c r="D34" s="17">
        <v>28.3464282645161</v>
      </c>
      <c r="E34" s="19">
        <f t="shared" si="18"/>
        <v>25.036764355</v>
      </c>
      <c r="F34" s="16" t="s">
        <v>73</v>
      </c>
      <c r="G34" s="13">
        <v>8</v>
      </c>
      <c r="H34" s="18">
        <f t="shared" si="0"/>
        <v>28.3464282645161</v>
      </c>
      <c r="I34" s="18">
        <f t="shared" si="1"/>
        <v>301.496428264516</v>
      </c>
      <c r="J34" s="18">
        <f t="shared" si="2"/>
        <v>0.497412330437289</v>
      </c>
      <c r="K34" s="18">
        <f t="shared" si="3"/>
        <v>108.812583333333</v>
      </c>
      <c r="L34" s="18">
        <f t="shared" si="4"/>
        <v>1.08812583333333</v>
      </c>
      <c r="M34" s="13" t="s">
        <v>73</v>
      </c>
      <c r="N34" s="13"/>
      <c r="O34" s="18">
        <f t="shared" si="19"/>
        <v>2.91368218936472</v>
      </c>
      <c r="P34" s="18">
        <f t="shared" si="5"/>
        <v>1.44930144796553</v>
      </c>
      <c r="Q34" s="23">
        <f t="shared" si="6"/>
        <v>0.173916173755863</v>
      </c>
      <c r="R34" s="18">
        <f t="shared" si="7"/>
        <v>0.1305751</v>
      </c>
      <c r="S34" s="24">
        <f t="shared" si="8"/>
        <v>1.33192449215711</v>
      </c>
      <c r="T34" s="3">
        <v>0.01</v>
      </c>
      <c r="U34" s="25">
        <f t="shared" si="9"/>
        <v>0.0133192449215711</v>
      </c>
      <c r="V34" s="24"/>
      <c r="W34" s="3"/>
      <c r="X34" s="25"/>
      <c r="Y34" s="27">
        <v>0.05</v>
      </c>
      <c r="Z34" s="3">
        <v>0.21</v>
      </c>
      <c r="AA34" s="26">
        <f t="shared" si="10"/>
        <v>0.0105</v>
      </c>
      <c r="AB34" s="3">
        <v>0.02</v>
      </c>
      <c r="AC34" s="3">
        <v>0.29</v>
      </c>
      <c r="AD34" s="26">
        <f t="shared" si="11"/>
        <v>0.0058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0.0482192449215711</v>
      </c>
      <c r="AR34" s="28">
        <f t="shared" si="15"/>
        <v>108.812583333333</v>
      </c>
      <c r="AS34" s="1">
        <f t="shared" si="16"/>
        <v>0.12</v>
      </c>
      <c r="AT34" s="2">
        <f t="shared" si="20"/>
        <v>25.8194166666667</v>
      </c>
      <c r="AU34" s="1">
        <f t="shared" si="17"/>
        <v>108918.587669503</v>
      </c>
    </row>
    <row r="35" s="1" customFormat="1" spans="1:47">
      <c r="A35" s="13"/>
      <c r="B35" s="13"/>
      <c r="C35" s="16">
        <v>8</v>
      </c>
      <c r="D35" s="17">
        <v>27.9876809167742</v>
      </c>
      <c r="E35" s="19">
        <f t="shared" si="18"/>
        <v>28.3464282645161</v>
      </c>
      <c r="F35" s="16" t="s">
        <v>73</v>
      </c>
      <c r="G35" s="13">
        <v>9</v>
      </c>
      <c r="H35" s="18">
        <f t="shared" si="0"/>
        <v>27.9876809167742</v>
      </c>
      <c r="I35" s="18">
        <f t="shared" si="1"/>
        <v>301.137680916774</v>
      </c>
      <c r="J35" s="18">
        <f t="shared" si="2"/>
        <v>0.478638789500403</v>
      </c>
      <c r="K35" s="18">
        <f t="shared" si="3"/>
        <v>108.812583333333</v>
      </c>
      <c r="L35" s="18">
        <f t="shared" si="4"/>
        <v>1.08812583333333</v>
      </c>
      <c r="M35" s="13" t="s">
        <v>73</v>
      </c>
      <c r="N35" s="13"/>
      <c r="O35" s="18">
        <f t="shared" si="19"/>
        <v>2.55250657473253</v>
      </c>
      <c r="P35" s="18">
        <f t="shared" si="5"/>
        <v>1.2217286571218</v>
      </c>
      <c r="Q35" s="23">
        <f t="shared" si="6"/>
        <v>0.146607438854616</v>
      </c>
      <c r="R35" s="18">
        <f t="shared" si="7"/>
        <v>0.1305751</v>
      </c>
      <c r="S35" s="24">
        <f t="shared" si="8"/>
        <v>1.12278251255113</v>
      </c>
      <c r="T35" s="3">
        <v>0.01</v>
      </c>
      <c r="U35" s="25">
        <f t="shared" si="9"/>
        <v>0.0112278251255113</v>
      </c>
      <c r="V35" s="24"/>
      <c r="W35" s="3"/>
      <c r="X35" s="25"/>
      <c r="Y35" s="27">
        <v>0.04</v>
      </c>
      <c r="Z35" s="3">
        <v>0.21</v>
      </c>
      <c r="AA35" s="26">
        <f t="shared" si="10"/>
        <v>0.0084</v>
      </c>
      <c r="AB35" s="3">
        <v>0.015</v>
      </c>
      <c r="AC35" s="3">
        <v>0.29</v>
      </c>
      <c r="AD35" s="26">
        <f t="shared" si="11"/>
        <v>0.00435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0.0406778251255113</v>
      </c>
      <c r="AR35" s="28">
        <f t="shared" si="15"/>
        <v>108.812583333333</v>
      </c>
      <c r="AS35" s="1">
        <f t="shared" si="16"/>
        <v>0.12</v>
      </c>
      <c r="AT35" s="2">
        <f t="shared" si="20"/>
        <v>25.8194166666667</v>
      </c>
      <c r="AU35" s="1">
        <f t="shared" si="17"/>
        <v>91883.8789231166</v>
      </c>
    </row>
    <row r="36" s="1" customFormat="1" spans="1:47">
      <c r="A36" s="13"/>
      <c r="B36" s="13"/>
      <c r="C36" s="16">
        <v>9</v>
      </c>
      <c r="D36" s="17">
        <v>21.2613676776667</v>
      </c>
      <c r="E36" s="19">
        <f t="shared" si="18"/>
        <v>27.9876809167742</v>
      </c>
      <c r="F36" s="16" t="s">
        <v>73</v>
      </c>
      <c r="G36" s="13">
        <v>10</v>
      </c>
      <c r="H36" s="18">
        <f t="shared" si="0"/>
        <v>21.2613676776667</v>
      </c>
      <c r="I36" s="18">
        <f t="shared" si="1"/>
        <v>294.411367677667</v>
      </c>
      <c r="J36" s="18">
        <f t="shared" si="2"/>
        <v>0.228660320033689</v>
      </c>
      <c r="K36" s="18">
        <f t="shared" si="3"/>
        <v>108.812583333333</v>
      </c>
      <c r="L36" s="18">
        <f t="shared" si="4"/>
        <v>1.08812583333333</v>
      </c>
      <c r="M36" s="13" t="s">
        <v>73</v>
      </c>
      <c r="N36" s="13"/>
      <c r="O36" s="18">
        <f t="shared" si="19"/>
        <v>2.41890375094406</v>
      </c>
      <c r="P36" s="18">
        <f t="shared" si="5"/>
        <v>0.55310730582156</v>
      </c>
      <c r="Q36" s="23">
        <f t="shared" si="6"/>
        <v>0.0663728766985872</v>
      </c>
      <c r="R36" s="18">
        <f t="shared" si="7"/>
        <v>0.1305751</v>
      </c>
      <c r="S36" s="24">
        <f t="shared" si="8"/>
        <v>0.50831189636146</v>
      </c>
      <c r="T36" s="3">
        <v>0.01</v>
      </c>
      <c r="U36" s="25">
        <f t="shared" si="9"/>
        <v>0.0050831189636146</v>
      </c>
      <c r="V36" s="24"/>
      <c r="W36" s="3"/>
      <c r="X36" s="25"/>
      <c r="Y36" s="27">
        <v>0.04</v>
      </c>
      <c r="Z36" s="3">
        <v>0.21</v>
      </c>
      <c r="AA36" s="26">
        <f t="shared" si="10"/>
        <v>0.0084</v>
      </c>
      <c r="AB36" s="3">
        <v>0.015</v>
      </c>
      <c r="AC36" s="3">
        <v>0.29</v>
      </c>
      <c r="AD36" s="26">
        <f t="shared" si="11"/>
        <v>0.00435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0.0345331189636146</v>
      </c>
      <c r="AR36" s="28">
        <f t="shared" si="15"/>
        <v>108.812583333333</v>
      </c>
      <c r="AS36" s="1">
        <f t="shared" si="16"/>
        <v>0.12</v>
      </c>
      <c r="AT36" s="2">
        <f t="shared" si="20"/>
        <v>25.8194166666667</v>
      </c>
      <c r="AU36" s="1">
        <f t="shared" si="17"/>
        <v>78004.0946609103</v>
      </c>
    </row>
    <row r="37" s="1" customFormat="1" spans="1:47">
      <c r="A37" s="13"/>
      <c r="B37" s="13"/>
      <c r="C37" s="16">
        <v>10</v>
      </c>
      <c r="D37" s="17">
        <v>17.2328367977419</v>
      </c>
      <c r="E37" s="19">
        <f t="shared" si="18"/>
        <v>21.2613676776667</v>
      </c>
      <c r="F37" s="16" t="s">
        <v>73</v>
      </c>
      <c r="G37" s="13">
        <v>11</v>
      </c>
      <c r="H37" s="18">
        <f t="shared" si="0"/>
        <v>17.2328367977419</v>
      </c>
      <c r="I37" s="18">
        <f t="shared" si="1"/>
        <v>290.382836797742</v>
      </c>
      <c r="J37" s="18">
        <f t="shared" si="2"/>
        <v>0.144520777466786</v>
      </c>
      <c r="K37" s="18">
        <f t="shared" si="3"/>
        <v>108.812583333333</v>
      </c>
      <c r="L37" s="18">
        <f t="shared" si="4"/>
        <v>1.08812583333333</v>
      </c>
      <c r="M37" s="13" t="s">
        <v>75</v>
      </c>
      <c r="N37" s="18">
        <f>(O36-P36)*C22/100</f>
        <v>1.77250662286638</v>
      </c>
      <c r="O37" s="18">
        <f t="shared" si="19"/>
        <v>1.18141565558946</v>
      </c>
      <c r="P37" s="18">
        <f t="shared" si="5"/>
        <v>0.170739109057221</v>
      </c>
      <c r="Q37" s="23">
        <f t="shared" si="6"/>
        <v>0.0204886930868666</v>
      </c>
      <c r="R37" s="18">
        <f t="shared" si="7"/>
        <v>0.1305751</v>
      </c>
      <c r="S37" s="24">
        <f t="shared" si="8"/>
        <v>0.156911180515018</v>
      </c>
      <c r="T37" s="3">
        <v>0.01</v>
      </c>
      <c r="U37" s="25">
        <f t="shared" si="9"/>
        <v>0.00156911180515018</v>
      </c>
      <c r="V37" s="24"/>
      <c r="W37" s="3"/>
      <c r="X37" s="25"/>
      <c r="Y37" s="27">
        <v>0.02</v>
      </c>
      <c r="Z37" s="3">
        <v>0.21</v>
      </c>
      <c r="AA37" s="26">
        <f t="shared" si="10"/>
        <v>0.0042</v>
      </c>
      <c r="AB37" s="3">
        <v>0.01</v>
      </c>
      <c r="AC37" s="3">
        <v>0.29</v>
      </c>
      <c r="AD37" s="26">
        <f t="shared" si="11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0.0234691118051502</v>
      </c>
      <c r="AR37" s="28">
        <f t="shared" si="15"/>
        <v>108.812583333333</v>
      </c>
      <c r="AS37" s="1">
        <f t="shared" si="16"/>
        <v>0.12</v>
      </c>
      <c r="AT37" s="2">
        <f t="shared" si="20"/>
        <v>25.8194166666667</v>
      </c>
      <c r="AU37" s="1">
        <f t="shared" si="17"/>
        <v>53012.4956504886</v>
      </c>
    </row>
    <row r="38" s="1" customFormat="1" spans="1:48">
      <c r="A38" s="13"/>
      <c r="B38" s="13"/>
      <c r="C38" s="16">
        <v>11</v>
      </c>
      <c r="D38" s="17">
        <v>10.8073050877667</v>
      </c>
      <c r="E38" s="19">
        <f t="shared" si="18"/>
        <v>17.2328367977419</v>
      </c>
      <c r="F38" s="16" t="s">
        <v>75</v>
      </c>
      <c r="G38" s="13">
        <v>12</v>
      </c>
      <c r="H38" s="18">
        <f t="shared" si="0"/>
        <v>10.8073050877667</v>
      </c>
      <c r="I38" s="18">
        <f t="shared" si="1"/>
        <v>283.957305087767</v>
      </c>
      <c r="J38" s="18">
        <f t="shared" si="2"/>
        <v>0.0676717995776074</v>
      </c>
      <c r="K38" s="18">
        <f t="shared" si="3"/>
        <v>108.812583333333</v>
      </c>
      <c r="L38" s="18">
        <f t="shared" si="4"/>
        <v>1.08812583333333</v>
      </c>
      <c r="M38" s="13" t="s">
        <v>73</v>
      </c>
      <c r="N38" s="13"/>
      <c r="O38" s="18">
        <f t="shared" si="19"/>
        <v>2.09880237986557</v>
      </c>
      <c r="P38" s="18">
        <f t="shared" si="5"/>
        <v>0.142029734003268</v>
      </c>
      <c r="Q38" s="23">
        <f t="shared" si="6"/>
        <v>0.0170435680803922</v>
      </c>
      <c r="R38" s="18">
        <f t="shared" si="7"/>
        <v>0.1305751</v>
      </c>
      <c r="S38" s="24">
        <f t="shared" si="8"/>
        <v>0.130526938753194</v>
      </c>
      <c r="T38" s="3">
        <v>0.01</v>
      </c>
      <c r="U38" s="25">
        <f t="shared" si="9"/>
        <v>0.00130526938753194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0.0232052693875319</v>
      </c>
      <c r="AR38" s="28">
        <f t="shared" si="15"/>
        <v>108.812583333333</v>
      </c>
      <c r="AS38" s="1">
        <f t="shared" si="16"/>
        <v>0.12</v>
      </c>
      <c r="AT38" s="2">
        <f t="shared" si="20"/>
        <v>25.8194166666667</v>
      </c>
      <c r="AU38" s="1">
        <f t="shared" si="17"/>
        <v>52416.5231598154</v>
      </c>
      <c r="AV38" s="1">
        <f>SUM(AU27:AU38)</f>
        <v>855705.783095685</v>
      </c>
    </row>
    <row r="39" s="1" customFormat="1" spans="1:46">
      <c r="A39" s="13"/>
      <c r="B39" s="13"/>
      <c r="C39" s="16">
        <v>12</v>
      </c>
      <c r="D39" s="17">
        <v>5.00810293790323</v>
      </c>
      <c r="E39" s="19">
        <f t="shared" si="18"/>
        <v>10.8073050877667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3.14369411216129</v>
      </c>
      <c r="E42" s="16"/>
      <c r="F42" s="16"/>
      <c r="G42" s="13">
        <v>1</v>
      </c>
      <c r="H42" s="18">
        <f t="shared" ref="H42:H53" si="21">E43</f>
        <v>3.14369411216129</v>
      </c>
      <c r="I42" s="18">
        <f t="shared" ref="I42:I53" si="22">H42+273.15</f>
        <v>276.293694112161</v>
      </c>
      <c r="J42" s="18">
        <f t="shared" ref="J42:J53" si="23">EXP(($C$16*(I42-$C$14))/($C$17*I42*$C$14))</f>
        <v>0.0261427446581957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0.00201537141772599</v>
      </c>
      <c r="Q42" s="23">
        <f t="shared" ref="Q42:Q53" si="27">P42*$B$44</f>
        <v>0.000312382569747529</v>
      </c>
      <c r="R42" s="18">
        <f t="shared" ref="R42:R53" si="28">L42*$B$44</f>
        <v>0.0119491114583333</v>
      </c>
      <c r="S42" s="24">
        <f t="shared" ref="S42:S53" si="29">Q42/R42</f>
        <v>0.0261427446581957</v>
      </c>
      <c r="T42" s="3">
        <v>0.01</v>
      </c>
      <c r="U42" s="25">
        <f t="shared" ref="U42:U53" si="30">S42*T42</f>
        <v>0.000261427446581957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0.015061427446582</v>
      </c>
      <c r="AR42" s="28">
        <f t="shared" ref="AR42:AR53" si="34">$B$42/12</f>
        <v>7.70910416666667</v>
      </c>
      <c r="AS42" s="1">
        <f t="shared" ref="AS42:AS53" si="35">$B$44</f>
        <v>0.155</v>
      </c>
      <c r="AT42" s="2">
        <f t="shared" ref="AT42:AT53" si="36">$E$5/12</f>
        <v>71.2938287671233</v>
      </c>
      <c r="AU42" s="1">
        <f t="shared" ref="AU42:AU53" si="37">AT42*10000*AS42*0.67*AR42*AQ42</f>
        <v>8596.63499940425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3.16446067819355</v>
      </c>
      <c r="E43" s="19">
        <f t="shared" ref="E43:E54" si="38">D42</f>
        <v>3.14369411216129</v>
      </c>
      <c r="F43" s="16" t="s">
        <v>73</v>
      </c>
      <c r="G43" s="13">
        <v>2</v>
      </c>
      <c r="H43" s="18">
        <f t="shared" si="21"/>
        <v>3.16446067819355</v>
      </c>
      <c r="I43" s="18">
        <f t="shared" si="22"/>
        <v>276.314460678194</v>
      </c>
      <c r="J43" s="18">
        <f t="shared" si="23"/>
        <v>0.0262120764294013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0.152166711915607</v>
      </c>
      <c r="P43" s="18">
        <f t="shared" si="26"/>
        <v>0.00398860548274259</v>
      </c>
      <c r="Q43" s="23">
        <f t="shared" si="27"/>
        <v>0.000618233849825101</v>
      </c>
      <c r="R43" s="18">
        <f t="shared" si="28"/>
        <v>0.0119491114583333</v>
      </c>
      <c r="S43" s="24">
        <f t="shared" si="29"/>
        <v>0.0517388972377476</v>
      </c>
      <c r="T43" s="3">
        <v>0.01</v>
      </c>
      <c r="U43" s="25">
        <f t="shared" si="30"/>
        <v>0.000517388972377477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0.0153173889723775</v>
      </c>
      <c r="AR43" s="28">
        <f t="shared" si="34"/>
        <v>7.70910416666667</v>
      </c>
      <c r="AS43" s="1">
        <f t="shared" si="35"/>
        <v>0.155</v>
      </c>
      <c r="AT43" s="2">
        <f t="shared" si="36"/>
        <v>71.2938287671233</v>
      </c>
      <c r="AU43" s="1">
        <f t="shared" si="37"/>
        <v>8742.73056829763</v>
      </c>
    </row>
    <row r="44" s="1" customFormat="1" spans="1:47">
      <c r="A44" s="13" t="s">
        <v>37</v>
      </c>
      <c r="B44" s="13">
        <f>I5</f>
        <v>0.155</v>
      </c>
      <c r="C44" s="16">
        <v>2</v>
      </c>
      <c r="D44" s="17">
        <v>5.39828313628571</v>
      </c>
      <c r="E44" s="19">
        <f t="shared" si="38"/>
        <v>3.16446067819355</v>
      </c>
      <c r="F44" s="16" t="s">
        <v>73</v>
      </c>
      <c r="G44" s="13">
        <v>3</v>
      </c>
      <c r="H44" s="18">
        <f t="shared" si="21"/>
        <v>5.39828313628571</v>
      </c>
      <c r="I44" s="18">
        <f t="shared" si="22"/>
        <v>278.548283136286</v>
      </c>
      <c r="J44" s="18">
        <f t="shared" si="23"/>
        <v>0.0347720023456839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0.225269148099531</v>
      </c>
      <c r="P44" s="18">
        <f t="shared" si="26"/>
        <v>0.00783305934612712</v>
      </c>
      <c r="Q44" s="23">
        <f t="shared" si="27"/>
        <v>0.0012141241986497</v>
      </c>
      <c r="R44" s="18">
        <f t="shared" si="28"/>
        <v>0.0119491114583333</v>
      </c>
      <c r="S44" s="24">
        <f t="shared" si="29"/>
        <v>0.10160790640236</v>
      </c>
      <c r="T44" s="3">
        <v>0.01</v>
      </c>
      <c r="U44" s="25">
        <f t="shared" si="30"/>
        <v>0.0010160790640236</v>
      </c>
      <c r="V44" s="24"/>
      <c r="W44" s="3"/>
      <c r="X44" s="25"/>
      <c r="Y44" s="27">
        <v>0.02</v>
      </c>
      <c r="Z44" s="3">
        <v>0.49</v>
      </c>
      <c r="AA44" s="26">
        <f t="shared" si="31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32"/>
        <v>0.005</v>
      </c>
      <c r="AQ44" s="1">
        <f t="shared" si="33"/>
        <v>0.0158160790640236</v>
      </c>
      <c r="AR44" s="28">
        <f t="shared" si="34"/>
        <v>7.70910416666667</v>
      </c>
      <c r="AS44" s="1">
        <f t="shared" si="35"/>
        <v>0.155</v>
      </c>
      <c r="AT44" s="2">
        <f t="shared" si="36"/>
        <v>71.2938287671233</v>
      </c>
      <c r="AU44" s="1">
        <f t="shared" si="37"/>
        <v>9027.36870840128</v>
      </c>
    </row>
    <row r="45" s="1" customFormat="1" spans="1:47">
      <c r="A45" s="13"/>
      <c r="B45" s="13"/>
      <c r="C45" s="16">
        <v>3</v>
      </c>
      <c r="D45" s="17">
        <v>12.0327224404516</v>
      </c>
      <c r="E45" s="19">
        <f t="shared" si="38"/>
        <v>5.39828313628571</v>
      </c>
      <c r="F45" s="16" t="s">
        <v>73</v>
      </c>
      <c r="G45" s="13">
        <v>4</v>
      </c>
      <c r="H45" s="18">
        <f t="shared" si="21"/>
        <v>12.0327224404516</v>
      </c>
      <c r="I45" s="18">
        <f t="shared" si="22"/>
        <v>285.182722440452</v>
      </c>
      <c r="J45" s="18">
        <f t="shared" si="23"/>
        <v>0.0784146299544666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0.294527130420071</v>
      </c>
      <c r="P45" s="18">
        <f t="shared" si="26"/>
        <v>0.0230952359434408</v>
      </c>
      <c r="Q45" s="23">
        <f t="shared" si="27"/>
        <v>0.00357976157123332</v>
      </c>
      <c r="R45" s="18">
        <f t="shared" si="28"/>
        <v>0.0119491114583333</v>
      </c>
      <c r="S45" s="24">
        <f t="shared" si="29"/>
        <v>0.299583913307361</v>
      </c>
      <c r="T45" s="3">
        <v>0.01</v>
      </c>
      <c r="U45" s="25">
        <f t="shared" si="30"/>
        <v>0.00299583913307361</v>
      </c>
      <c r="V45" s="24"/>
      <c r="W45" s="3"/>
      <c r="X45" s="25"/>
      <c r="Y45" s="27">
        <v>0.04</v>
      </c>
      <c r="Z45" s="3">
        <v>0.49</v>
      </c>
      <c r="AA45" s="26">
        <f t="shared" si="31"/>
        <v>0.0196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0.015</v>
      </c>
      <c r="AO45" s="3">
        <v>0.5</v>
      </c>
      <c r="AP45" s="3">
        <f t="shared" si="32"/>
        <v>0.0075</v>
      </c>
      <c r="AQ45" s="1">
        <f t="shared" si="33"/>
        <v>0.0300958391330736</v>
      </c>
      <c r="AR45" s="28">
        <f t="shared" si="34"/>
        <v>7.70910416666667</v>
      </c>
      <c r="AS45" s="1">
        <f t="shared" si="35"/>
        <v>0.155</v>
      </c>
      <c r="AT45" s="2">
        <f t="shared" si="36"/>
        <v>71.2938287671233</v>
      </c>
      <c r="AU45" s="1">
        <f t="shared" si="37"/>
        <v>17177.8501702729</v>
      </c>
    </row>
    <row r="46" s="1" customFormat="1" spans="1:47">
      <c r="A46" s="13"/>
      <c r="B46" s="13"/>
      <c r="C46" s="16">
        <v>4</v>
      </c>
      <c r="D46" s="17">
        <v>16.0424098670333</v>
      </c>
      <c r="E46" s="19">
        <f t="shared" si="38"/>
        <v>12.0327224404516</v>
      </c>
      <c r="F46" s="16" t="s">
        <v>73</v>
      </c>
      <c r="G46" s="13">
        <v>5</v>
      </c>
      <c r="H46" s="18">
        <f t="shared" si="21"/>
        <v>16.0424098670333</v>
      </c>
      <c r="I46" s="18">
        <f t="shared" si="22"/>
        <v>289.192409867033</v>
      </c>
      <c r="J46" s="18">
        <f t="shared" si="23"/>
        <v>0.12588859617476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0.257860299752799</v>
      </c>
      <c r="O46" s="18">
        <f t="shared" si="39"/>
        <v>0.0906626363904982</v>
      </c>
      <c r="P46" s="18">
        <f t="shared" si="26"/>
        <v>0.0114133920207025</v>
      </c>
      <c r="Q46" s="23">
        <f t="shared" si="27"/>
        <v>0.00176907576320889</v>
      </c>
      <c r="R46" s="18">
        <f t="shared" si="28"/>
        <v>0.0119491114583333</v>
      </c>
      <c r="S46" s="24">
        <f t="shared" si="29"/>
        <v>0.148050821132406</v>
      </c>
      <c r="T46" s="3">
        <v>0.01</v>
      </c>
      <c r="U46" s="25">
        <f t="shared" si="30"/>
        <v>0.00148050821132406</v>
      </c>
      <c r="V46" s="24"/>
      <c r="W46" s="3"/>
      <c r="X46" s="25"/>
      <c r="Y46" s="27">
        <v>0.04</v>
      </c>
      <c r="Z46" s="3">
        <v>0.49</v>
      </c>
      <c r="AA46" s="26">
        <f t="shared" si="31"/>
        <v>0.0196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0.015</v>
      </c>
      <c r="AO46" s="3">
        <v>0.5</v>
      </c>
      <c r="AP46" s="3">
        <f t="shared" si="32"/>
        <v>0.0075</v>
      </c>
      <c r="AQ46" s="1">
        <f t="shared" si="33"/>
        <v>0.0285805082113241</v>
      </c>
      <c r="AR46" s="28">
        <f t="shared" si="34"/>
        <v>7.70910416666667</v>
      </c>
      <c r="AS46" s="1">
        <f t="shared" si="35"/>
        <v>0.155</v>
      </c>
      <c r="AT46" s="2">
        <f t="shared" si="36"/>
        <v>71.2938287671233</v>
      </c>
      <c r="AU46" s="1">
        <f t="shared" si="37"/>
        <v>16312.9423198189</v>
      </c>
    </row>
    <row r="47" s="1" customFormat="1" spans="1:47">
      <c r="A47" s="13"/>
      <c r="B47" s="13"/>
      <c r="C47" s="16">
        <v>5</v>
      </c>
      <c r="D47" s="17">
        <v>21.1220367770968</v>
      </c>
      <c r="E47" s="19">
        <f t="shared" si="38"/>
        <v>16.0424098670333</v>
      </c>
      <c r="F47" s="16" t="s">
        <v>75</v>
      </c>
      <c r="G47" s="13">
        <v>6</v>
      </c>
      <c r="H47" s="18">
        <f t="shared" si="21"/>
        <v>21.1220367770968</v>
      </c>
      <c r="I47" s="18">
        <f t="shared" si="22"/>
        <v>294.272036777097</v>
      </c>
      <c r="J47" s="18">
        <f t="shared" si="23"/>
        <v>0.225107652162056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0.156340286036462</v>
      </c>
      <c r="P47" s="18">
        <f t="shared" si="26"/>
        <v>0.0351933947280123</v>
      </c>
      <c r="Q47" s="23">
        <f t="shared" si="27"/>
        <v>0.00545497618284191</v>
      </c>
      <c r="R47" s="18">
        <f t="shared" si="28"/>
        <v>0.0119491114583333</v>
      </c>
      <c r="S47" s="24">
        <f t="shared" si="29"/>
        <v>0.456517306902983</v>
      </c>
      <c r="T47" s="3">
        <v>0.01</v>
      </c>
      <c r="U47" s="25">
        <f t="shared" si="30"/>
        <v>0.00456517306902983</v>
      </c>
      <c r="V47" s="24"/>
      <c r="W47" s="3"/>
      <c r="X47" s="25"/>
      <c r="Y47" s="27">
        <v>0.04</v>
      </c>
      <c r="Z47" s="3">
        <v>0.49</v>
      </c>
      <c r="AA47" s="26">
        <f t="shared" si="31"/>
        <v>0.0196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0.015</v>
      </c>
      <c r="AO47" s="3">
        <v>0.5</v>
      </c>
      <c r="AP47" s="3">
        <f t="shared" si="32"/>
        <v>0.0075</v>
      </c>
      <c r="AQ47" s="1">
        <f t="shared" si="33"/>
        <v>0.0316651730690298</v>
      </c>
      <c r="AR47" s="28">
        <f t="shared" si="34"/>
        <v>7.70910416666667</v>
      </c>
      <c r="AS47" s="1">
        <f t="shared" si="35"/>
        <v>0.155</v>
      </c>
      <c r="AT47" s="2">
        <f t="shared" si="36"/>
        <v>71.2938287671233</v>
      </c>
      <c r="AU47" s="1">
        <f t="shared" si="37"/>
        <v>18073.5814073978</v>
      </c>
    </row>
    <row r="48" s="1" customFormat="1" spans="1:47">
      <c r="A48" s="13"/>
      <c r="B48" s="13"/>
      <c r="C48" s="16">
        <v>6</v>
      </c>
      <c r="D48" s="17">
        <v>25.036764355</v>
      </c>
      <c r="E48" s="19">
        <f t="shared" si="38"/>
        <v>21.1220367770968</v>
      </c>
      <c r="F48" s="16" t="s">
        <v>73</v>
      </c>
      <c r="G48" s="13">
        <v>7</v>
      </c>
      <c r="H48" s="18">
        <f t="shared" si="21"/>
        <v>25.036764355</v>
      </c>
      <c r="I48" s="18">
        <f t="shared" si="22"/>
        <v>298.186764355</v>
      </c>
      <c r="J48" s="18">
        <f t="shared" si="23"/>
        <v>0.347570970276358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0.198237932975117</v>
      </c>
      <c r="P48" s="18">
        <f t="shared" si="26"/>
        <v>0.0689017507097409</v>
      </c>
      <c r="Q48" s="23">
        <f t="shared" si="27"/>
        <v>0.0106797713600098</v>
      </c>
      <c r="R48" s="18">
        <f t="shared" si="28"/>
        <v>0.0119491114583333</v>
      </c>
      <c r="S48" s="24">
        <f t="shared" si="29"/>
        <v>0.893771172630728</v>
      </c>
      <c r="T48" s="3">
        <v>0.01</v>
      </c>
      <c r="U48" s="25">
        <f t="shared" si="30"/>
        <v>0.00893771172630728</v>
      </c>
      <c r="V48" s="24"/>
      <c r="W48" s="3"/>
      <c r="X48" s="25"/>
      <c r="Y48" s="27">
        <v>0.05</v>
      </c>
      <c r="Z48" s="3">
        <v>0.49</v>
      </c>
      <c r="AA48" s="26">
        <f t="shared" si="31"/>
        <v>0.0245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0.02</v>
      </c>
      <c r="AO48" s="3">
        <v>0.5</v>
      </c>
      <c r="AP48" s="3">
        <f t="shared" si="32"/>
        <v>0.01</v>
      </c>
      <c r="AQ48" s="1">
        <f t="shared" si="33"/>
        <v>0.0434377117263073</v>
      </c>
      <c r="AR48" s="28">
        <f t="shared" si="34"/>
        <v>7.70910416666667</v>
      </c>
      <c r="AS48" s="1">
        <f t="shared" si="35"/>
        <v>0.155</v>
      </c>
      <c r="AT48" s="2">
        <f t="shared" si="36"/>
        <v>71.2938287671233</v>
      </c>
      <c r="AU48" s="1">
        <f t="shared" si="37"/>
        <v>24793.0120996034</v>
      </c>
    </row>
    <row r="49" s="1" customFormat="1" spans="1:47">
      <c r="A49" s="13"/>
      <c r="B49" s="13"/>
      <c r="C49" s="16">
        <v>7</v>
      </c>
      <c r="D49" s="17">
        <v>28.3464282645161</v>
      </c>
      <c r="E49" s="19">
        <f t="shared" si="38"/>
        <v>25.036764355</v>
      </c>
      <c r="F49" s="16" t="s">
        <v>73</v>
      </c>
      <c r="G49" s="13">
        <v>8</v>
      </c>
      <c r="H49" s="18">
        <f t="shared" si="21"/>
        <v>28.3464282645161</v>
      </c>
      <c r="I49" s="18">
        <f t="shared" si="22"/>
        <v>301.496428264516</v>
      </c>
      <c r="J49" s="18">
        <f t="shared" si="23"/>
        <v>0.497412330437289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0.206427223932042</v>
      </c>
      <c r="P49" s="18">
        <f t="shared" si="26"/>
        <v>0.102679446521737</v>
      </c>
      <c r="Q49" s="23">
        <f t="shared" si="27"/>
        <v>0.0159153142108693</v>
      </c>
      <c r="R49" s="18">
        <f t="shared" si="28"/>
        <v>0.0119491114583333</v>
      </c>
      <c r="S49" s="24">
        <f t="shared" si="29"/>
        <v>1.33192449215711</v>
      </c>
      <c r="T49" s="3">
        <v>0.01</v>
      </c>
      <c r="U49" s="25">
        <f t="shared" si="30"/>
        <v>0.0133192449215711</v>
      </c>
      <c r="V49" s="24"/>
      <c r="W49" s="3"/>
      <c r="X49" s="25"/>
      <c r="Y49" s="27">
        <v>0.05</v>
      </c>
      <c r="Z49" s="3">
        <v>0.49</v>
      </c>
      <c r="AA49" s="26">
        <f t="shared" si="31"/>
        <v>0.0245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0.02</v>
      </c>
      <c r="AO49" s="3">
        <v>0.5</v>
      </c>
      <c r="AP49" s="3">
        <f t="shared" si="32"/>
        <v>0.01</v>
      </c>
      <c r="AQ49" s="1">
        <f t="shared" si="33"/>
        <v>0.0478192449215711</v>
      </c>
      <c r="AR49" s="28">
        <f t="shared" si="34"/>
        <v>7.70910416666667</v>
      </c>
      <c r="AS49" s="1">
        <f t="shared" si="35"/>
        <v>0.155</v>
      </c>
      <c r="AT49" s="2">
        <f t="shared" si="36"/>
        <v>71.2938287671233</v>
      </c>
      <c r="AU49" s="1">
        <f t="shared" si="37"/>
        <v>27293.8667995346</v>
      </c>
    </row>
    <row r="50" s="1" customFormat="1" spans="1:47">
      <c r="A50" s="13"/>
      <c r="B50" s="13"/>
      <c r="C50" s="16">
        <v>8</v>
      </c>
      <c r="D50" s="17">
        <v>27.9876809167742</v>
      </c>
      <c r="E50" s="19">
        <f t="shared" si="38"/>
        <v>28.3464282645161</v>
      </c>
      <c r="F50" s="16" t="s">
        <v>73</v>
      </c>
      <c r="G50" s="13">
        <v>9</v>
      </c>
      <c r="H50" s="18">
        <f t="shared" si="21"/>
        <v>27.9876809167742</v>
      </c>
      <c r="I50" s="18">
        <f t="shared" si="22"/>
        <v>301.137680916774</v>
      </c>
      <c r="J50" s="18">
        <f t="shared" si="23"/>
        <v>0.478638789500403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0.180838819076972</v>
      </c>
      <c r="P50" s="18">
        <f t="shared" si="26"/>
        <v>0.0865564734576842</v>
      </c>
      <c r="Q50" s="23">
        <f t="shared" si="27"/>
        <v>0.013416253385941</v>
      </c>
      <c r="R50" s="18">
        <f t="shared" si="28"/>
        <v>0.0119491114583333</v>
      </c>
      <c r="S50" s="24">
        <f t="shared" si="29"/>
        <v>1.12278251255113</v>
      </c>
      <c r="T50" s="3">
        <v>0.01</v>
      </c>
      <c r="U50" s="25">
        <f t="shared" si="30"/>
        <v>0.0112278251255113</v>
      </c>
      <c r="V50" s="24"/>
      <c r="W50" s="3"/>
      <c r="X50" s="25"/>
      <c r="Y50" s="27">
        <v>0.04</v>
      </c>
      <c r="Z50" s="3">
        <v>0.49</v>
      </c>
      <c r="AA50" s="26">
        <f t="shared" si="31"/>
        <v>0.0196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0.015</v>
      </c>
      <c r="AO50" s="3">
        <v>0.5</v>
      </c>
      <c r="AP50" s="3">
        <f t="shared" si="32"/>
        <v>0.0075</v>
      </c>
      <c r="AQ50" s="1">
        <f t="shared" si="33"/>
        <v>0.0383278251255113</v>
      </c>
      <c r="AR50" s="28">
        <f t="shared" si="34"/>
        <v>7.70910416666667</v>
      </c>
      <c r="AS50" s="1">
        <f t="shared" si="35"/>
        <v>0.155</v>
      </c>
      <c r="AT50" s="2">
        <f t="shared" si="36"/>
        <v>71.2938287671233</v>
      </c>
      <c r="AU50" s="1">
        <f t="shared" si="37"/>
        <v>21876.4339630897</v>
      </c>
    </row>
    <row r="51" s="1" customFormat="1" spans="1:47">
      <c r="A51" s="13"/>
      <c r="B51" s="13"/>
      <c r="C51" s="16">
        <v>9</v>
      </c>
      <c r="D51" s="17">
        <v>21.2613676776667</v>
      </c>
      <c r="E51" s="19">
        <f t="shared" si="38"/>
        <v>27.9876809167742</v>
      </c>
      <c r="F51" s="16" t="s">
        <v>73</v>
      </c>
      <c r="G51" s="13">
        <v>10</v>
      </c>
      <c r="H51" s="18">
        <f t="shared" si="21"/>
        <v>21.2613676776667</v>
      </c>
      <c r="I51" s="18">
        <f t="shared" si="22"/>
        <v>294.411367677667</v>
      </c>
      <c r="J51" s="18">
        <f t="shared" si="23"/>
        <v>0.228660320033689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0.171373387285954</v>
      </c>
      <c r="P51" s="18">
        <f t="shared" si="26"/>
        <v>0.0391862935820636</v>
      </c>
      <c r="Q51" s="23">
        <f t="shared" si="27"/>
        <v>0.00607387550521986</v>
      </c>
      <c r="R51" s="18">
        <f t="shared" si="28"/>
        <v>0.0119491114583333</v>
      </c>
      <c r="S51" s="24">
        <f t="shared" si="29"/>
        <v>0.50831189636146</v>
      </c>
      <c r="T51" s="3">
        <v>0.01</v>
      </c>
      <c r="U51" s="25">
        <f t="shared" si="30"/>
        <v>0.0050831189636146</v>
      </c>
      <c r="V51" s="24"/>
      <c r="W51" s="3"/>
      <c r="X51" s="25"/>
      <c r="Y51" s="27">
        <v>0.04</v>
      </c>
      <c r="Z51" s="3">
        <v>0.49</v>
      </c>
      <c r="AA51" s="26">
        <f t="shared" si="31"/>
        <v>0.0196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0.015</v>
      </c>
      <c r="AO51" s="3">
        <v>0.5</v>
      </c>
      <c r="AP51" s="3">
        <f t="shared" si="32"/>
        <v>0.0075</v>
      </c>
      <c r="AQ51" s="1">
        <f t="shared" si="33"/>
        <v>0.0321831189636146</v>
      </c>
      <c r="AR51" s="28">
        <f t="shared" si="34"/>
        <v>7.70910416666667</v>
      </c>
      <c r="AS51" s="1">
        <f t="shared" si="35"/>
        <v>0.155</v>
      </c>
      <c r="AT51" s="2">
        <f t="shared" si="36"/>
        <v>71.2938287671233</v>
      </c>
      <c r="AU51" s="1">
        <f t="shared" si="37"/>
        <v>18369.2102128996</v>
      </c>
    </row>
    <row r="52" s="1" customFormat="1" spans="1:47">
      <c r="A52" s="13"/>
      <c r="B52" s="13"/>
      <c r="C52" s="16">
        <v>10</v>
      </c>
      <c r="D52" s="17">
        <v>17.2328367977419</v>
      </c>
      <c r="E52" s="19">
        <f t="shared" si="38"/>
        <v>21.2613676776667</v>
      </c>
      <c r="F52" s="16" t="s">
        <v>73</v>
      </c>
      <c r="G52" s="13">
        <v>11</v>
      </c>
      <c r="H52" s="18">
        <f t="shared" si="21"/>
        <v>17.2328367977419</v>
      </c>
      <c r="I52" s="18">
        <f t="shared" si="22"/>
        <v>290.382836797742</v>
      </c>
      <c r="J52" s="18">
        <f t="shared" si="23"/>
        <v>0.144520777466786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0.125577739018696</v>
      </c>
      <c r="O52" s="18">
        <f t="shared" si="39"/>
        <v>0.0837003963518612</v>
      </c>
      <c r="P52" s="18">
        <f t="shared" si="26"/>
        <v>0.0120964463550491</v>
      </c>
      <c r="Q52" s="23">
        <f t="shared" si="27"/>
        <v>0.00187494918503261</v>
      </c>
      <c r="R52" s="18">
        <f t="shared" si="28"/>
        <v>0.0119491114583333</v>
      </c>
      <c r="S52" s="24">
        <f t="shared" si="29"/>
        <v>0.156911180515018</v>
      </c>
      <c r="T52" s="3">
        <v>0.01</v>
      </c>
      <c r="U52" s="25">
        <f t="shared" si="30"/>
        <v>0.00156911180515018</v>
      </c>
      <c r="V52" s="24"/>
      <c r="W52" s="3"/>
      <c r="X52" s="25"/>
      <c r="Y52" s="27">
        <v>0.02</v>
      </c>
      <c r="Z52" s="3">
        <v>0.49</v>
      </c>
      <c r="AA52" s="26">
        <f t="shared" si="31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32"/>
        <v>0.005</v>
      </c>
      <c r="AQ52" s="1">
        <f t="shared" si="33"/>
        <v>0.0163691118051502</v>
      </c>
      <c r="AR52" s="28">
        <f t="shared" si="34"/>
        <v>7.70910416666667</v>
      </c>
      <c r="AS52" s="1">
        <f t="shared" si="35"/>
        <v>0.155</v>
      </c>
      <c r="AT52" s="2">
        <f t="shared" si="36"/>
        <v>71.2938287671233</v>
      </c>
      <c r="AU52" s="1">
        <f t="shared" si="37"/>
        <v>9343.02408934355</v>
      </c>
    </row>
    <row r="53" s="1" customFormat="1" spans="1:48">
      <c r="A53" s="13"/>
      <c r="B53" s="13"/>
      <c r="C53" s="16">
        <v>11</v>
      </c>
      <c r="D53" s="17">
        <v>10.8073050877667</v>
      </c>
      <c r="E53" s="19">
        <f t="shared" si="38"/>
        <v>17.2328367977419</v>
      </c>
      <c r="F53" s="16" t="s">
        <v>75</v>
      </c>
      <c r="G53" s="13">
        <v>12</v>
      </c>
      <c r="H53" s="18">
        <f t="shared" si="21"/>
        <v>10.8073050877667</v>
      </c>
      <c r="I53" s="18">
        <f t="shared" si="22"/>
        <v>283.957305087767</v>
      </c>
      <c r="J53" s="18">
        <f t="shared" si="23"/>
        <v>0.0676717995776074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0.148694991663479</v>
      </c>
      <c r="P53" s="18">
        <f t="shared" si="26"/>
        <v>0.0100624576740449</v>
      </c>
      <c r="Q53" s="23">
        <f t="shared" si="27"/>
        <v>0.00155968093947697</v>
      </c>
      <c r="R53" s="18">
        <f t="shared" si="28"/>
        <v>0.0119491114583333</v>
      </c>
      <c r="S53" s="24">
        <f t="shared" si="29"/>
        <v>0.130526938753194</v>
      </c>
      <c r="T53" s="3">
        <v>0.01</v>
      </c>
      <c r="U53" s="25">
        <f t="shared" si="30"/>
        <v>0.00130526938753194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0.0161052693875319</v>
      </c>
      <c r="AR53" s="28">
        <f t="shared" si="34"/>
        <v>7.70910416666667</v>
      </c>
      <c r="AS53" s="1">
        <f t="shared" si="35"/>
        <v>0.155</v>
      </c>
      <c r="AT53" s="2">
        <f t="shared" si="36"/>
        <v>71.2938287671233</v>
      </c>
      <c r="AU53" s="1">
        <f t="shared" si="37"/>
        <v>9192.43033123737</v>
      </c>
      <c r="AV53" s="1">
        <f>SUM(AU42:AU53)</f>
        <v>188799.085669301</v>
      </c>
    </row>
    <row r="54" s="1" customFormat="1" spans="1:46">
      <c r="A54" s="13"/>
      <c r="B54" s="13"/>
      <c r="C54" s="16">
        <v>12</v>
      </c>
      <c r="D54" s="17">
        <v>5.00810293790323</v>
      </c>
      <c r="E54" s="19">
        <f t="shared" si="38"/>
        <v>10.8073050877667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108.2955</v>
      </c>
      <c r="C58" s="16" t="s">
        <v>72</v>
      </c>
      <c r="D58" s="17">
        <v>3.14369411216129</v>
      </c>
      <c r="E58" s="16"/>
      <c r="F58" s="16"/>
      <c r="G58" s="13">
        <v>1</v>
      </c>
      <c r="H58" s="18">
        <f t="shared" ref="H58:H69" si="40">E59</f>
        <v>3.14369411216129</v>
      </c>
      <c r="I58" s="18">
        <f t="shared" ref="I58:I69" si="41">H58+273.15</f>
        <v>276.293694112161</v>
      </c>
      <c r="J58" s="18">
        <f t="shared" ref="J58:J69" si="42">EXP(($C$16*(I58-$C$14))/($C$17*I58*$C$14))</f>
        <v>0.0261427446581957</v>
      </c>
      <c r="K58" s="18">
        <f t="shared" ref="K58:K69" si="43">$B$58/12</f>
        <v>9.024625</v>
      </c>
      <c r="L58" s="18">
        <f t="shared" ref="L58:L69" si="44">K58*$B$59/100</f>
        <v>2.43664875</v>
      </c>
      <c r="M58" s="13" t="s">
        <v>73</v>
      </c>
      <c r="N58" s="13"/>
      <c r="O58" s="18">
        <f>L58</f>
        <v>2.43664875</v>
      </c>
      <c r="P58" s="18">
        <f t="shared" ref="P58:P69" si="45">O58*J58</f>
        <v>0.0637006860929617</v>
      </c>
      <c r="Q58" s="23">
        <f t="shared" ref="Q58:Q69" si="46">P58*$B$60</f>
        <v>0.0286653087418328</v>
      </c>
      <c r="R58" s="18">
        <f t="shared" ref="R58:R69" si="47">L58*$B$60</f>
        <v>1.0964919375</v>
      </c>
      <c r="S58" s="24">
        <f t="shared" ref="S58:S69" si="48">Q58/R58</f>
        <v>0.0261427446581957</v>
      </c>
      <c r="T58" s="3">
        <v>0.27</v>
      </c>
      <c r="U58" s="25">
        <f t="shared" ref="U58:U69" si="49">S58*T58</f>
        <v>0.00705854105771284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0.2285281501289</v>
      </c>
      <c r="AC58" s="28">
        <f t="shared" ref="AC58:AC69" si="51">$B$58/12</f>
        <v>9.024625</v>
      </c>
      <c r="AD58" s="1">
        <f t="shared" ref="AD58:AD69" si="52">$B$60</f>
        <v>0.45</v>
      </c>
      <c r="AE58" s="29">
        <f t="shared" ref="AE58:AE69" si="53">$E$7/12</f>
        <v>541.702062867124</v>
      </c>
      <c r="AF58" s="1">
        <f t="shared" ref="AF58:AF69" si="54">AE58*10000*AC58*AB58</f>
        <v>11171959.6457712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7">
        <v>3.16446067819355</v>
      </c>
      <c r="E59" s="19">
        <f t="shared" ref="E59:E70" si="55">D58</f>
        <v>3.14369411216129</v>
      </c>
      <c r="F59" s="16" t="s">
        <v>73</v>
      </c>
      <c r="G59" s="13">
        <v>2</v>
      </c>
      <c r="H59" s="18">
        <f t="shared" si="40"/>
        <v>3.16446067819355</v>
      </c>
      <c r="I59" s="18">
        <f t="shared" si="41"/>
        <v>276.314460678194</v>
      </c>
      <c r="J59" s="18">
        <f t="shared" si="42"/>
        <v>0.0262120764294013</v>
      </c>
      <c r="K59" s="18">
        <f t="shared" si="43"/>
        <v>9.024625</v>
      </c>
      <c r="L59" s="18">
        <f t="shared" si="44"/>
        <v>2.43664875</v>
      </c>
      <c r="M59" s="13" t="s">
        <v>73</v>
      </c>
      <c r="N59" s="13"/>
      <c r="O59" s="18">
        <f t="shared" ref="O59:O69" si="56">L59+O58-P58-N59</f>
        <v>4.80959681390704</v>
      </c>
      <c r="P59" s="18">
        <f t="shared" si="45"/>
        <v>0.126069519280736</v>
      </c>
      <c r="Q59" s="23">
        <f t="shared" si="46"/>
        <v>0.0567312836763313</v>
      </c>
      <c r="R59" s="18">
        <f t="shared" si="47"/>
        <v>1.0964919375</v>
      </c>
      <c r="S59" s="24">
        <f t="shared" si="48"/>
        <v>0.0517388972377477</v>
      </c>
      <c r="T59" s="3">
        <v>0.27</v>
      </c>
      <c r="U59" s="25">
        <f t="shared" si="49"/>
        <v>0.0139695022541919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0.230611804929639</v>
      </c>
      <c r="AC59" s="28">
        <f t="shared" si="51"/>
        <v>9.024625</v>
      </c>
      <c r="AD59" s="1">
        <f t="shared" si="52"/>
        <v>0.45</v>
      </c>
      <c r="AE59" s="29">
        <f t="shared" si="53"/>
        <v>541.702062867124</v>
      </c>
      <c r="AF59" s="1">
        <f t="shared" si="54"/>
        <v>11273822.4024444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0.45</v>
      </c>
      <c r="C60" s="16">
        <v>2</v>
      </c>
      <c r="D60" s="17">
        <v>5.39828313628571</v>
      </c>
      <c r="E60" s="19">
        <f t="shared" si="55"/>
        <v>3.16446067819355</v>
      </c>
      <c r="F60" s="16" t="s">
        <v>73</v>
      </c>
      <c r="G60" s="13">
        <v>3</v>
      </c>
      <c r="H60" s="18">
        <f t="shared" si="40"/>
        <v>5.39828313628571</v>
      </c>
      <c r="I60" s="18">
        <f t="shared" si="41"/>
        <v>278.548283136286</v>
      </c>
      <c r="J60" s="18">
        <f t="shared" si="42"/>
        <v>0.0347720023456839</v>
      </c>
      <c r="K60" s="18">
        <f t="shared" si="43"/>
        <v>9.024625</v>
      </c>
      <c r="L60" s="18">
        <f t="shared" si="44"/>
        <v>2.43664875</v>
      </c>
      <c r="M60" s="13" t="s">
        <v>73</v>
      </c>
      <c r="N60" s="13"/>
      <c r="O60" s="18">
        <f t="shared" si="56"/>
        <v>7.1201760446263</v>
      </c>
      <c r="P60" s="18">
        <f t="shared" si="45"/>
        <v>0.247582778125428</v>
      </c>
      <c r="Q60" s="23">
        <f t="shared" si="46"/>
        <v>0.111412250156443</v>
      </c>
      <c r="R60" s="18">
        <f t="shared" si="47"/>
        <v>1.0964919375</v>
      </c>
      <c r="S60" s="24">
        <f t="shared" si="48"/>
        <v>0.10160790640236</v>
      </c>
      <c r="T60" s="3">
        <v>0.27</v>
      </c>
      <c r="U60" s="25">
        <f t="shared" si="49"/>
        <v>0.0274341347286373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50"/>
        <v>0.234671391620684</v>
      </c>
      <c r="AC60" s="28">
        <f t="shared" si="51"/>
        <v>9.024625</v>
      </c>
      <c r="AD60" s="1">
        <f t="shared" si="52"/>
        <v>0.45</v>
      </c>
      <c r="AE60" s="29">
        <f t="shared" si="53"/>
        <v>541.702062867124</v>
      </c>
      <c r="AF60" s="1">
        <f t="shared" si="54"/>
        <v>11472281.7111348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7">
        <v>12.0327224404516</v>
      </c>
      <c r="E61" s="19">
        <f t="shared" si="55"/>
        <v>5.39828313628571</v>
      </c>
      <c r="F61" s="16" t="s">
        <v>73</v>
      </c>
      <c r="G61" s="13">
        <v>4</v>
      </c>
      <c r="H61" s="18">
        <f t="shared" si="40"/>
        <v>12.0327224404516</v>
      </c>
      <c r="I61" s="18">
        <f t="shared" si="41"/>
        <v>285.182722440452</v>
      </c>
      <c r="J61" s="18">
        <f t="shared" si="42"/>
        <v>0.0784146299544666</v>
      </c>
      <c r="K61" s="18">
        <f t="shared" si="43"/>
        <v>9.024625</v>
      </c>
      <c r="L61" s="18">
        <f t="shared" si="44"/>
        <v>2.43664875</v>
      </c>
      <c r="M61" s="13" t="s">
        <v>73</v>
      </c>
      <c r="N61" s="13"/>
      <c r="O61" s="18">
        <f t="shared" si="56"/>
        <v>9.30924201650087</v>
      </c>
      <c r="P61" s="18">
        <f t="shared" si="45"/>
        <v>0.729980767880488</v>
      </c>
      <c r="Q61" s="23">
        <f t="shared" si="46"/>
        <v>0.32849134554622</v>
      </c>
      <c r="R61" s="18">
        <f t="shared" si="47"/>
        <v>1.0964919375</v>
      </c>
      <c r="S61" s="24">
        <f t="shared" si="48"/>
        <v>0.299583913307361</v>
      </c>
      <c r="T61" s="3">
        <v>0.27</v>
      </c>
      <c r="U61" s="25">
        <f t="shared" si="49"/>
        <v>0.0808876565929874</v>
      </c>
      <c r="V61" s="3">
        <v>220.1</v>
      </c>
      <c r="W61" s="26">
        <v>12.1</v>
      </c>
      <c r="X61" s="26">
        <v>4.5</v>
      </c>
      <c r="Y61" s="26">
        <v>1.5</v>
      </c>
      <c r="Z61" s="26">
        <v>6.8</v>
      </c>
      <c r="AA61" s="3">
        <v>30.2</v>
      </c>
      <c r="AB61" s="2">
        <f t="shared" si="50"/>
        <v>0.299587628462786</v>
      </c>
      <c r="AC61" s="28">
        <f t="shared" si="51"/>
        <v>9.024625</v>
      </c>
      <c r="AD61" s="1">
        <f t="shared" si="52"/>
        <v>0.45</v>
      </c>
      <c r="AE61" s="29">
        <f t="shared" si="53"/>
        <v>541.702062867124</v>
      </c>
      <c r="AF61" s="1">
        <f t="shared" si="54"/>
        <v>14645814.5032491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7">
        <v>16.0424098670333</v>
      </c>
      <c r="E62" s="19">
        <f t="shared" si="55"/>
        <v>12.0327224404516</v>
      </c>
      <c r="F62" s="16" t="s">
        <v>73</v>
      </c>
      <c r="G62" s="13">
        <v>5</v>
      </c>
      <c r="H62" s="18">
        <f t="shared" si="40"/>
        <v>16.0424098670333</v>
      </c>
      <c r="I62" s="18">
        <f t="shared" si="41"/>
        <v>289.192409867033</v>
      </c>
      <c r="J62" s="18">
        <f t="shared" si="42"/>
        <v>0.12588859617476</v>
      </c>
      <c r="K62" s="18">
        <f t="shared" si="43"/>
        <v>9.024625</v>
      </c>
      <c r="L62" s="18">
        <f t="shared" si="44"/>
        <v>2.43664875</v>
      </c>
      <c r="M62" s="13" t="s">
        <v>75</v>
      </c>
      <c r="N62" s="18">
        <f>(O61-P61)*$C$22/100</f>
        <v>8.15029818618937</v>
      </c>
      <c r="O62" s="18">
        <f t="shared" si="56"/>
        <v>2.86561181243102</v>
      </c>
      <c r="P62" s="18">
        <f t="shared" si="45"/>
        <v>0.360747848248751</v>
      </c>
      <c r="Q62" s="23">
        <f t="shared" si="46"/>
        <v>0.162336531711938</v>
      </c>
      <c r="R62" s="18">
        <f t="shared" si="47"/>
        <v>1.0964919375</v>
      </c>
      <c r="S62" s="24">
        <f t="shared" si="48"/>
        <v>0.148050821132406</v>
      </c>
      <c r="T62" s="3">
        <v>0.27</v>
      </c>
      <c r="U62" s="25">
        <f t="shared" si="49"/>
        <v>0.0399737217057496</v>
      </c>
      <c r="V62" s="3">
        <v>220.1</v>
      </c>
      <c r="W62" s="26">
        <v>12.1</v>
      </c>
      <c r="X62" s="26">
        <v>4.5</v>
      </c>
      <c r="Y62" s="26">
        <v>1.5</v>
      </c>
      <c r="Z62" s="26">
        <v>6.8</v>
      </c>
      <c r="AA62" s="3">
        <v>30.2</v>
      </c>
      <c r="AB62" s="2">
        <f t="shared" si="50"/>
        <v>0.287252077094284</v>
      </c>
      <c r="AC62" s="28">
        <f t="shared" si="51"/>
        <v>9.024625</v>
      </c>
      <c r="AD62" s="1">
        <f t="shared" si="52"/>
        <v>0.45</v>
      </c>
      <c r="AE62" s="29">
        <f t="shared" si="53"/>
        <v>541.702062867124</v>
      </c>
      <c r="AF62" s="1">
        <f t="shared" si="54"/>
        <v>14042771.5870066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7">
        <v>21.1220367770968</v>
      </c>
      <c r="E63" s="19">
        <f t="shared" si="55"/>
        <v>16.0424098670333</v>
      </c>
      <c r="F63" s="16" t="s">
        <v>75</v>
      </c>
      <c r="G63" s="13">
        <v>6</v>
      </c>
      <c r="H63" s="18">
        <f t="shared" si="40"/>
        <v>21.1220367770968</v>
      </c>
      <c r="I63" s="18">
        <f t="shared" si="41"/>
        <v>294.272036777097</v>
      </c>
      <c r="J63" s="18">
        <f t="shared" si="42"/>
        <v>0.225107652162056</v>
      </c>
      <c r="K63" s="18">
        <f t="shared" si="43"/>
        <v>9.024625</v>
      </c>
      <c r="L63" s="18">
        <f t="shared" si="44"/>
        <v>2.43664875</v>
      </c>
      <c r="M63" s="13" t="s">
        <v>73</v>
      </c>
      <c r="N63" s="13"/>
      <c r="O63" s="18">
        <f t="shared" si="56"/>
        <v>4.94151271418227</v>
      </c>
      <c r="P63" s="18">
        <f t="shared" si="45"/>
        <v>1.11237232521852</v>
      </c>
      <c r="Q63" s="23">
        <f t="shared" si="46"/>
        <v>0.500567546348334</v>
      </c>
      <c r="R63" s="18">
        <f t="shared" si="47"/>
        <v>1.0964919375</v>
      </c>
      <c r="S63" s="24">
        <f t="shared" si="48"/>
        <v>0.456517306902983</v>
      </c>
      <c r="T63" s="3">
        <v>0.27</v>
      </c>
      <c r="U63" s="25">
        <f t="shared" si="49"/>
        <v>0.123259672863805</v>
      </c>
      <c r="V63" s="3">
        <v>229.1</v>
      </c>
      <c r="W63" s="26">
        <v>15.1</v>
      </c>
      <c r="X63" s="26">
        <v>6</v>
      </c>
      <c r="Y63" s="26">
        <v>3</v>
      </c>
      <c r="Z63" s="26">
        <v>7</v>
      </c>
      <c r="AA63" s="3">
        <v>30.2</v>
      </c>
      <c r="AB63" s="2">
        <f t="shared" si="50"/>
        <v>0.327562791368437</v>
      </c>
      <c r="AC63" s="28">
        <f t="shared" si="51"/>
        <v>9.024625</v>
      </c>
      <c r="AD63" s="1">
        <f t="shared" si="52"/>
        <v>0.45</v>
      </c>
      <c r="AE63" s="29">
        <f t="shared" si="53"/>
        <v>541.702062867124</v>
      </c>
      <c r="AF63" s="1">
        <f t="shared" si="54"/>
        <v>16013424.5368031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7">
        <v>25.036764355</v>
      </c>
      <c r="E64" s="19">
        <f t="shared" si="55"/>
        <v>21.1220367770968</v>
      </c>
      <c r="F64" s="16" t="s">
        <v>73</v>
      </c>
      <c r="G64" s="13">
        <v>7</v>
      </c>
      <c r="H64" s="18">
        <f t="shared" si="40"/>
        <v>25.036764355</v>
      </c>
      <c r="I64" s="18">
        <f t="shared" si="41"/>
        <v>298.186764355</v>
      </c>
      <c r="J64" s="18">
        <f t="shared" si="42"/>
        <v>0.347570970276358</v>
      </c>
      <c r="K64" s="18">
        <f t="shared" si="43"/>
        <v>9.024625</v>
      </c>
      <c r="L64" s="18">
        <f t="shared" si="44"/>
        <v>2.43664875</v>
      </c>
      <c r="M64" s="13" t="s">
        <v>73</v>
      </c>
      <c r="N64" s="13"/>
      <c r="O64" s="18">
        <f t="shared" si="56"/>
        <v>6.26578913896375</v>
      </c>
      <c r="P64" s="18">
        <f t="shared" si="45"/>
        <v>2.1778064105767</v>
      </c>
      <c r="Q64" s="23">
        <f t="shared" si="46"/>
        <v>0.980012884759513</v>
      </c>
      <c r="R64" s="18">
        <f t="shared" si="47"/>
        <v>1.0964919375</v>
      </c>
      <c r="S64" s="24">
        <f t="shared" si="48"/>
        <v>0.893771172630727</v>
      </c>
      <c r="T64" s="3">
        <v>0.27</v>
      </c>
      <c r="U64" s="25">
        <f t="shared" si="49"/>
        <v>0.241318216610296</v>
      </c>
      <c r="V64" s="3">
        <v>229.1</v>
      </c>
      <c r="W64" s="26">
        <v>15.1</v>
      </c>
      <c r="X64" s="26">
        <v>6</v>
      </c>
      <c r="Y64" s="26">
        <v>3</v>
      </c>
      <c r="Z64" s="26">
        <v>7</v>
      </c>
      <c r="AA64" s="3">
        <v>30.2</v>
      </c>
      <c r="AB64" s="2">
        <f t="shared" si="50"/>
        <v>0.363157442308004</v>
      </c>
      <c r="AC64" s="28">
        <f t="shared" si="51"/>
        <v>9.024625</v>
      </c>
      <c r="AD64" s="1">
        <f t="shared" si="52"/>
        <v>0.45</v>
      </c>
      <c r="AE64" s="29">
        <f t="shared" si="53"/>
        <v>541.702062867124</v>
      </c>
      <c r="AF64" s="1">
        <f t="shared" si="54"/>
        <v>17753525.2800938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7">
        <v>28.3464282645161</v>
      </c>
      <c r="E65" s="19">
        <f t="shared" si="55"/>
        <v>25.036764355</v>
      </c>
      <c r="F65" s="16" t="s">
        <v>73</v>
      </c>
      <c r="G65" s="13">
        <v>8</v>
      </c>
      <c r="H65" s="18">
        <f t="shared" si="40"/>
        <v>28.3464282645161</v>
      </c>
      <c r="I65" s="18">
        <f t="shared" si="41"/>
        <v>301.496428264516</v>
      </c>
      <c r="J65" s="18">
        <f t="shared" si="42"/>
        <v>0.497412330437289</v>
      </c>
      <c r="K65" s="18">
        <f t="shared" si="43"/>
        <v>9.024625</v>
      </c>
      <c r="L65" s="18">
        <f t="shared" si="44"/>
        <v>2.43664875</v>
      </c>
      <c r="M65" s="13" t="s">
        <v>73</v>
      </c>
      <c r="N65" s="13"/>
      <c r="O65" s="18">
        <f t="shared" si="56"/>
        <v>6.52463147838705</v>
      </c>
      <c r="P65" s="18">
        <f t="shared" si="45"/>
        <v>3.245432148909</v>
      </c>
      <c r="Q65" s="23">
        <f t="shared" si="46"/>
        <v>1.46044446700905</v>
      </c>
      <c r="R65" s="18">
        <f t="shared" si="47"/>
        <v>1.0964919375</v>
      </c>
      <c r="S65" s="24">
        <f t="shared" si="48"/>
        <v>1.33192449215711</v>
      </c>
      <c r="T65" s="3">
        <v>0.27</v>
      </c>
      <c r="U65" s="25">
        <f t="shared" si="49"/>
        <v>0.359619612882419</v>
      </c>
      <c r="V65" s="3">
        <v>229.1</v>
      </c>
      <c r="W65" s="26">
        <v>15.1</v>
      </c>
      <c r="X65" s="26">
        <v>6</v>
      </c>
      <c r="Y65" s="26">
        <v>3</v>
      </c>
      <c r="Z65" s="26">
        <v>7</v>
      </c>
      <c r="AA65" s="3">
        <v>30.2</v>
      </c>
      <c r="AB65" s="2">
        <f t="shared" si="50"/>
        <v>0.398825313284049</v>
      </c>
      <c r="AC65" s="28">
        <f t="shared" si="51"/>
        <v>9.024625</v>
      </c>
      <c r="AD65" s="1">
        <f t="shared" si="52"/>
        <v>0.45</v>
      </c>
      <c r="AE65" s="29">
        <f t="shared" si="53"/>
        <v>541.702062867124</v>
      </c>
      <c r="AF65" s="1">
        <f t="shared" si="54"/>
        <v>19497205.5005401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7">
        <v>27.9876809167742</v>
      </c>
      <c r="E66" s="19">
        <f t="shared" si="55"/>
        <v>28.3464282645161</v>
      </c>
      <c r="F66" s="16" t="s">
        <v>73</v>
      </c>
      <c r="G66" s="13">
        <v>9</v>
      </c>
      <c r="H66" s="18">
        <f t="shared" si="40"/>
        <v>27.9876809167742</v>
      </c>
      <c r="I66" s="18">
        <f t="shared" si="41"/>
        <v>301.137680916774</v>
      </c>
      <c r="J66" s="18">
        <f t="shared" si="42"/>
        <v>0.478638789500403</v>
      </c>
      <c r="K66" s="18">
        <f t="shared" si="43"/>
        <v>9.024625</v>
      </c>
      <c r="L66" s="18">
        <f t="shared" si="44"/>
        <v>2.43664875</v>
      </c>
      <c r="M66" s="13" t="s">
        <v>73</v>
      </c>
      <c r="N66" s="13"/>
      <c r="O66" s="18">
        <f t="shared" si="56"/>
        <v>5.71584807947805</v>
      </c>
      <c r="P66" s="18">
        <f t="shared" si="45"/>
        <v>2.73582660572958</v>
      </c>
      <c r="Q66" s="23">
        <f t="shared" si="46"/>
        <v>1.23112197257831</v>
      </c>
      <c r="R66" s="18">
        <f t="shared" si="47"/>
        <v>1.0964919375</v>
      </c>
      <c r="S66" s="24">
        <f t="shared" si="48"/>
        <v>1.12278251255113</v>
      </c>
      <c r="T66" s="3">
        <v>0.27</v>
      </c>
      <c r="U66" s="25">
        <f t="shared" si="49"/>
        <v>0.303151278388806</v>
      </c>
      <c r="V66" s="3">
        <v>220.1</v>
      </c>
      <c r="W66" s="26">
        <v>12.1</v>
      </c>
      <c r="X66" s="26">
        <v>4.5</v>
      </c>
      <c r="Y66" s="26">
        <v>1.5</v>
      </c>
      <c r="Z66" s="26">
        <v>6.8</v>
      </c>
      <c r="AA66" s="3">
        <v>30.2</v>
      </c>
      <c r="AB66" s="2">
        <f t="shared" si="50"/>
        <v>0.366600110434225</v>
      </c>
      <c r="AC66" s="28">
        <f t="shared" si="51"/>
        <v>9.024625</v>
      </c>
      <c r="AD66" s="1">
        <f t="shared" si="52"/>
        <v>0.45</v>
      </c>
      <c r="AE66" s="29">
        <f t="shared" si="53"/>
        <v>541.702062867124</v>
      </c>
      <c r="AF66" s="1">
        <f t="shared" si="54"/>
        <v>17921825.5501403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7">
        <v>21.2613676776667</v>
      </c>
      <c r="E67" s="19">
        <f t="shared" si="55"/>
        <v>27.9876809167742</v>
      </c>
      <c r="F67" s="16" t="s">
        <v>73</v>
      </c>
      <c r="G67" s="13">
        <v>10</v>
      </c>
      <c r="H67" s="18">
        <f t="shared" si="40"/>
        <v>21.2613676776667</v>
      </c>
      <c r="I67" s="18">
        <f t="shared" si="41"/>
        <v>294.411367677667</v>
      </c>
      <c r="J67" s="18">
        <f t="shared" si="42"/>
        <v>0.228660320033689</v>
      </c>
      <c r="K67" s="18">
        <f t="shared" si="43"/>
        <v>9.024625</v>
      </c>
      <c r="L67" s="18">
        <f t="shared" si="44"/>
        <v>2.43664875</v>
      </c>
      <c r="M67" s="13" t="s">
        <v>73</v>
      </c>
      <c r="N67" s="13"/>
      <c r="O67" s="18">
        <f t="shared" si="56"/>
        <v>5.41667022374848</v>
      </c>
      <c r="P67" s="18">
        <f t="shared" si="45"/>
        <v>1.23857754687928</v>
      </c>
      <c r="Q67" s="23">
        <f t="shared" si="46"/>
        <v>0.557359896095676</v>
      </c>
      <c r="R67" s="18">
        <f t="shared" si="47"/>
        <v>1.0964919375</v>
      </c>
      <c r="S67" s="24">
        <f t="shared" si="48"/>
        <v>0.50831189636146</v>
      </c>
      <c r="T67" s="3">
        <v>0.27</v>
      </c>
      <c r="U67" s="25">
        <f t="shared" si="49"/>
        <v>0.137244212017594</v>
      </c>
      <c r="V67" s="3">
        <v>220.1</v>
      </c>
      <c r="W67" s="26">
        <v>12.1</v>
      </c>
      <c r="X67" s="26">
        <v>4.5</v>
      </c>
      <c r="Y67" s="26">
        <v>1.5</v>
      </c>
      <c r="Z67" s="26">
        <v>6.8</v>
      </c>
      <c r="AA67" s="3">
        <v>30.2</v>
      </c>
      <c r="AB67" s="2">
        <f t="shared" si="50"/>
        <v>0.316579129923305</v>
      </c>
      <c r="AC67" s="28">
        <f t="shared" si="51"/>
        <v>9.024625</v>
      </c>
      <c r="AD67" s="1">
        <f t="shared" si="52"/>
        <v>0.45</v>
      </c>
      <c r="AE67" s="29">
        <f t="shared" si="53"/>
        <v>541.702062867124</v>
      </c>
      <c r="AF67" s="1">
        <f t="shared" si="54"/>
        <v>15476470.895168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7">
        <v>17.2328367977419</v>
      </c>
      <c r="E68" s="19">
        <f t="shared" si="55"/>
        <v>21.2613676776667</v>
      </c>
      <c r="F68" s="16" t="s">
        <v>73</v>
      </c>
      <c r="G68" s="13">
        <v>11</v>
      </c>
      <c r="H68" s="18">
        <f t="shared" si="40"/>
        <v>17.2328367977419</v>
      </c>
      <c r="I68" s="18">
        <f t="shared" si="41"/>
        <v>290.382836797742</v>
      </c>
      <c r="J68" s="18">
        <f t="shared" si="42"/>
        <v>0.144520777466786</v>
      </c>
      <c r="K68" s="18">
        <f t="shared" si="43"/>
        <v>9.024625</v>
      </c>
      <c r="L68" s="18">
        <f t="shared" si="44"/>
        <v>2.43664875</v>
      </c>
      <c r="M68" s="13" t="s">
        <v>75</v>
      </c>
      <c r="N68" s="18">
        <f>(O67-P67)*$C$22/100</f>
        <v>3.96918804302574</v>
      </c>
      <c r="O68" s="18">
        <f t="shared" si="56"/>
        <v>2.64555338384346</v>
      </c>
      <c r="P68" s="18">
        <f t="shared" si="45"/>
        <v>0.382337431862943</v>
      </c>
      <c r="Q68" s="23">
        <f t="shared" si="46"/>
        <v>0.172051844338324</v>
      </c>
      <c r="R68" s="18">
        <f t="shared" si="47"/>
        <v>1.0964919375</v>
      </c>
      <c r="S68" s="24">
        <f t="shared" si="48"/>
        <v>0.156911180515018</v>
      </c>
      <c r="T68" s="3">
        <v>0.27</v>
      </c>
      <c r="U68" s="25">
        <f t="shared" si="49"/>
        <v>0.0423660187390549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50"/>
        <v>0.239173354649825</v>
      </c>
      <c r="AC68" s="28">
        <f t="shared" si="51"/>
        <v>9.024625</v>
      </c>
      <c r="AD68" s="1">
        <f t="shared" si="52"/>
        <v>0.45</v>
      </c>
      <c r="AE68" s="29">
        <f t="shared" si="53"/>
        <v>541.702062867124</v>
      </c>
      <c r="AF68" s="1">
        <f t="shared" si="54"/>
        <v>11692367.2859751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7">
        <v>10.8073050877667</v>
      </c>
      <c r="E69" s="19">
        <f t="shared" si="55"/>
        <v>17.2328367977419</v>
      </c>
      <c r="F69" s="16" t="s">
        <v>75</v>
      </c>
      <c r="G69" s="13">
        <v>12</v>
      </c>
      <c r="H69" s="18">
        <f t="shared" si="40"/>
        <v>10.8073050877667</v>
      </c>
      <c r="I69" s="18">
        <f t="shared" si="41"/>
        <v>283.957305087767</v>
      </c>
      <c r="J69" s="18">
        <f t="shared" si="42"/>
        <v>0.0676717995776074</v>
      </c>
      <c r="K69" s="18">
        <f t="shared" si="43"/>
        <v>9.024625</v>
      </c>
      <c r="L69" s="18">
        <f t="shared" si="44"/>
        <v>2.43664875</v>
      </c>
      <c r="M69" s="13" t="s">
        <v>73</v>
      </c>
      <c r="N69" s="13"/>
      <c r="O69" s="18">
        <f t="shared" si="56"/>
        <v>4.69986470198052</v>
      </c>
      <c r="P69" s="18">
        <f t="shared" si="45"/>
        <v>0.318048302154297</v>
      </c>
      <c r="Q69" s="23">
        <f t="shared" si="46"/>
        <v>0.143121735969434</v>
      </c>
      <c r="R69" s="18">
        <f t="shared" si="47"/>
        <v>1.0964919375</v>
      </c>
      <c r="S69" s="24">
        <f t="shared" si="48"/>
        <v>0.130526938753194</v>
      </c>
      <c r="T69" s="3">
        <v>0.27</v>
      </c>
      <c r="U69" s="25">
        <f t="shared" si="49"/>
        <v>0.0352422734633624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0.237025545449204</v>
      </c>
      <c r="AC69" s="28">
        <f t="shared" si="51"/>
        <v>9.024625</v>
      </c>
      <c r="AD69" s="1">
        <f t="shared" si="52"/>
        <v>0.45</v>
      </c>
      <c r="AE69" s="29">
        <f t="shared" si="53"/>
        <v>541.702062867124</v>
      </c>
      <c r="AF69" s="1">
        <f t="shared" si="54"/>
        <v>11587368.2401131</v>
      </c>
      <c r="AG69" s="1">
        <f>SUM(AF58:AF69)</f>
        <v>172548837.138439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46">
      <c r="A70" s="13"/>
      <c r="B70" s="13"/>
      <c r="C70" s="16">
        <v>12</v>
      </c>
      <c r="D70" s="17">
        <v>5.00810293790323</v>
      </c>
      <c r="E70" s="19">
        <f t="shared" si="55"/>
        <v>10.8073050877667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3.14369411216129</v>
      </c>
      <c r="E74" s="16"/>
      <c r="F74" s="16"/>
      <c r="G74" s="13">
        <v>1</v>
      </c>
      <c r="H74" s="18">
        <f t="shared" ref="H74:H85" si="57">E75</f>
        <v>3.14369411216129</v>
      </c>
      <c r="I74" s="18">
        <f t="shared" ref="I74:I85" si="58">H74+273.15</f>
        <v>276.293694112161</v>
      </c>
      <c r="J74" s="18">
        <f t="shared" ref="J74:J85" si="59">EXP(($C$16*(I74-$C$14))/($C$17*I74*$C$14))</f>
        <v>0.0261427446581957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0.0136261213707448</v>
      </c>
      <c r="Q74" s="23">
        <f t="shared" ref="Q74:Q85" si="63">P74*$B$76</f>
        <v>0.00354279155639364</v>
      </c>
      <c r="R74" s="18">
        <f t="shared" ref="R74:R85" si="64">L74*$B$76</f>
        <v>0.1355172</v>
      </c>
      <c r="S74" s="24">
        <f t="shared" ref="S74:S85" si="65">Q74/R74</f>
        <v>0.0261427446581957</v>
      </c>
      <c r="T74" s="3">
        <v>0.01</v>
      </c>
      <c r="U74" s="25">
        <f t="shared" ref="U74:U85" si="66">S74*T74</f>
        <v>0.000261427446581957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0.00575142744658196</v>
      </c>
      <c r="AU74" s="28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0.614</v>
      </c>
      <c r="AX74" s="1">
        <f t="shared" ref="AX74:AX85" si="73">AW74*10000*AV74*0.67*AU74*AT74</f>
        <v>320.636706795332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3.16446067819355</v>
      </c>
      <c r="E75" s="19">
        <f t="shared" ref="E75:E86" si="74">D74</f>
        <v>3.14369411216129</v>
      </c>
      <c r="F75" s="16" t="s">
        <v>73</v>
      </c>
      <c r="G75" s="13">
        <v>2</v>
      </c>
      <c r="H75" s="18">
        <f t="shared" si="57"/>
        <v>3.16446067819355</v>
      </c>
      <c r="I75" s="18">
        <f t="shared" si="58"/>
        <v>276.314460678194</v>
      </c>
      <c r="J75" s="18">
        <f t="shared" si="59"/>
        <v>0.0262120764294013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1.02881387862926</v>
      </c>
      <c r="P75" s="18">
        <f t="shared" si="62"/>
        <v>0.0269673480182588</v>
      </c>
      <c r="Q75" s="23">
        <f t="shared" si="63"/>
        <v>0.0070115104847473</v>
      </c>
      <c r="R75" s="18">
        <f t="shared" si="64"/>
        <v>0.1355172</v>
      </c>
      <c r="S75" s="24">
        <f t="shared" si="65"/>
        <v>0.0517388972377477</v>
      </c>
      <c r="T75" s="3">
        <v>0.01</v>
      </c>
      <c r="U75" s="25">
        <f t="shared" si="66"/>
        <v>0.000517388972377477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0.00600738897237748</v>
      </c>
      <c r="AU75" s="28">
        <f t="shared" si="70"/>
        <v>52.122</v>
      </c>
      <c r="AV75" s="1">
        <f t="shared" si="71"/>
        <v>0.26</v>
      </c>
      <c r="AW75" s="2">
        <f t="shared" si="72"/>
        <v>0.614</v>
      </c>
      <c r="AX75" s="1">
        <f t="shared" si="73"/>
        <v>334.906322722794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7">
        <v>5.39828313628571</v>
      </c>
      <c r="E76" s="19">
        <f t="shared" si="74"/>
        <v>3.16446067819355</v>
      </c>
      <c r="F76" s="16" t="s">
        <v>73</v>
      </c>
      <c r="G76" s="13">
        <v>3</v>
      </c>
      <c r="H76" s="18">
        <f t="shared" si="57"/>
        <v>5.39828313628571</v>
      </c>
      <c r="I76" s="18">
        <f t="shared" si="58"/>
        <v>278.548283136286</v>
      </c>
      <c r="J76" s="18">
        <f t="shared" si="59"/>
        <v>0.0347720023456839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1.523066530611</v>
      </c>
      <c r="P76" s="18">
        <f t="shared" si="62"/>
        <v>0.0529600729750382</v>
      </c>
      <c r="Q76" s="23">
        <f t="shared" si="63"/>
        <v>0.0137696189735099</v>
      </c>
      <c r="R76" s="18">
        <f t="shared" si="64"/>
        <v>0.1355172</v>
      </c>
      <c r="S76" s="24">
        <f t="shared" si="65"/>
        <v>0.10160790640236</v>
      </c>
      <c r="T76" s="3">
        <v>0.01</v>
      </c>
      <c r="U76" s="25">
        <f t="shared" si="66"/>
        <v>0.0010160790640236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0.001</v>
      </c>
      <c r="AF76" s="3">
        <v>0.49</v>
      </c>
      <c r="AG76" s="25">
        <f t="shared" si="67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8"/>
        <v>0.005</v>
      </c>
      <c r="AT76" s="2">
        <f t="shared" si="69"/>
        <v>0.0065060790640236</v>
      </c>
      <c r="AU76" s="28">
        <f t="shared" si="70"/>
        <v>52.122</v>
      </c>
      <c r="AV76" s="1">
        <f t="shared" si="71"/>
        <v>0.26</v>
      </c>
      <c r="AW76" s="2">
        <f t="shared" si="72"/>
        <v>0.614</v>
      </c>
      <c r="AX76" s="1">
        <f t="shared" si="73"/>
        <v>362.707829423865</v>
      </c>
    </row>
    <row r="77" s="1" customFormat="1" spans="1:50">
      <c r="A77" s="13"/>
      <c r="B77" s="13"/>
      <c r="C77" s="16">
        <v>3</v>
      </c>
      <c r="D77" s="17">
        <v>12.0327224404516</v>
      </c>
      <c r="E77" s="19">
        <f t="shared" si="74"/>
        <v>5.39828313628571</v>
      </c>
      <c r="F77" s="16" t="s">
        <v>73</v>
      </c>
      <c r="G77" s="13">
        <v>4</v>
      </c>
      <c r="H77" s="18">
        <f t="shared" si="57"/>
        <v>12.0327224404516</v>
      </c>
      <c r="I77" s="18">
        <f t="shared" si="58"/>
        <v>285.182722440452</v>
      </c>
      <c r="J77" s="18">
        <f t="shared" si="59"/>
        <v>0.0784146299544666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1.99132645763596</v>
      </c>
      <c r="P77" s="18">
        <f t="shared" si="62"/>
        <v>0.156149127294062</v>
      </c>
      <c r="Q77" s="23">
        <f t="shared" si="63"/>
        <v>0.0405987730964563</v>
      </c>
      <c r="R77" s="18">
        <f t="shared" si="64"/>
        <v>0.1355172</v>
      </c>
      <c r="S77" s="24">
        <f t="shared" si="65"/>
        <v>0.299583913307361</v>
      </c>
      <c r="T77" s="3">
        <v>0.01</v>
      </c>
      <c r="U77" s="25">
        <f t="shared" si="66"/>
        <v>0.00299583913307361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0.001</v>
      </c>
      <c r="AF77" s="3">
        <v>0.49</v>
      </c>
      <c r="AG77" s="25">
        <f t="shared" si="67"/>
        <v>0.00049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0.015</v>
      </c>
      <c r="AR77" s="3">
        <v>0.5</v>
      </c>
      <c r="AS77" s="3">
        <f t="shared" si="68"/>
        <v>0.0075</v>
      </c>
      <c r="AT77" s="2">
        <f t="shared" si="69"/>
        <v>0.0109858391330736</v>
      </c>
      <c r="AU77" s="28">
        <f t="shared" si="70"/>
        <v>52.122</v>
      </c>
      <c r="AV77" s="1">
        <f t="shared" si="71"/>
        <v>0.26</v>
      </c>
      <c r="AW77" s="2">
        <f t="shared" si="72"/>
        <v>0.614</v>
      </c>
      <c r="AX77" s="1">
        <f t="shared" si="73"/>
        <v>612.450267994842</v>
      </c>
    </row>
    <row r="78" s="1" customFormat="1" spans="1:50">
      <c r="A78" s="13"/>
      <c r="B78" s="13"/>
      <c r="C78" s="16">
        <v>4</v>
      </c>
      <c r="D78" s="17">
        <v>16.0424098670333</v>
      </c>
      <c r="E78" s="19">
        <f t="shared" si="74"/>
        <v>12.0327224404516</v>
      </c>
      <c r="F78" s="16" t="s">
        <v>73</v>
      </c>
      <c r="G78" s="13">
        <v>5</v>
      </c>
      <c r="H78" s="18">
        <f t="shared" si="57"/>
        <v>16.0424098670333</v>
      </c>
      <c r="I78" s="18">
        <f t="shared" si="58"/>
        <v>289.192409867033</v>
      </c>
      <c r="J78" s="18">
        <f t="shared" si="59"/>
        <v>0.12588859617476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1.7434184638248</v>
      </c>
      <c r="O78" s="18">
        <f t="shared" si="75"/>
        <v>0.612978866517095</v>
      </c>
      <c r="P78" s="18">
        <f t="shared" si="62"/>
        <v>0.0771670489906327</v>
      </c>
      <c r="Q78" s="23">
        <f t="shared" si="63"/>
        <v>0.0200634327375645</v>
      </c>
      <c r="R78" s="18">
        <f t="shared" si="64"/>
        <v>0.1355172</v>
      </c>
      <c r="S78" s="24">
        <f t="shared" si="65"/>
        <v>0.148050821132406</v>
      </c>
      <c r="T78" s="3">
        <v>0.01</v>
      </c>
      <c r="U78" s="25">
        <f t="shared" si="66"/>
        <v>0.00148050821132406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0.005</v>
      </c>
      <c r="AF78" s="3">
        <v>0.49</v>
      </c>
      <c r="AG78" s="25">
        <f t="shared" si="67"/>
        <v>0.00245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0.015</v>
      </c>
      <c r="AR78" s="3">
        <v>0.5</v>
      </c>
      <c r="AS78" s="3">
        <f t="shared" si="68"/>
        <v>0.0075</v>
      </c>
      <c r="AT78" s="2">
        <f t="shared" si="69"/>
        <v>0.0114305082113241</v>
      </c>
      <c r="AU78" s="28">
        <f t="shared" si="70"/>
        <v>52.122</v>
      </c>
      <c r="AV78" s="1">
        <f t="shared" si="71"/>
        <v>0.26</v>
      </c>
      <c r="AW78" s="2">
        <f t="shared" si="72"/>
        <v>0.614</v>
      </c>
      <c r="AX78" s="1">
        <f t="shared" si="73"/>
        <v>637.240153668993</v>
      </c>
    </row>
    <row r="79" s="1" customFormat="1" spans="1:50">
      <c r="A79" s="13"/>
      <c r="B79" s="13"/>
      <c r="C79" s="16">
        <v>5</v>
      </c>
      <c r="D79" s="17">
        <v>21.1220367770968</v>
      </c>
      <c r="E79" s="19">
        <f t="shared" si="74"/>
        <v>16.0424098670333</v>
      </c>
      <c r="F79" s="16" t="s">
        <v>75</v>
      </c>
      <c r="G79" s="13">
        <v>6</v>
      </c>
      <c r="H79" s="18">
        <f t="shared" si="57"/>
        <v>21.1220367770968</v>
      </c>
      <c r="I79" s="18">
        <f t="shared" si="58"/>
        <v>294.272036777097</v>
      </c>
      <c r="J79" s="18">
        <f t="shared" si="59"/>
        <v>0.225107652162056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1.05703181752646</v>
      </c>
      <c r="P79" s="18">
        <f t="shared" si="62"/>
        <v>0.237945950703973</v>
      </c>
      <c r="Q79" s="23">
        <f t="shared" si="63"/>
        <v>0.0618659471830329</v>
      </c>
      <c r="R79" s="18">
        <f t="shared" si="64"/>
        <v>0.1355172</v>
      </c>
      <c r="S79" s="24">
        <f t="shared" si="65"/>
        <v>0.456517306902983</v>
      </c>
      <c r="T79" s="3">
        <v>0.01</v>
      </c>
      <c r="U79" s="25">
        <f t="shared" si="66"/>
        <v>0.00456517306902983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0.005</v>
      </c>
      <c r="AF79" s="3">
        <v>0.49</v>
      </c>
      <c r="AG79" s="25">
        <f t="shared" si="67"/>
        <v>0.00245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0.015</v>
      </c>
      <c r="AR79" s="3">
        <v>0.5</v>
      </c>
      <c r="AS79" s="3">
        <f t="shared" si="68"/>
        <v>0.0075</v>
      </c>
      <c r="AT79" s="2">
        <f t="shared" si="69"/>
        <v>0.0145151730690298</v>
      </c>
      <c r="AU79" s="28">
        <f t="shared" si="70"/>
        <v>52.122</v>
      </c>
      <c r="AV79" s="1">
        <f t="shared" si="71"/>
        <v>0.26</v>
      </c>
      <c r="AW79" s="2">
        <f t="shared" si="72"/>
        <v>0.614</v>
      </c>
      <c r="AX79" s="1">
        <f t="shared" si="73"/>
        <v>809.207337594761</v>
      </c>
    </row>
    <row r="80" s="1" customFormat="1" spans="1:50">
      <c r="A80" s="13"/>
      <c r="B80" s="13"/>
      <c r="C80" s="16">
        <v>6</v>
      </c>
      <c r="D80" s="17">
        <v>25.036764355</v>
      </c>
      <c r="E80" s="19">
        <f t="shared" si="74"/>
        <v>21.1220367770968</v>
      </c>
      <c r="F80" s="16" t="s">
        <v>73</v>
      </c>
      <c r="G80" s="13">
        <v>7</v>
      </c>
      <c r="H80" s="18">
        <f t="shared" si="57"/>
        <v>25.036764355</v>
      </c>
      <c r="I80" s="18">
        <f t="shared" si="58"/>
        <v>298.186764355</v>
      </c>
      <c r="J80" s="18">
        <f t="shared" si="59"/>
        <v>0.347570970276358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1.34030586682249</v>
      </c>
      <c r="P80" s="18">
        <f t="shared" si="62"/>
        <v>0.465851410598588</v>
      </c>
      <c r="Q80" s="23">
        <f t="shared" si="63"/>
        <v>0.121121366755633</v>
      </c>
      <c r="R80" s="18">
        <f t="shared" si="64"/>
        <v>0.1355172</v>
      </c>
      <c r="S80" s="24">
        <f t="shared" si="65"/>
        <v>0.893771172630727</v>
      </c>
      <c r="T80" s="3">
        <v>0.01</v>
      </c>
      <c r="U80" s="25">
        <f t="shared" si="66"/>
        <v>0.00893771172630728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0.005</v>
      </c>
      <c r="AF80" s="3">
        <v>0.49</v>
      </c>
      <c r="AG80" s="25">
        <f t="shared" si="67"/>
        <v>0.00245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0.02</v>
      </c>
      <c r="AR80" s="3">
        <v>0.5</v>
      </c>
      <c r="AS80" s="3">
        <f t="shared" si="68"/>
        <v>0.01</v>
      </c>
      <c r="AT80" s="2">
        <f t="shared" si="69"/>
        <v>0.0213877117263073</v>
      </c>
      <c r="AU80" s="28">
        <f t="shared" si="70"/>
        <v>52.122</v>
      </c>
      <c r="AV80" s="1">
        <f t="shared" si="71"/>
        <v>0.26</v>
      </c>
      <c r="AW80" s="2">
        <f t="shared" si="72"/>
        <v>0.614</v>
      </c>
      <c r="AX80" s="1">
        <f t="shared" si="73"/>
        <v>1192.34494697252</v>
      </c>
    </row>
    <row r="81" s="1" customFormat="1" spans="1:50">
      <c r="A81" s="13"/>
      <c r="B81" s="13"/>
      <c r="C81" s="16">
        <v>7</v>
      </c>
      <c r="D81" s="17">
        <v>28.3464282645161</v>
      </c>
      <c r="E81" s="19">
        <f t="shared" si="74"/>
        <v>25.036764355</v>
      </c>
      <c r="F81" s="16" t="s">
        <v>73</v>
      </c>
      <c r="G81" s="13">
        <v>8</v>
      </c>
      <c r="H81" s="18">
        <f t="shared" si="57"/>
        <v>28.3464282645161</v>
      </c>
      <c r="I81" s="18">
        <f t="shared" si="58"/>
        <v>301.496428264516</v>
      </c>
      <c r="J81" s="18">
        <f t="shared" si="59"/>
        <v>0.497412330437289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1.3956744562239</v>
      </c>
      <c r="P81" s="18">
        <f t="shared" si="62"/>
        <v>0.694225683802127</v>
      </c>
      <c r="Q81" s="23">
        <f t="shared" si="63"/>
        <v>0.180498677788553</v>
      </c>
      <c r="R81" s="18">
        <f t="shared" si="64"/>
        <v>0.1355172</v>
      </c>
      <c r="S81" s="24">
        <f t="shared" si="65"/>
        <v>1.33192449215711</v>
      </c>
      <c r="T81" s="3">
        <v>0.01</v>
      </c>
      <c r="U81" s="25">
        <f t="shared" si="66"/>
        <v>0.0133192449215711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0.005</v>
      </c>
      <c r="AF81" s="3">
        <v>0.49</v>
      </c>
      <c r="AG81" s="25">
        <f t="shared" si="67"/>
        <v>0.00245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0.02</v>
      </c>
      <c r="AR81" s="3">
        <v>0.5</v>
      </c>
      <c r="AS81" s="3">
        <f t="shared" si="68"/>
        <v>0.01</v>
      </c>
      <c r="AT81" s="2">
        <f t="shared" si="69"/>
        <v>0.0257692449215711</v>
      </c>
      <c r="AU81" s="28">
        <f t="shared" si="70"/>
        <v>52.122</v>
      </c>
      <c r="AV81" s="1">
        <f t="shared" si="71"/>
        <v>0.26</v>
      </c>
      <c r="AW81" s="2">
        <f t="shared" si="72"/>
        <v>0.614</v>
      </c>
      <c r="AX81" s="1">
        <f t="shared" si="73"/>
        <v>1436.61132909975</v>
      </c>
    </row>
    <row r="82" s="1" customFormat="1" spans="1:50">
      <c r="A82" s="13"/>
      <c r="B82" s="13"/>
      <c r="C82" s="16">
        <v>8</v>
      </c>
      <c r="D82" s="17">
        <v>27.9876809167742</v>
      </c>
      <c r="E82" s="19">
        <f t="shared" si="74"/>
        <v>28.3464282645161</v>
      </c>
      <c r="F82" s="16" t="s">
        <v>73</v>
      </c>
      <c r="G82" s="13">
        <v>9</v>
      </c>
      <c r="H82" s="18">
        <f t="shared" si="57"/>
        <v>27.9876809167742</v>
      </c>
      <c r="I82" s="18">
        <f t="shared" si="58"/>
        <v>301.137680916774</v>
      </c>
      <c r="J82" s="18">
        <f t="shared" si="59"/>
        <v>0.478638789500403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1.22266877242177</v>
      </c>
      <c r="P82" s="18">
        <f t="shared" si="62"/>
        <v>0.585216701191902</v>
      </c>
      <c r="Q82" s="23">
        <f t="shared" si="63"/>
        <v>0.152156342309894</v>
      </c>
      <c r="R82" s="18">
        <f t="shared" si="64"/>
        <v>0.1355172</v>
      </c>
      <c r="S82" s="24">
        <f t="shared" si="65"/>
        <v>1.12278251255113</v>
      </c>
      <c r="T82" s="3">
        <v>0.01</v>
      </c>
      <c r="U82" s="25">
        <f t="shared" si="66"/>
        <v>0.0112278251255113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0.005</v>
      </c>
      <c r="AF82" s="3">
        <v>0.49</v>
      </c>
      <c r="AG82" s="25">
        <f t="shared" si="67"/>
        <v>0.00245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0.015</v>
      </c>
      <c r="AR82" s="3">
        <v>0.5</v>
      </c>
      <c r="AS82" s="3">
        <f t="shared" si="68"/>
        <v>0.0075</v>
      </c>
      <c r="AT82" s="2">
        <f t="shared" si="69"/>
        <v>0.0211778251255113</v>
      </c>
      <c r="AU82" s="28">
        <f t="shared" si="70"/>
        <v>52.122</v>
      </c>
      <c r="AV82" s="1">
        <f t="shared" si="71"/>
        <v>0.26</v>
      </c>
      <c r="AW82" s="2">
        <f t="shared" si="72"/>
        <v>0.614</v>
      </c>
      <c r="AX82" s="1">
        <f t="shared" si="73"/>
        <v>1180.64396506764</v>
      </c>
    </row>
    <row r="83" s="1" customFormat="1" spans="1:50">
      <c r="A83" s="13"/>
      <c r="B83" s="13"/>
      <c r="C83" s="16">
        <v>9</v>
      </c>
      <c r="D83" s="17">
        <v>21.2613676776667</v>
      </c>
      <c r="E83" s="19">
        <f t="shared" si="74"/>
        <v>27.9876809167742</v>
      </c>
      <c r="F83" s="16" t="s">
        <v>73</v>
      </c>
      <c r="G83" s="13">
        <v>10</v>
      </c>
      <c r="H83" s="18">
        <f t="shared" si="57"/>
        <v>21.2613676776667</v>
      </c>
      <c r="I83" s="18">
        <f t="shared" si="58"/>
        <v>294.411367677667</v>
      </c>
      <c r="J83" s="18">
        <f t="shared" si="59"/>
        <v>0.228660320033689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1.15867207122987</v>
      </c>
      <c r="P83" s="18">
        <f t="shared" si="62"/>
        <v>0.26494232662152</v>
      </c>
      <c r="Q83" s="23">
        <f t="shared" si="63"/>
        <v>0.0688850049215952</v>
      </c>
      <c r="R83" s="18">
        <f t="shared" si="64"/>
        <v>0.1355172</v>
      </c>
      <c r="S83" s="24">
        <f t="shared" si="65"/>
        <v>0.50831189636146</v>
      </c>
      <c r="T83" s="3">
        <v>0.01</v>
      </c>
      <c r="U83" s="25">
        <f t="shared" si="66"/>
        <v>0.0050831189636146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0.005</v>
      </c>
      <c r="AF83" s="3">
        <v>0.49</v>
      </c>
      <c r="AG83" s="25">
        <f t="shared" si="67"/>
        <v>0.00245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0.015</v>
      </c>
      <c r="AR83" s="3">
        <v>0.5</v>
      </c>
      <c r="AS83" s="3">
        <f t="shared" si="68"/>
        <v>0.0075</v>
      </c>
      <c r="AT83" s="2">
        <f t="shared" si="69"/>
        <v>0.0150331189636146</v>
      </c>
      <c r="AU83" s="28">
        <f t="shared" si="70"/>
        <v>52.122</v>
      </c>
      <c r="AV83" s="1">
        <f t="shared" si="71"/>
        <v>0.26</v>
      </c>
      <c r="AW83" s="2">
        <f t="shared" si="72"/>
        <v>0.614</v>
      </c>
      <c r="AX83" s="1">
        <f t="shared" si="73"/>
        <v>838.082337319659</v>
      </c>
    </row>
    <row r="84" s="1" customFormat="1" spans="1:50">
      <c r="A84" s="13"/>
      <c r="B84" s="13"/>
      <c r="C84" s="16">
        <v>10</v>
      </c>
      <c r="D84" s="17">
        <v>17.2328367977419</v>
      </c>
      <c r="E84" s="19">
        <f t="shared" si="74"/>
        <v>21.2613676776667</v>
      </c>
      <c r="F84" s="16" t="s">
        <v>73</v>
      </c>
      <c r="G84" s="13">
        <v>11</v>
      </c>
      <c r="H84" s="18">
        <f t="shared" si="57"/>
        <v>17.2328367977419</v>
      </c>
      <c r="I84" s="18">
        <f t="shared" si="58"/>
        <v>290.382836797742</v>
      </c>
      <c r="J84" s="18">
        <f t="shared" si="59"/>
        <v>0.144520777466786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0.849043257377935</v>
      </c>
      <c r="O84" s="18">
        <f t="shared" si="75"/>
        <v>0.565906487230418</v>
      </c>
      <c r="P84" s="18">
        <f t="shared" si="62"/>
        <v>0.0817852455080377</v>
      </c>
      <c r="Q84" s="23">
        <f t="shared" si="63"/>
        <v>0.0212641638320898</v>
      </c>
      <c r="R84" s="18">
        <f t="shared" si="64"/>
        <v>0.1355172</v>
      </c>
      <c r="S84" s="24">
        <f t="shared" si="65"/>
        <v>0.156911180515018</v>
      </c>
      <c r="T84" s="3">
        <v>0.01</v>
      </c>
      <c r="U84" s="25">
        <f t="shared" si="66"/>
        <v>0.00156911180515018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0.005</v>
      </c>
      <c r="AF84" s="3">
        <v>0.49</v>
      </c>
      <c r="AG84" s="25">
        <f t="shared" si="67"/>
        <v>0.00245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8"/>
        <v>0.005</v>
      </c>
      <c r="AT84" s="2">
        <f t="shared" si="69"/>
        <v>0.00901911180515018</v>
      </c>
      <c r="AU84" s="28">
        <f t="shared" si="70"/>
        <v>52.122</v>
      </c>
      <c r="AV84" s="1">
        <f t="shared" si="71"/>
        <v>0.26</v>
      </c>
      <c r="AW84" s="2">
        <f t="shared" si="72"/>
        <v>0.614</v>
      </c>
      <c r="AX84" s="1">
        <f t="shared" si="73"/>
        <v>502.807056905651</v>
      </c>
    </row>
    <row r="85" s="1" customFormat="1" spans="1:51">
      <c r="A85" s="13"/>
      <c r="B85" s="13"/>
      <c r="C85" s="16">
        <v>11</v>
      </c>
      <c r="D85" s="17">
        <v>10.8073050877667</v>
      </c>
      <c r="E85" s="19">
        <f t="shared" si="74"/>
        <v>17.2328367977419</v>
      </c>
      <c r="F85" s="16" t="s">
        <v>75</v>
      </c>
      <c r="G85" s="13">
        <v>12</v>
      </c>
      <c r="H85" s="18">
        <f t="shared" si="57"/>
        <v>10.8073050877667</v>
      </c>
      <c r="I85" s="18">
        <f t="shared" si="58"/>
        <v>283.957305087767</v>
      </c>
      <c r="J85" s="18">
        <f t="shared" si="59"/>
        <v>0.0676717995776074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1.00534124172238</v>
      </c>
      <c r="P85" s="18">
        <f t="shared" si="62"/>
        <v>0.0680332510169398</v>
      </c>
      <c r="Q85" s="23">
        <f t="shared" si="63"/>
        <v>0.0176886452644044</v>
      </c>
      <c r="R85" s="18">
        <f t="shared" si="64"/>
        <v>0.1355172</v>
      </c>
      <c r="S85" s="24">
        <f t="shared" si="65"/>
        <v>0.130526938753194</v>
      </c>
      <c r="T85" s="3">
        <v>0.01</v>
      </c>
      <c r="U85" s="25">
        <f t="shared" si="66"/>
        <v>0.00130526938753194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0.005</v>
      </c>
      <c r="AF85" s="3">
        <v>0.49</v>
      </c>
      <c r="AG85" s="25">
        <f t="shared" si="67"/>
        <v>0.00245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0.00875526938753194</v>
      </c>
      <c r="AU85" s="28">
        <f t="shared" si="70"/>
        <v>52.122</v>
      </c>
      <c r="AV85" s="1">
        <f t="shared" si="71"/>
        <v>0.26</v>
      </c>
      <c r="AW85" s="2">
        <f t="shared" si="72"/>
        <v>0.614</v>
      </c>
      <c r="AX85" s="1">
        <f t="shared" si="73"/>
        <v>488.098088621907</v>
      </c>
      <c r="AY85" s="1">
        <f>SUM(AX74:AX85)</f>
        <v>8715.73634218772</v>
      </c>
    </row>
    <row r="86" s="1" customFormat="1" spans="1:46">
      <c r="A86" s="13"/>
      <c r="B86" s="13"/>
      <c r="C86" s="16">
        <v>12</v>
      </c>
      <c r="D86" s="17">
        <v>5.00810293790323</v>
      </c>
      <c r="E86" s="19">
        <f t="shared" si="74"/>
        <v>10.8073050877667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3.14369411216129</v>
      </c>
      <c r="E90" s="16"/>
      <c r="F90" s="16"/>
      <c r="G90" s="13">
        <v>1</v>
      </c>
      <c r="H90" s="18">
        <f t="shared" ref="H90:H101" si="76">E91</f>
        <v>3.14369411216129</v>
      </c>
      <c r="I90" s="18">
        <f t="shared" ref="I90:I101" si="77">H90+273.15</f>
        <v>276.293694112161</v>
      </c>
      <c r="J90" s="18">
        <f t="shared" ref="J90:J101" si="78">EXP(($C$16*(I90-$C$14))/($C$17*I90*$C$14))</f>
        <v>0.0261427446581957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0.00744283940418832</v>
      </c>
      <c r="Q90" s="23">
        <f t="shared" ref="Q90:Q101" si="82">P90*$B$76</f>
        <v>0.00193513824508896</v>
      </c>
      <c r="R90" s="18">
        <f t="shared" ref="R90:R101" si="83">L90*$B$76</f>
        <v>0.074022</v>
      </c>
      <c r="S90" s="24">
        <f t="shared" ref="S90:S101" si="84">Q90/R90</f>
        <v>0.0261427446581957</v>
      </c>
      <c r="T90" s="3">
        <v>0.01</v>
      </c>
      <c r="U90" s="25">
        <f t="shared" ref="U90:U101" si="85">S90*T90</f>
        <v>0.000261427446581957</v>
      </c>
      <c r="V90" s="24"/>
      <c r="W90" s="3"/>
      <c r="X90" s="3"/>
      <c r="Y90" s="27"/>
      <c r="Z90" s="3"/>
      <c r="AA90" s="26"/>
      <c r="AB90" s="3"/>
      <c r="AC90" s="3"/>
      <c r="AD90" s="3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0.00575142744658196</v>
      </c>
      <c r="AU90" s="28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0.552</v>
      </c>
      <c r="AX90" s="1">
        <f t="shared" ref="AX90:AX101" si="92">AW90*10000*AV90*0.67*AU90*AT90</f>
        <v>157.452782960837</v>
      </c>
      <c r="AZ90" s="2">
        <f t="shared" ref="AZ90:AZ101" si="93">$E$10</f>
        <v>0.18</v>
      </c>
      <c r="BA90" s="1">
        <f t="shared" ref="BA90:BA101" si="94">AZ90*10000*AV90*0.67*AU90*AT90</f>
        <v>51.3432987915773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3.16446067819355</v>
      </c>
      <c r="E91" s="19">
        <f t="shared" ref="E91:E102" si="95">D90</f>
        <v>3.14369411216129</v>
      </c>
      <c r="F91" s="16" t="s">
        <v>73</v>
      </c>
      <c r="G91" s="13">
        <v>2</v>
      </c>
      <c r="H91" s="18">
        <f t="shared" si="76"/>
        <v>3.16446067819355</v>
      </c>
      <c r="I91" s="18">
        <f t="shared" si="77"/>
        <v>276.314460678194</v>
      </c>
      <c r="J91" s="18">
        <f t="shared" si="78"/>
        <v>0.0262120764294013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0.561957160595812</v>
      </c>
      <c r="P91" s="18">
        <f t="shared" si="81"/>
        <v>0.0147300640435868</v>
      </c>
      <c r="Q91" s="23">
        <f t="shared" si="82"/>
        <v>0.00382981665133256</v>
      </c>
      <c r="R91" s="18">
        <f t="shared" si="83"/>
        <v>0.074022</v>
      </c>
      <c r="S91" s="24">
        <f t="shared" si="84"/>
        <v>0.0517388972377477</v>
      </c>
      <c r="T91" s="3">
        <v>0.01</v>
      </c>
      <c r="U91" s="25">
        <f t="shared" si="85"/>
        <v>0.000517388972377477</v>
      </c>
      <c r="V91" s="24"/>
      <c r="W91" s="3"/>
      <c r="X91" s="3"/>
      <c r="Y91" s="27"/>
      <c r="Z91" s="3"/>
      <c r="AA91" s="26"/>
      <c r="AB91" s="3"/>
      <c r="AC91" s="3"/>
      <c r="AD91" s="3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0.00600738897237748</v>
      </c>
      <c r="AU91" s="28">
        <f t="shared" si="89"/>
        <v>28.47</v>
      </c>
      <c r="AV91" s="1">
        <f t="shared" si="90"/>
        <v>0.26</v>
      </c>
      <c r="AW91" s="2">
        <f t="shared" si="91"/>
        <v>0.552</v>
      </c>
      <c r="AX91" s="1">
        <f t="shared" si="92"/>
        <v>164.460061578488</v>
      </c>
      <c r="AZ91" s="2">
        <f t="shared" si="93"/>
        <v>0.18</v>
      </c>
      <c r="BA91" s="1">
        <f t="shared" si="94"/>
        <v>53.6282809495071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7">
        <v>5.39828313628571</v>
      </c>
      <c r="E92" s="19">
        <f t="shared" si="95"/>
        <v>3.16446067819355</v>
      </c>
      <c r="F92" s="16" t="s">
        <v>73</v>
      </c>
      <c r="G92" s="13">
        <v>3</v>
      </c>
      <c r="H92" s="18">
        <f t="shared" si="76"/>
        <v>5.39828313628571</v>
      </c>
      <c r="I92" s="18">
        <f t="shared" si="77"/>
        <v>278.548283136286</v>
      </c>
      <c r="J92" s="18">
        <f t="shared" si="78"/>
        <v>0.0347720023456839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0.831927096552225</v>
      </c>
      <c r="P92" s="18">
        <f t="shared" si="81"/>
        <v>0.028927770952752</v>
      </c>
      <c r="Q92" s="23">
        <f t="shared" si="82"/>
        <v>0.00752122044771551</v>
      </c>
      <c r="R92" s="18">
        <f t="shared" si="83"/>
        <v>0.074022</v>
      </c>
      <c r="S92" s="24">
        <f t="shared" si="84"/>
        <v>0.10160790640236</v>
      </c>
      <c r="T92" s="3">
        <v>0.01</v>
      </c>
      <c r="U92" s="25">
        <f t="shared" si="85"/>
        <v>0.0010160790640236</v>
      </c>
      <c r="V92" s="24"/>
      <c r="W92" s="3"/>
      <c r="X92" s="3"/>
      <c r="Y92" s="27"/>
      <c r="Z92" s="3"/>
      <c r="AA92" s="26"/>
      <c r="AB92" s="3"/>
      <c r="AC92" s="3"/>
      <c r="AD92" s="3"/>
      <c r="AE92" s="24">
        <v>0.001</v>
      </c>
      <c r="AF92" s="3">
        <v>0.49</v>
      </c>
      <c r="AG92" s="25">
        <f t="shared" si="86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7"/>
        <v>0.005</v>
      </c>
      <c r="AT92" s="2">
        <f t="shared" si="88"/>
        <v>0.0065060790640236</v>
      </c>
      <c r="AU92" s="28">
        <f t="shared" si="89"/>
        <v>28.47</v>
      </c>
      <c r="AV92" s="1">
        <f t="shared" si="90"/>
        <v>0.26</v>
      </c>
      <c r="AW92" s="2">
        <f t="shared" si="91"/>
        <v>0.552</v>
      </c>
      <c r="AX92" s="1">
        <f t="shared" si="92"/>
        <v>178.112349379031</v>
      </c>
      <c r="AZ92" s="2">
        <f t="shared" si="93"/>
        <v>0.18</v>
      </c>
      <c r="BA92" s="1">
        <f t="shared" si="94"/>
        <v>58.0801139279449</v>
      </c>
    </row>
    <row r="93" s="1" customFormat="1" spans="1:53">
      <c r="A93" s="13"/>
      <c r="B93" s="13"/>
      <c r="C93" s="16">
        <v>3</v>
      </c>
      <c r="D93" s="17">
        <v>12.0327224404516</v>
      </c>
      <c r="E93" s="19">
        <f t="shared" si="95"/>
        <v>5.39828313628571</v>
      </c>
      <c r="F93" s="16" t="s">
        <v>73</v>
      </c>
      <c r="G93" s="13">
        <v>4</v>
      </c>
      <c r="H93" s="18">
        <f t="shared" si="76"/>
        <v>12.0327224404516</v>
      </c>
      <c r="I93" s="18">
        <f t="shared" si="77"/>
        <v>285.182722440452</v>
      </c>
      <c r="J93" s="18">
        <f t="shared" si="78"/>
        <v>0.0784146299544666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1.08769932559947</v>
      </c>
      <c r="P93" s="18">
        <f t="shared" si="81"/>
        <v>0.0852915401186056</v>
      </c>
      <c r="Q93" s="23">
        <f t="shared" si="82"/>
        <v>0.0221758004308374</v>
      </c>
      <c r="R93" s="18">
        <f t="shared" si="83"/>
        <v>0.074022</v>
      </c>
      <c r="S93" s="24">
        <f t="shared" si="84"/>
        <v>0.299583913307361</v>
      </c>
      <c r="T93" s="3">
        <v>0.01</v>
      </c>
      <c r="U93" s="25">
        <f t="shared" si="85"/>
        <v>0.00299583913307361</v>
      </c>
      <c r="V93" s="24"/>
      <c r="W93" s="3"/>
      <c r="X93" s="3"/>
      <c r="Y93" s="27"/>
      <c r="Z93" s="3"/>
      <c r="AA93" s="26"/>
      <c r="AB93" s="3"/>
      <c r="AC93" s="3"/>
      <c r="AD93" s="3"/>
      <c r="AE93" s="24">
        <v>0.005</v>
      </c>
      <c r="AF93" s="3">
        <v>0.49</v>
      </c>
      <c r="AG93" s="25">
        <f t="shared" si="86"/>
        <v>0.00245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0.015</v>
      </c>
      <c r="AR93" s="3">
        <v>0.5</v>
      </c>
      <c r="AS93" s="3">
        <f t="shared" si="87"/>
        <v>0.0075</v>
      </c>
      <c r="AT93" s="2">
        <f t="shared" si="88"/>
        <v>0.0129458391330736</v>
      </c>
      <c r="AU93" s="28">
        <f t="shared" si="89"/>
        <v>28.47</v>
      </c>
      <c r="AV93" s="1">
        <f t="shared" si="90"/>
        <v>0.26</v>
      </c>
      <c r="AW93" s="2">
        <f t="shared" si="91"/>
        <v>0.552</v>
      </c>
      <c r="AX93" s="1">
        <f t="shared" si="92"/>
        <v>354.409130289409</v>
      </c>
      <c r="AZ93" s="2">
        <f t="shared" si="93"/>
        <v>0.18</v>
      </c>
      <c r="BA93" s="1">
        <f t="shared" si="94"/>
        <v>115.56819465959</v>
      </c>
    </row>
    <row r="94" s="1" customFormat="1" spans="1:53">
      <c r="A94" s="13"/>
      <c r="B94" s="13"/>
      <c r="C94" s="16">
        <v>4</v>
      </c>
      <c r="D94" s="17">
        <v>16.0424098670333</v>
      </c>
      <c r="E94" s="19">
        <f t="shared" si="95"/>
        <v>12.0327224404516</v>
      </c>
      <c r="F94" s="16" t="s">
        <v>73</v>
      </c>
      <c r="G94" s="13">
        <v>5</v>
      </c>
      <c r="H94" s="18">
        <f t="shared" si="76"/>
        <v>16.0424098670333</v>
      </c>
      <c r="I94" s="18">
        <f t="shared" si="77"/>
        <v>289.192409867033</v>
      </c>
      <c r="J94" s="18">
        <f t="shared" si="78"/>
        <v>0.12588859617476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0.952287396206824</v>
      </c>
      <c r="O94" s="18">
        <f t="shared" si="96"/>
        <v>0.334820389274043</v>
      </c>
      <c r="P94" s="18">
        <f t="shared" si="81"/>
        <v>0.042150068776396</v>
      </c>
      <c r="Q94" s="23">
        <f t="shared" si="82"/>
        <v>0.010959017881863</v>
      </c>
      <c r="R94" s="18">
        <f t="shared" si="83"/>
        <v>0.074022</v>
      </c>
      <c r="S94" s="24">
        <f t="shared" si="84"/>
        <v>0.148050821132406</v>
      </c>
      <c r="T94" s="3">
        <v>0.01</v>
      </c>
      <c r="U94" s="25">
        <f t="shared" si="85"/>
        <v>0.00148050821132406</v>
      </c>
      <c r="V94" s="24"/>
      <c r="W94" s="3"/>
      <c r="X94" s="3"/>
      <c r="Y94" s="27"/>
      <c r="Z94" s="3"/>
      <c r="AA94" s="26"/>
      <c r="AB94" s="3"/>
      <c r="AC94" s="3"/>
      <c r="AD94" s="3"/>
      <c r="AE94" s="24">
        <v>0.005</v>
      </c>
      <c r="AF94" s="3">
        <v>0.49</v>
      </c>
      <c r="AG94" s="25">
        <f t="shared" si="86"/>
        <v>0.00245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0.015</v>
      </c>
      <c r="AR94" s="3">
        <v>0.5</v>
      </c>
      <c r="AS94" s="3">
        <f t="shared" si="87"/>
        <v>0.0075</v>
      </c>
      <c r="AT94" s="2">
        <f t="shared" si="88"/>
        <v>0.0114305082113241</v>
      </c>
      <c r="AU94" s="28">
        <f t="shared" si="89"/>
        <v>28.47</v>
      </c>
      <c r="AV94" s="1">
        <f t="shared" si="90"/>
        <v>0.26</v>
      </c>
      <c r="AW94" s="2">
        <f t="shared" si="91"/>
        <v>0.552</v>
      </c>
      <c r="AX94" s="1">
        <f t="shared" si="92"/>
        <v>312.924981710282</v>
      </c>
      <c r="AZ94" s="2">
        <f t="shared" si="93"/>
        <v>0.18</v>
      </c>
      <c r="BA94" s="1">
        <f t="shared" si="94"/>
        <v>102.040754905527</v>
      </c>
    </row>
    <row r="95" s="1" customFormat="1" spans="1:53">
      <c r="A95" s="13"/>
      <c r="B95" s="13"/>
      <c r="C95" s="16">
        <v>5</v>
      </c>
      <c r="D95" s="17">
        <v>21.1220367770968</v>
      </c>
      <c r="E95" s="19">
        <f t="shared" si="95"/>
        <v>16.0424098670333</v>
      </c>
      <c r="F95" s="16" t="s">
        <v>75</v>
      </c>
      <c r="G95" s="13">
        <v>6</v>
      </c>
      <c r="H95" s="18">
        <f t="shared" si="76"/>
        <v>21.1220367770968</v>
      </c>
      <c r="I95" s="18">
        <f t="shared" si="77"/>
        <v>294.272036777097</v>
      </c>
      <c r="J95" s="18">
        <f t="shared" si="78"/>
        <v>0.225107652162056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0.577370320497647</v>
      </c>
      <c r="P95" s="18">
        <f t="shared" si="81"/>
        <v>0.129970477275279</v>
      </c>
      <c r="Q95" s="23">
        <f t="shared" si="82"/>
        <v>0.0337923240915726</v>
      </c>
      <c r="R95" s="18">
        <f t="shared" si="83"/>
        <v>0.074022</v>
      </c>
      <c r="S95" s="24">
        <f t="shared" si="84"/>
        <v>0.456517306902983</v>
      </c>
      <c r="T95" s="3">
        <v>0.01</v>
      </c>
      <c r="U95" s="25">
        <f t="shared" si="85"/>
        <v>0.00456517306902983</v>
      </c>
      <c r="V95" s="24"/>
      <c r="W95" s="3"/>
      <c r="X95" s="3"/>
      <c r="Y95" s="27"/>
      <c r="Z95" s="3"/>
      <c r="AA95" s="26"/>
      <c r="AB95" s="3"/>
      <c r="AC95" s="3"/>
      <c r="AD95" s="3"/>
      <c r="AE95" s="24">
        <v>0.005</v>
      </c>
      <c r="AF95" s="3">
        <v>0.49</v>
      </c>
      <c r="AG95" s="25">
        <f t="shared" si="86"/>
        <v>0.00245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0.015</v>
      </c>
      <c r="AR95" s="3">
        <v>0.5</v>
      </c>
      <c r="AS95" s="3">
        <f t="shared" si="87"/>
        <v>0.0075</v>
      </c>
      <c r="AT95" s="2">
        <f t="shared" si="88"/>
        <v>0.0145151730690298</v>
      </c>
      <c r="AU95" s="28">
        <f t="shared" si="89"/>
        <v>28.47</v>
      </c>
      <c r="AV95" s="1">
        <f t="shared" si="90"/>
        <v>0.26</v>
      </c>
      <c r="AW95" s="2">
        <f t="shared" si="91"/>
        <v>0.552</v>
      </c>
      <c r="AX95" s="1">
        <f t="shared" si="92"/>
        <v>397.371681396272</v>
      </c>
      <c r="AZ95" s="2">
        <f t="shared" si="93"/>
        <v>0.18</v>
      </c>
      <c r="BA95" s="1">
        <f t="shared" si="94"/>
        <v>129.577722194437</v>
      </c>
    </row>
    <row r="96" s="1" customFormat="1" spans="1:53">
      <c r="A96" s="13"/>
      <c r="B96" s="13"/>
      <c r="C96" s="16">
        <v>6</v>
      </c>
      <c r="D96" s="17">
        <v>25.036764355</v>
      </c>
      <c r="E96" s="19">
        <f t="shared" si="95"/>
        <v>21.1220367770968</v>
      </c>
      <c r="F96" s="16" t="s">
        <v>73</v>
      </c>
      <c r="G96" s="13">
        <v>7</v>
      </c>
      <c r="H96" s="18">
        <f t="shared" si="76"/>
        <v>25.036764355</v>
      </c>
      <c r="I96" s="18">
        <f t="shared" si="77"/>
        <v>298.186764355</v>
      </c>
      <c r="J96" s="18">
        <f t="shared" si="78"/>
        <v>0.347570970276358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0.732099843222368</v>
      </c>
      <c r="P96" s="18">
        <f t="shared" si="81"/>
        <v>0.254456652847968</v>
      </c>
      <c r="Q96" s="23">
        <f t="shared" si="82"/>
        <v>0.0661587297404717</v>
      </c>
      <c r="R96" s="18">
        <f t="shared" si="83"/>
        <v>0.074022</v>
      </c>
      <c r="S96" s="24">
        <f t="shared" si="84"/>
        <v>0.893771172630727</v>
      </c>
      <c r="T96" s="3">
        <v>0.01</v>
      </c>
      <c r="U96" s="25">
        <f t="shared" si="85"/>
        <v>0.00893771172630727</v>
      </c>
      <c r="V96" s="24"/>
      <c r="W96" s="3"/>
      <c r="X96" s="3"/>
      <c r="Y96" s="27"/>
      <c r="Z96" s="3"/>
      <c r="AA96" s="26"/>
      <c r="AB96" s="3"/>
      <c r="AC96" s="3"/>
      <c r="AD96" s="3"/>
      <c r="AE96" s="24">
        <v>0.01</v>
      </c>
      <c r="AF96" s="3">
        <v>0.49</v>
      </c>
      <c r="AG96" s="25">
        <f t="shared" si="86"/>
        <v>0.0049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0.02</v>
      </c>
      <c r="AR96" s="3">
        <v>0.5</v>
      </c>
      <c r="AS96" s="3">
        <f t="shared" si="87"/>
        <v>0.01</v>
      </c>
      <c r="AT96" s="2">
        <f t="shared" si="88"/>
        <v>0.0238377117263073</v>
      </c>
      <c r="AU96" s="28">
        <f t="shared" si="89"/>
        <v>28.47</v>
      </c>
      <c r="AV96" s="1">
        <f t="shared" si="90"/>
        <v>0.26</v>
      </c>
      <c r="AW96" s="2">
        <f t="shared" si="91"/>
        <v>0.552</v>
      </c>
      <c r="AX96" s="1">
        <f t="shared" si="92"/>
        <v>652.588263624161</v>
      </c>
      <c r="AZ96" s="2">
        <f t="shared" si="93"/>
        <v>0.18</v>
      </c>
      <c r="BA96" s="1">
        <f t="shared" si="94"/>
        <v>212.800520747009</v>
      </c>
    </row>
    <row r="97" s="1" customFormat="1" spans="1:53">
      <c r="A97" s="13"/>
      <c r="B97" s="13"/>
      <c r="C97" s="16">
        <v>7</v>
      </c>
      <c r="D97" s="17">
        <v>28.3464282645161</v>
      </c>
      <c r="E97" s="19">
        <f t="shared" si="95"/>
        <v>25.036764355</v>
      </c>
      <c r="F97" s="16" t="s">
        <v>73</v>
      </c>
      <c r="G97" s="13">
        <v>8</v>
      </c>
      <c r="H97" s="18">
        <f t="shared" si="76"/>
        <v>28.3464282645161</v>
      </c>
      <c r="I97" s="18">
        <f t="shared" si="77"/>
        <v>301.496428264516</v>
      </c>
      <c r="J97" s="18">
        <f t="shared" si="78"/>
        <v>0.497412330437289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0.7623431903744</v>
      </c>
      <c r="P97" s="18">
        <f t="shared" si="81"/>
        <v>0.379198902917128</v>
      </c>
      <c r="Q97" s="23">
        <f t="shared" si="82"/>
        <v>0.0985917147584533</v>
      </c>
      <c r="R97" s="18">
        <f t="shared" si="83"/>
        <v>0.074022</v>
      </c>
      <c r="S97" s="24">
        <f t="shared" si="84"/>
        <v>1.33192449215711</v>
      </c>
      <c r="T97" s="3">
        <v>0.01</v>
      </c>
      <c r="U97" s="25">
        <f t="shared" si="85"/>
        <v>0.0133192449215711</v>
      </c>
      <c r="V97" s="24"/>
      <c r="W97" s="3"/>
      <c r="X97" s="3"/>
      <c r="Y97" s="27"/>
      <c r="Z97" s="3"/>
      <c r="AA97" s="26"/>
      <c r="AB97" s="3"/>
      <c r="AC97" s="3"/>
      <c r="AD97" s="3"/>
      <c r="AE97" s="24">
        <v>0.01</v>
      </c>
      <c r="AF97" s="3">
        <v>0.49</v>
      </c>
      <c r="AG97" s="25">
        <f t="shared" si="86"/>
        <v>0.0049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0.02</v>
      </c>
      <c r="AR97" s="3">
        <v>0.5</v>
      </c>
      <c r="AS97" s="3">
        <f t="shared" si="87"/>
        <v>0.01</v>
      </c>
      <c r="AT97" s="2">
        <f t="shared" si="88"/>
        <v>0.0282192449215711</v>
      </c>
      <c r="AU97" s="28">
        <f t="shared" si="89"/>
        <v>28.47</v>
      </c>
      <c r="AV97" s="1">
        <f t="shared" si="90"/>
        <v>0.26</v>
      </c>
      <c r="AW97" s="2">
        <f t="shared" si="91"/>
        <v>0.552</v>
      </c>
      <c r="AX97" s="1">
        <f t="shared" si="92"/>
        <v>772.538415414664</v>
      </c>
      <c r="AZ97" s="2">
        <f t="shared" si="93"/>
        <v>0.18</v>
      </c>
      <c r="BA97" s="1">
        <f t="shared" si="94"/>
        <v>251.914700678695</v>
      </c>
    </row>
    <row r="98" s="1" customFormat="1" spans="1:53">
      <c r="A98" s="13"/>
      <c r="B98" s="13"/>
      <c r="C98" s="16">
        <v>8</v>
      </c>
      <c r="D98" s="17">
        <v>27.9876809167742</v>
      </c>
      <c r="E98" s="19">
        <f t="shared" si="95"/>
        <v>28.3464282645161</v>
      </c>
      <c r="F98" s="16" t="s">
        <v>73</v>
      </c>
      <c r="G98" s="13">
        <v>9</v>
      </c>
      <c r="H98" s="18">
        <f t="shared" si="76"/>
        <v>27.9876809167742</v>
      </c>
      <c r="I98" s="18">
        <f t="shared" si="77"/>
        <v>301.137680916774</v>
      </c>
      <c r="J98" s="18">
        <f t="shared" si="78"/>
        <v>0.478638789500403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0.667844287457272</v>
      </c>
      <c r="P98" s="18">
        <f t="shared" si="81"/>
        <v>0.319656181323308</v>
      </c>
      <c r="Q98" s="23">
        <f t="shared" si="82"/>
        <v>0.08311060714406</v>
      </c>
      <c r="R98" s="18">
        <f t="shared" si="83"/>
        <v>0.074022</v>
      </c>
      <c r="S98" s="24">
        <f t="shared" si="84"/>
        <v>1.12278251255113</v>
      </c>
      <c r="T98" s="3">
        <v>0.01</v>
      </c>
      <c r="U98" s="25">
        <f t="shared" si="85"/>
        <v>0.0112278251255113</v>
      </c>
      <c r="V98" s="24"/>
      <c r="W98" s="3"/>
      <c r="X98" s="3"/>
      <c r="Y98" s="27"/>
      <c r="Z98" s="3"/>
      <c r="AA98" s="26"/>
      <c r="AB98" s="3"/>
      <c r="AC98" s="3"/>
      <c r="AD98" s="3"/>
      <c r="AE98" s="24">
        <v>0.005</v>
      </c>
      <c r="AF98" s="3">
        <v>0.49</v>
      </c>
      <c r="AG98" s="25">
        <f t="shared" si="86"/>
        <v>0.00245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0.015</v>
      </c>
      <c r="AR98" s="3">
        <v>0.5</v>
      </c>
      <c r="AS98" s="3">
        <f t="shared" si="87"/>
        <v>0.0075</v>
      </c>
      <c r="AT98" s="2">
        <f t="shared" si="88"/>
        <v>0.0211778251255113</v>
      </c>
      <c r="AU98" s="28">
        <f t="shared" si="89"/>
        <v>28.47</v>
      </c>
      <c r="AV98" s="1">
        <f t="shared" si="90"/>
        <v>0.26</v>
      </c>
      <c r="AW98" s="2">
        <f t="shared" si="91"/>
        <v>0.552</v>
      </c>
      <c r="AX98" s="1">
        <f t="shared" si="92"/>
        <v>579.770419437592</v>
      </c>
      <c r="AZ98" s="2">
        <f t="shared" si="93"/>
        <v>0.18</v>
      </c>
      <c r="BA98" s="1">
        <f t="shared" si="94"/>
        <v>189.055571555736</v>
      </c>
    </row>
    <row r="99" s="1" customFormat="1" spans="1:53">
      <c r="A99" s="13"/>
      <c r="B99" s="13"/>
      <c r="C99" s="16">
        <v>9</v>
      </c>
      <c r="D99" s="17">
        <v>21.2613676776667</v>
      </c>
      <c r="E99" s="19">
        <f t="shared" si="95"/>
        <v>27.9876809167742</v>
      </c>
      <c r="F99" s="16" t="s">
        <v>73</v>
      </c>
      <c r="G99" s="13">
        <v>10</v>
      </c>
      <c r="H99" s="18">
        <f t="shared" si="76"/>
        <v>21.2613676776667</v>
      </c>
      <c r="I99" s="18">
        <f t="shared" si="77"/>
        <v>294.411367677667</v>
      </c>
      <c r="J99" s="18">
        <f t="shared" si="78"/>
        <v>0.228660320033689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0.632888106133964</v>
      </c>
      <c r="P99" s="18">
        <f t="shared" si="81"/>
        <v>0.144716396894108</v>
      </c>
      <c r="Q99" s="23">
        <f t="shared" si="82"/>
        <v>0.037626263192468</v>
      </c>
      <c r="R99" s="18">
        <f t="shared" si="83"/>
        <v>0.074022</v>
      </c>
      <c r="S99" s="24">
        <f t="shared" si="84"/>
        <v>0.508311896361459</v>
      </c>
      <c r="T99" s="3">
        <v>0.01</v>
      </c>
      <c r="U99" s="25">
        <f t="shared" si="85"/>
        <v>0.00508311896361459</v>
      </c>
      <c r="V99" s="24"/>
      <c r="W99" s="3"/>
      <c r="X99" s="3"/>
      <c r="Y99" s="27"/>
      <c r="Z99" s="3"/>
      <c r="AA99" s="26"/>
      <c r="AB99" s="3"/>
      <c r="AC99" s="3"/>
      <c r="AD99" s="3"/>
      <c r="AE99" s="24">
        <v>0.005</v>
      </c>
      <c r="AF99" s="3">
        <v>0.49</v>
      </c>
      <c r="AG99" s="25">
        <f t="shared" si="86"/>
        <v>0.00245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0.015</v>
      </c>
      <c r="AR99" s="3">
        <v>0.5</v>
      </c>
      <c r="AS99" s="3">
        <f t="shared" si="87"/>
        <v>0.0075</v>
      </c>
      <c r="AT99" s="2">
        <f t="shared" si="88"/>
        <v>0.0150331189636146</v>
      </c>
      <c r="AU99" s="28">
        <f t="shared" si="89"/>
        <v>28.47</v>
      </c>
      <c r="AV99" s="1">
        <f t="shared" si="90"/>
        <v>0.26</v>
      </c>
      <c r="AW99" s="2">
        <f t="shared" si="91"/>
        <v>0.552</v>
      </c>
      <c r="AX99" s="1">
        <f t="shared" si="92"/>
        <v>411.551121767024</v>
      </c>
      <c r="AZ99" s="2">
        <f t="shared" si="93"/>
        <v>0.18</v>
      </c>
      <c r="BA99" s="1">
        <f t="shared" si="94"/>
        <v>134.201452750116</v>
      </c>
    </row>
    <row r="100" s="1" customFormat="1" spans="1:53">
      <c r="A100" s="13"/>
      <c r="B100" s="13"/>
      <c r="C100" s="16">
        <v>10</v>
      </c>
      <c r="D100" s="17">
        <v>17.2328367977419</v>
      </c>
      <c r="E100" s="19">
        <f t="shared" si="95"/>
        <v>21.2613676776667</v>
      </c>
      <c r="F100" s="16" t="s">
        <v>73</v>
      </c>
      <c r="G100" s="13">
        <v>11</v>
      </c>
      <c r="H100" s="18">
        <f t="shared" si="76"/>
        <v>17.2328367977419</v>
      </c>
      <c r="I100" s="18">
        <f t="shared" si="77"/>
        <v>290.382836797742</v>
      </c>
      <c r="J100" s="18">
        <f t="shared" si="78"/>
        <v>0.144520777466786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0.463763123777864</v>
      </c>
      <c r="O100" s="18">
        <f t="shared" si="96"/>
        <v>0.309108585461993</v>
      </c>
      <c r="P100" s="18">
        <f t="shared" si="81"/>
        <v>0.0446726130926257</v>
      </c>
      <c r="Q100" s="23">
        <f t="shared" si="82"/>
        <v>0.0116148794040827</v>
      </c>
      <c r="R100" s="18">
        <f t="shared" si="83"/>
        <v>0.074022</v>
      </c>
      <c r="S100" s="24">
        <f t="shared" si="84"/>
        <v>0.156911180515018</v>
      </c>
      <c r="T100" s="3">
        <v>0.01</v>
      </c>
      <c r="U100" s="25">
        <f t="shared" si="85"/>
        <v>0.00156911180515018</v>
      </c>
      <c r="V100" s="24"/>
      <c r="W100" s="3"/>
      <c r="X100" s="3"/>
      <c r="Y100" s="27"/>
      <c r="Z100" s="3"/>
      <c r="AA100" s="26"/>
      <c r="AB100" s="3"/>
      <c r="AC100" s="3"/>
      <c r="AD100" s="3"/>
      <c r="AE100" s="24">
        <v>0.001</v>
      </c>
      <c r="AF100" s="3">
        <v>0.49</v>
      </c>
      <c r="AG100" s="25">
        <f t="shared" si="86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0.00705911180515018</v>
      </c>
      <c r="AU100" s="28">
        <f t="shared" si="89"/>
        <v>28.47</v>
      </c>
      <c r="AV100" s="1">
        <f t="shared" si="90"/>
        <v>0.26</v>
      </c>
      <c r="AW100" s="2">
        <f t="shared" si="91"/>
        <v>0.552</v>
      </c>
      <c r="AX100" s="1">
        <f t="shared" si="92"/>
        <v>193.252337663259</v>
      </c>
      <c r="AZ100" s="2">
        <f t="shared" si="93"/>
        <v>0.18</v>
      </c>
      <c r="BA100" s="1">
        <f t="shared" si="94"/>
        <v>63.0170666293237</v>
      </c>
    </row>
    <row r="101" s="1" customFormat="1" spans="1:54">
      <c r="A101" s="13"/>
      <c r="B101" s="13"/>
      <c r="C101" s="16">
        <v>11</v>
      </c>
      <c r="D101" s="17">
        <v>10.8073050877667</v>
      </c>
      <c r="E101" s="19">
        <f t="shared" si="95"/>
        <v>17.2328367977419</v>
      </c>
      <c r="F101" s="16" t="s">
        <v>75</v>
      </c>
      <c r="G101" s="13">
        <v>12</v>
      </c>
      <c r="H101" s="18">
        <f t="shared" si="76"/>
        <v>10.8073050877667</v>
      </c>
      <c r="I101" s="18">
        <f t="shared" si="77"/>
        <v>283.957305087767</v>
      </c>
      <c r="J101" s="18">
        <f t="shared" si="78"/>
        <v>0.0676717995776074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0.549135972369367</v>
      </c>
      <c r="P101" s="18">
        <f t="shared" si="81"/>
        <v>0.0371610194630344</v>
      </c>
      <c r="Q101" s="23">
        <f t="shared" si="82"/>
        <v>0.00966186506038894</v>
      </c>
      <c r="R101" s="18">
        <f t="shared" si="83"/>
        <v>0.074022</v>
      </c>
      <c r="S101" s="24">
        <f t="shared" si="84"/>
        <v>0.130526938753194</v>
      </c>
      <c r="T101" s="3">
        <v>0.01</v>
      </c>
      <c r="U101" s="25">
        <f t="shared" si="85"/>
        <v>0.00130526938753194</v>
      </c>
      <c r="V101" s="24"/>
      <c r="W101" s="3"/>
      <c r="X101" s="3"/>
      <c r="Y101" s="27"/>
      <c r="Z101" s="3"/>
      <c r="AA101" s="26"/>
      <c r="AB101" s="3"/>
      <c r="AC101" s="3"/>
      <c r="AD101" s="3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0.00679526938753194</v>
      </c>
      <c r="AU101" s="28">
        <f t="shared" si="89"/>
        <v>28.47</v>
      </c>
      <c r="AV101" s="1">
        <f t="shared" si="90"/>
        <v>0.26</v>
      </c>
      <c r="AW101" s="2">
        <f t="shared" si="91"/>
        <v>0.552</v>
      </c>
      <c r="AX101" s="1">
        <f t="shared" si="92"/>
        <v>186.029309414542</v>
      </c>
      <c r="AY101" s="1">
        <f>SUM(AX90:AX101)</f>
        <v>4360.46085463556</v>
      </c>
      <c r="AZ101" s="2">
        <f t="shared" si="93"/>
        <v>0.18</v>
      </c>
      <c r="BA101" s="1">
        <f t="shared" si="94"/>
        <v>60.6617313308291</v>
      </c>
      <c r="BB101" s="1">
        <f>SUM(BA90:BA101)</f>
        <v>1421.88940912029</v>
      </c>
    </row>
    <row r="102" s="1" customFormat="1" spans="1:46">
      <c r="A102" s="13"/>
      <c r="B102" s="13"/>
      <c r="C102" s="16">
        <v>12</v>
      </c>
      <c r="D102" s="17">
        <v>5.00810293790323</v>
      </c>
      <c r="E102" s="19">
        <f t="shared" si="95"/>
        <v>10.8073050877667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02"/>
  <sheetViews>
    <sheetView workbookViewId="0">
      <selection activeCell="AR22" sqref="AR22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458.674833612434</v>
      </c>
      <c r="F2" s="3">
        <v>1069.523</v>
      </c>
      <c r="G2" s="7">
        <f>(F2+F3+F4)/3</f>
        <v>1305.751</v>
      </c>
      <c r="H2" s="3">
        <v>0.18</v>
      </c>
      <c r="I2" s="20">
        <f>(H2+H3+H4)/3</f>
        <v>0.136666666666667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0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0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1000.95994520548</v>
      </c>
      <c r="F5" s="3">
        <v>91.104</v>
      </c>
      <c r="G5" s="7">
        <f>(F5+F6)/2</f>
        <v>92.50925</v>
      </c>
      <c r="H5" s="3">
        <v>0.18</v>
      </c>
      <c r="I5" s="20">
        <f>(H5+H6)/2</f>
        <v>0.155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0"/>
      <c r="M6" s="2"/>
    </row>
    <row r="7" s="1" customFormat="1" spans="1:13">
      <c r="A7" s="4" t="s">
        <v>5</v>
      </c>
      <c r="B7" s="5"/>
      <c r="C7" s="3"/>
      <c r="D7" s="3"/>
      <c r="E7" s="12">
        <v>8360.27252158224</v>
      </c>
      <c r="F7" s="3">
        <v>108.2955</v>
      </c>
      <c r="G7" s="3"/>
      <c r="H7" s="3">
        <v>0.45</v>
      </c>
      <c r="M7" s="2"/>
    </row>
    <row r="8" s="1" customFormat="1" spans="1:13">
      <c r="A8" s="4" t="s">
        <v>6</v>
      </c>
      <c r="B8" s="5"/>
      <c r="C8" s="3"/>
      <c r="D8" s="3"/>
      <c r="E8" s="12">
        <v>1.382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12">
        <v>0.0620397342598053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12">
        <v>0.133243730998204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AV38+AV53+AG69+AY85+AY101+BB101</f>
        <v>226334712.902598</v>
      </c>
      <c r="J14" s="14" t="s">
        <v>21</v>
      </c>
      <c r="K14" s="14">
        <f>I14/(10000*1000)</f>
        <v>22.6334712902598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136045899.424657</v>
      </c>
      <c r="J15" s="14" t="s">
        <v>21</v>
      </c>
      <c r="K15" s="14">
        <f>I15/(10000*1000)</f>
        <v>13.6045899424657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1305.751</v>
      </c>
      <c r="C27" s="16" t="s">
        <v>72</v>
      </c>
      <c r="D27" s="17">
        <v>5.56825360741935</v>
      </c>
      <c r="E27" s="16"/>
      <c r="F27" s="16"/>
      <c r="G27" s="13">
        <v>1</v>
      </c>
      <c r="H27" s="18">
        <f t="shared" ref="H27:H38" si="0">E28</f>
        <v>5.56825360741935</v>
      </c>
      <c r="I27" s="18">
        <f t="shared" ref="I27:I38" si="1">H27+273.15</f>
        <v>278.718253607419</v>
      </c>
      <c r="J27" s="18">
        <f t="shared" ref="J27:J38" si="2">EXP(($C$16*(I27-$C$14))/($C$17*I27*$C$14))</f>
        <v>0.035521189230733</v>
      </c>
      <c r="K27" s="18">
        <f t="shared" ref="K27:K38" si="3">$B$27/12</f>
        <v>108.812583333333</v>
      </c>
      <c r="L27" s="18">
        <f t="shared" ref="L27:L38" si="4">K27*$B$28/100</f>
        <v>1.08812583333333</v>
      </c>
      <c r="M27" s="13" t="s">
        <v>73</v>
      </c>
      <c r="N27" s="13"/>
      <c r="O27" s="18">
        <f>L27</f>
        <v>1.08812583333333</v>
      </c>
      <c r="P27" s="18">
        <f t="shared" ref="P27:P38" si="5">O27*J27</f>
        <v>0.0386515236326824</v>
      </c>
      <c r="Q27" s="23">
        <f t="shared" ref="Q27:Q38" si="6">P27*$B$29</f>
        <v>0.00528237489646659</v>
      </c>
      <c r="R27" s="18">
        <f t="shared" ref="R27:R38" si="7">L27*$B$29</f>
        <v>0.148710530555556</v>
      </c>
      <c r="S27" s="24">
        <f t="shared" ref="S27:S38" si="8">Q27/R27</f>
        <v>0.035521189230733</v>
      </c>
      <c r="T27" s="3">
        <v>0.01</v>
      </c>
      <c r="U27" s="25">
        <f t="shared" ref="U27:U38" si="9">S27*T27</f>
        <v>0.00035521189230733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0.0222552118923073</v>
      </c>
      <c r="AR27" s="28">
        <f t="shared" ref="AR27:AR38" si="15">$B$27/12</f>
        <v>108.812583333333</v>
      </c>
      <c r="AS27" s="1">
        <f t="shared" ref="AS27:AS38" si="16">$B$29</f>
        <v>0.136666666666667</v>
      </c>
      <c r="AT27" s="2">
        <f>$E$2/12</f>
        <v>38.2229028010362</v>
      </c>
      <c r="AU27" s="1">
        <f t="shared" ref="AU27:AU38" si="17">AT27*10000*AS27*0.67*AR27*AQ27</f>
        <v>84756.2874819915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5.80271958548387</v>
      </c>
      <c r="E28" s="19">
        <f t="shared" ref="E28:E39" si="18">D27</f>
        <v>5.56825360741935</v>
      </c>
      <c r="F28" s="16" t="s">
        <v>73</v>
      </c>
      <c r="G28" s="13">
        <v>2</v>
      </c>
      <c r="H28" s="18">
        <f t="shared" si="0"/>
        <v>5.80271958548387</v>
      </c>
      <c r="I28" s="18">
        <f t="shared" si="1"/>
        <v>278.952719585484</v>
      </c>
      <c r="J28" s="18">
        <f t="shared" si="2"/>
        <v>0.036579659752273</v>
      </c>
      <c r="K28" s="18">
        <f t="shared" si="3"/>
        <v>108.812583333333</v>
      </c>
      <c r="L28" s="18">
        <f t="shared" si="4"/>
        <v>1.08812583333333</v>
      </c>
      <c r="M28" s="13" t="s">
        <v>73</v>
      </c>
      <c r="N28" s="13"/>
      <c r="O28" s="18">
        <f t="shared" ref="O28:O38" si="19">L28+O27-P27-N28</f>
        <v>2.13760014303398</v>
      </c>
      <c r="P28" s="18">
        <f t="shared" si="5"/>
        <v>0.0781926859185933</v>
      </c>
      <c r="Q28" s="23">
        <f t="shared" si="6"/>
        <v>0.0106863337422077</v>
      </c>
      <c r="R28" s="18">
        <f t="shared" si="7"/>
        <v>0.148710530555556</v>
      </c>
      <c r="S28" s="24">
        <f t="shared" si="8"/>
        <v>0.0718599664884897</v>
      </c>
      <c r="T28" s="3">
        <v>0.01</v>
      </c>
      <c r="U28" s="25">
        <f t="shared" si="9"/>
        <v>0.000718599664884897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0.0226185996648849</v>
      </c>
      <c r="AR28" s="28">
        <f t="shared" si="15"/>
        <v>108.812583333333</v>
      </c>
      <c r="AS28" s="1">
        <f t="shared" si="16"/>
        <v>0.136666666666667</v>
      </c>
      <c r="AT28" s="2">
        <f t="shared" ref="AT28:AT38" si="20">$E$2/12</f>
        <v>38.2229028010362</v>
      </c>
      <c r="AU28" s="1">
        <f t="shared" si="17"/>
        <v>86140.205939792</v>
      </c>
    </row>
    <row r="29" s="1" customFormat="1" spans="1:47">
      <c r="A29" s="13" t="s">
        <v>37</v>
      </c>
      <c r="B29" s="13">
        <f>I2</f>
        <v>0.136666666666667</v>
      </c>
      <c r="C29" s="16">
        <v>2</v>
      </c>
      <c r="D29" s="17">
        <v>7.73770095842857</v>
      </c>
      <c r="E29" s="19">
        <f t="shared" si="18"/>
        <v>5.80271958548387</v>
      </c>
      <c r="F29" s="16" t="s">
        <v>73</v>
      </c>
      <c r="G29" s="13">
        <v>3</v>
      </c>
      <c r="H29" s="18">
        <f t="shared" si="0"/>
        <v>7.73770095842857</v>
      </c>
      <c r="I29" s="18">
        <f t="shared" si="1"/>
        <v>280.887700958429</v>
      </c>
      <c r="J29" s="18">
        <f t="shared" si="2"/>
        <v>0.0465229065096162</v>
      </c>
      <c r="K29" s="18">
        <f t="shared" si="3"/>
        <v>108.812583333333</v>
      </c>
      <c r="L29" s="18">
        <f t="shared" si="4"/>
        <v>1.08812583333333</v>
      </c>
      <c r="M29" s="13" t="s">
        <v>73</v>
      </c>
      <c r="N29" s="13"/>
      <c r="O29" s="18">
        <f t="shared" si="19"/>
        <v>3.14753329044873</v>
      </c>
      <c r="P29" s="18">
        <f t="shared" si="5"/>
        <v>0.146432397007451</v>
      </c>
      <c r="Q29" s="23">
        <f t="shared" si="6"/>
        <v>0.0200124275910183</v>
      </c>
      <c r="R29" s="18">
        <f t="shared" si="7"/>
        <v>0.148710530555556</v>
      </c>
      <c r="S29" s="24">
        <f t="shared" si="8"/>
        <v>0.134573036060429</v>
      </c>
      <c r="T29" s="3">
        <v>0.01</v>
      </c>
      <c r="U29" s="25">
        <f t="shared" si="9"/>
        <v>0.00134573036060429</v>
      </c>
      <c r="V29" s="24"/>
      <c r="W29" s="3"/>
      <c r="X29" s="25"/>
      <c r="Y29" s="27">
        <v>0.02</v>
      </c>
      <c r="Z29" s="3">
        <v>0.21</v>
      </c>
      <c r="AA29" s="26">
        <f t="shared" si="10"/>
        <v>0.0042</v>
      </c>
      <c r="AB29" s="3">
        <v>0.01</v>
      </c>
      <c r="AC29" s="3">
        <v>0.29</v>
      </c>
      <c r="AD29" s="26">
        <f t="shared" si="11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0.0232457303606043</v>
      </c>
      <c r="AR29" s="28">
        <f t="shared" si="15"/>
        <v>108.812583333333</v>
      </c>
      <c r="AS29" s="1">
        <f t="shared" si="16"/>
        <v>0.136666666666667</v>
      </c>
      <c r="AT29" s="2">
        <f t="shared" si="20"/>
        <v>38.2229028010362</v>
      </c>
      <c r="AU29" s="1">
        <f t="shared" si="17"/>
        <v>88528.557477058</v>
      </c>
    </row>
    <row r="30" s="1" customFormat="1" spans="1:47">
      <c r="A30" s="13"/>
      <c r="B30" s="13"/>
      <c r="C30" s="16">
        <v>3</v>
      </c>
      <c r="D30" s="17">
        <v>14.4307925154516</v>
      </c>
      <c r="E30" s="19">
        <f t="shared" si="18"/>
        <v>7.73770095842857</v>
      </c>
      <c r="F30" s="16" t="s">
        <v>73</v>
      </c>
      <c r="G30" s="13">
        <v>4</v>
      </c>
      <c r="H30" s="18">
        <f t="shared" si="0"/>
        <v>14.4307925154516</v>
      </c>
      <c r="I30" s="18">
        <f t="shared" si="1"/>
        <v>287.580792515452</v>
      </c>
      <c r="J30" s="18">
        <f t="shared" si="2"/>
        <v>0.104242004049064</v>
      </c>
      <c r="K30" s="18">
        <f t="shared" si="3"/>
        <v>108.812583333333</v>
      </c>
      <c r="L30" s="18">
        <f t="shared" si="4"/>
        <v>1.08812583333333</v>
      </c>
      <c r="M30" s="13" t="s">
        <v>73</v>
      </c>
      <c r="N30" s="13"/>
      <c r="O30" s="18">
        <f t="shared" si="19"/>
        <v>4.08922672677461</v>
      </c>
      <c r="P30" s="18">
        <f t="shared" si="5"/>
        <v>0.426269189009979</v>
      </c>
      <c r="Q30" s="23">
        <f t="shared" si="6"/>
        <v>0.0582567891646972</v>
      </c>
      <c r="R30" s="18">
        <f t="shared" si="7"/>
        <v>0.148710530555556</v>
      </c>
      <c r="S30" s="24">
        <f t="shared" si="8"/>
        <v>0.391746226357074</v>
      </c>
      <c r="T30" s="3">
        <v>0.01</v>
      </c>
      <c r="U30" s="25">
        <f t="shared" si="9"/>
        <v>0.00391746226357074</v>
      </c>
      <c r="V30" s="24"/>
      <c r="W30" s="3"/>
      <c r="X30" s="25"/>
      <c r="Y30" s="27">
        <v>0.04</v>
      </c>
      <c r="Z30" s="3">
        <v>0.21</v>
      </c>
      <c r="AA30" s="26">
        <f t="shared" si="10"/>
        <v>0.0084</v>
      </c>
      <c r="AB30" s="3">
        <v>0.015</v>
      </c>
      <c r="AC30" s="3">
        <v>0.29</v>
      </c>
      <c r="AD30" s="26">
        <f t="shared" si="11"/>
        <v>0.00435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0.015</v>
      </c>
      <c r="AO30" s="3">
        <v>0.38</v>
      </c>
      <c r="AP30" s="3">
        <f t="shared" si="13"/>
        <v>0.0057</v>
      </c>
      <c r="AQ30" s="1">
        <f t="shared" si="14"/>
        <v>0.0333674622635707</v>
      </c>
      <c r="AR30" s="28">
        <f t="shared" si="15"/>
        <v>108.812583333333</v>
      </c>
      <c r="AS30" s="1">
        <f t="shared" si="16"/>
        <v>0.136666666666667</v>
      </c>
      <c r="AT30" s="2">
        <f t="shared" si="20"/>
        <v>38.2229028010362</v>
      </c>
      <c r="AU30" s="1">
        <f t="shared" si="17"/>
        <v>127075.951369992</v>
      </c>
    </row>
    <row r="31" s="1" customFormat="1" spans="1:47">
      <c r="A31" s="13"/>
      <c r="B31" s="13"/>
      <c r="C31" s="16">
        <v>4</v>
      </c>
      <c r="D31" s="17">
        <v>17.0090673637333</v>
      </c>
      <c r="E31" s="19">
        <f t="shared" si="18"/>
        <v>14.4307925154516</v>
      </c>
      <c r="F31" s="16" t="s">
        <v>73</v>
      </c>
      <c r="G31" s="13">
        <v>5</v>
      </c>
      <c r="H31" s="18">
        <f t="shared" si="0"/>
        <v>17.0090673637333</v>
      </c>
      <c r="I31" s="18">
        <f t="shared" si="1"/>
        <v>290.159067363733</v>
      </c>
      <c r="J31" s="18">
        <f t="shared" si="2"/>
        <v>0.140831539698031</v>
      </c>
      <c r="K31" s="18">
        <f t="shared" si="3"/>
        <v>108.812583333333</v>
      </c>
      <c r="L31" s="18">
        <f t="shared" si="4"/>
        <v>1.08812583333333</v>
      </c>
      <c r="M31" s="13" t="s">
        <v>75</v>
      </c>
      <c r="N31" s="18">
        <f>(O30-P30)*C22/100</f>
        <v>3.4798096608764</v>
      </c>
      <c r="O31" s="18">
        <f t="shared" si="19"/>
        <v>1.27127371022156</v>
      </c>
      <c r="P31" s="18">
        <f t="shared" si="5"/>
        <v>0.179035433988131</v>
      </c>
      <c r="Q31" s="23">
        <f t="shared" si="6"/>
        <v>0.024468175978378</v>
      </c>
      <c r="R31" s="18">
        <f t="shared" si="7"/>
        <v>0.148710530555556</v>
      </c>
      <c r="S31" s="24">
        <f t="shared" si="8"/>
        <v>0.164535597357963</v>
      </c>
      <c r="T31" s="3">
        <v>0.01</v>
      </c>
      <c r="U31" s="25">
        <f t="shared" si="9"/>
        <v>0.00164535597357963</v>
      </c>
      <c r="V31" s="24"/>
      <c r="W31" s="3"/>
      <c r="X31" s="25"/>
      <c r="Y31" s="27">
        <v>0.04</v>
      </c>
      <c r="Z31" s="3">
        <v>0.21</v>
      </c>
      <c r="AA31" s="26">
        <f t="shared" si="10"/>
        <v>0.0084</v>
      </c>
      <c r="AB31" s="3">
        <v>0.015</v>
      </c>
      <c r="AC31" s="3">
        <v>0.29</v>
      </c>
      <c r="AD31" s="26">
        <f t="shared" si="11"/>
        <v>0.00435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0.0310953559735796</v>
      </c>
      <c r="AR31" s="28">
        <f t="shared" si="15"/>
        <v>108.812583333333</v>
      </c>
      <c r="AS31" s="1">
        <f t="shared" si="16"/>
        <v>0.136666666666667</v>
      </c>
      <c r="AT31" s="2">
        <f t="shared" si="20"/>
        <v>38.2229028010362</v>
      </c>
      <c r="AU31" s="1">
        <f t="shared" si="17"/>
        <v>118422.908890055</v>
      </c>
    </row>
    <row r="32" s="1" customFormat="1" spans="1:47">
      <c r="A32" s="13"/>
      <c r="B32" s="13"/>
      <c r="C32" s="16">
        <v>5</v>
      </c>
      <c r="D32" s="17">
        <v>22.4258123087097</v>
      </c>
      <c r="E32" s="19">
        <f t="shared" si="18"/>
        <v>17.0090673637333</v>
      </c>
      <c r="F32" s="16" t="s">
        <v>75</v>
      </c>
      <c r="G32" s="13">
        <v>6</v>
      </c>
      <c r="H32" s="18">
        <f t="shared" si="0"/>
        <v>22.4258123087097</v>
      </c>
      <c r="I32" s="18">
        <f t="shared" si="1"/>
        <v>295.57581230871</v>
      </c>
      <c r="J32" s="18">
        <f t="shared" si="2"/>
        <v>0.260480395386545</v>
      </c>
      <c r="K32" s="18">
        <f t="shared" si="3"/>
        <v>108.812583333333</v>
      </c>
      <c r="L32" s="18">
        <f t="shared" si="4"/>
        <v>1.08812583333333</v>
      </c>
      <c r="M32" s="13" t="s">
        <v>73</v>
      </c>
      <c r="N32" s="13"/>
      <c r="O32" s="18">
        <f t="shared" si="19"/>
        <v>2.18036410956677</v>
      </c>
      <c r="P32" s="18">
        <f t="shared" si="5"/>
        <v>0.567942105346584</v>
      </c>
      <c r="Q32" s="23">
        <f t="shared" si="6"/>
        <v>0.0776187543973664</v>
      </c>
      <c r="R32" s="18">
        <f t="shared" si="7"/>
        <v>0.148710530555556</v>
      </c>
      <c r="S32" s="24">
        <f t="shared" si="8"/>
        <v>0.521945245621792</v>
      </c>
      <c r="T32" s="3">
        <v>0.01</v>
      </c>
      <c r="U32" s="25">
        <f t="shared" si="9"/>
        <v>0.00521945245621792</v>
      </c>
      <c r="V32" s="24"/>
      <c r="W32" s="3"/>
      <c r="X32" s="25"/>
      <c r="Y32" s="27">
        <v>0.04</v>
      </c>
      <c r="Z32" s="3">
        <v>0.21</v>
      </c>
      <c r="AA32" s="26">
        <f t="shared" si="10"/>
        <v>0.0084</v>
      </c>
      <c r="AB32" s="3">
        <v>0.015</v>
      </c>
      <c r="AC32" s="3">
        <v>0.29</v>
      </c>
      <c r="AD32" s="26">
        <f t="shared" si="11"/>
        <v>0.00435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0.0346694524562179</v>
      </c>
      <c r="AR32" s="28">
        <f t="shared" si="15"/>
        <v>108.812583333333</v>
      </c>
      <c r="AS32" s="1">
        <f t="shared" si="16"/>
        <v>0.136666666666667</v>
      </c>
      <c r="AT32" s="2">
        <f t="shared" si="20"/>
        <v>38.2229028010362</v>
      </c>
      <c r="AU32" s="1">
        <f t="shared" si="17"/>
        <v>132034.423821331</v>
      </c>
    </row>
    <row r="33" s="1" customFormat="1" spans="1:47">
      <c r="A33" s="13"/>
      <c r="B33" s="13"/>
      <c r="C33" s="16">
        <v>6</v>
      </c>
      <c r="D33" s="17">
        <v>26.2510384366667</v>
      </c>
      <c r="E33" s="19">
        <f t="shared" si="18"/>
        <v>22.4258123087097</v>
      </c>
      <c r="F33" s="16" t="s">
        <v>73</v>
      </c>
      <c r="G33" s="13">
        <v>7</v>
      </c>
      <c r="H33" s="18">
        <f t="shared" si="0"/>
        <v>26.2510384366667</v>
      </c>
      <c r="I33" s="18">
        <f t="shared" si="1"/>
        <v>299.401038436667</v>
      </c>
      <c r="J33" s="18">
        <f t="shared" si="2"/>
        <v>0.396787245253929</v>
      </c>
      <c r="K33" s="18">
        <f t="shared" si="3"/>
        <v>108.812583333333</v>
      </c>
      <c r="L33" s="18">
        <f t="shared" si="4"/>
        <v>1.08812583333333</v>
      </c>
      <c r="M33" s="13" t="s">
        <v>73</v>
      </c>
      <c r="N33" s="13"/>
      <c r="O33" s="18">
        <f t="shared" si="19"/>
        <v>2.70054783755352</v>
      </c>
      <c r="P33" s="18">
        <f t="shared" si="5"/>
        <v>1.07154293713932</v>
      </c>
      <c r="Q33" s="23">
        <f t="shared" si="6"/>
        <v>0.14644420140904</v>
      </c>
      <c r="R33" s="18">
        <f t="shared" si="7"/>
        <v>0.148710530555556</v>
      </c>
      <c r="S33" s="24">
        <f t="shared" si="8"/>
        <v>0.984760130045605</v>
      </c>
      <c r="T33" s="3">
        <v>0.01</v>
      </c>
      <c r="U33" s="25">
        <f t="shared" si="9"/>
        <v>0.00984760130045605</v>
      </c>
      <c r="V33" s="24"/>
      <c r="W33" s="3"/>
      <c r="X33" s="25"/>
      <c r="Y33" s="27">
        <v>0.05</v>
      </c>
      <c r="Z33" s="3">
        <v>0.21</v>
      </c>
      <c r="AA33" s="26">
        <f t="shared" si="10"/>
        <v>0.0105</v>
      </c>
      <c r="AB33" s="3">
        <v>0.02</v>
      </c>
      <c r="AC33" s="3">
        <v>0.29</v>
      </c>
      <c r="AD33" s="26">
        <f t="shared" si="11"/>
        <v>0.0058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0.044747601300456</v>
      </c>
      <c r="AR33" s="28">
        <f t="shared" si="15"/>
        <v>108.812583333333</v>
      </c>
      <c r="AS33" s="1">
        <f t="shared" si="16"/>
        <v>0.136666666666667</v>
      </c>
      <c r="AT33" s="2">
        <f t="shared" si="20"/>
        <v>38.2229028010362</v>
      </c>
      <c r="AU33" s="1">
        <f t="shared" si="17"/>
        <v>170415.836897151</v>
      </c>
    </row>
    <row r="34" s="1" customFormat="1" spans="1:47">
      <c r="A34" s="13"/>
      <c r="B34" s="13"/>
      <c r="C34" s="16">
        <v>7</v>
      </c>
      <c r="D34" s="17">
        <v>30.07825962</v>
      </c>
      <c r="E34" s="19">
        <f t="shared" si="18"/>
        <v>26.2510384366667</v>
      </c>
      <c r="F34" s="16" t="s">
        <v>73</v>
      </c>
      <c r="G34" s="13">
        <v>8</v>
      </c>
      <c r="H34" s="18">
        <f t="shared" si="0"/>
        <v>30.07825962</v>
      </c>
      <c r="I34" s="18">
        <f t="shared" si="1"/>
        <v>303.22825962</v>
      </c>
      <c r="J34" s="18">
        <f t="shared" si="2"/>
        <v>0.598164283873102</v>
      </c>
      <c r="K34" s="18">
        <f t="shared" si="3"/>
        <v>108.812583333333</v>
      </c>
      <c r="L34" s="18">
        <f t="shared" si="4"/>
        <v>1.08812583333333</v>
      </c>
      <c r="M34" s="13" t="s">
        <v>73</v>
      </c>
      <c r="N34" s="13"/>
      <c r="O34" s="18">
        <f t="shared" si="19"/>
        <v>2.71713073374754</v>
      </c>
      <c r="P34" s="18">
        <f t="shared" si="5"/>
        <v>1.62529055954169</v>
      </c>
      <c r="Q34" s="23">
        <f t="shared" si="6"/>
        <v>0.222123043137364</v>
      </c>
      <c r="R34" s="18">
        <f t="shared" si="7"/>
        <v>0.148710530555556</v>
      </c>
      <c r="S34" s="24">
        <f t="shared" si="8"/>
        <v>1.49366048461769</v>
      </c>
      <c r="T34" s="3">
        <v>0.01</v>
      </c>
      <c r="U34" s="25">
        <f t="shared" si="9"/>
        <v>0.0149366048461769</v>
      </c>
      <c r="V34" s="24"/>
      <c r="W34" s="3"/>
      <c r="X34" s="25"/>
      <c r="Y34" s="27">
        <v>0.05</v>
      </c>
      <c r="Z34" s="3">
        <v>0.21</v>
      </c>
      <c r="AA34" s="26">
        <f t="shared" si="10"/>
        <v>0.0105</v>
      </c>
      <c r="AB34" s="3">
        <v>0.02</v>
      </c>
      <c r="AC34" s="3">
        <v>0.29</v>
      </c>
      <c r="AD34" s="26">
        <f t="shared" si="11"/>
        <v>0.0058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0.0498366048461769</v>
      </c>
      <c r="AR34" s="28">
        <f t="shared" si="15"/>
        <v>108.812583333333</v>
      </c>
      <c r="AS34" s="1">
        <f t="shared" si="16"/>
        <v>0.136666666666667</v>
      </c>
      <c r="AT34" s="2">
        <f t="shared" si="20"/>
        <v>38.2229028010362</v>
      </c>
      <c r="AU34" s="1">
        <f t="shared" si="17"/>
        <v>189796.692474046</v>
      </c>
    </row>
    <row r="35" s="1" customFormat="1" spans="1:47">
      <c r="A35" s="13"/>
      <c r="B35" s="13"/>
      <c r="C35" s="16">
        <v>8</v>
      </c>
      <c r="D35" s="17">
        <v>29.0149977245161</v>
      </c>
      <c r="E35" s="19">
        <f t="shared" si="18"/>
        <v>30.07825962</v>
      </c>
      <c r="F35" s="16" t="s">
        <v>73</v>
      </c>
      <c r="G35" s="13">
        <v>9</v>
      </c>
      <c r="H35" s="18">
        <f t="shared" si="0"/>
        <v>29.0149977245161</v>
      </c>
      <c r="I35" s="18">
        <f t="shared" si="1"/>
        <v>302.164997724516</v>
      </c>
      <c r="J35" s="18">
        <f t="shared" si="2"/>
        <v>0.534255864825619</v>
      </c>
      <c r="K35" s="18">
        <f t="shared" si="3"/>
        <v>108.812583333333</v>
      </c>
      <c r="L35" s="18">
        <f t="shared" si="4"/>
        <v>1.08812583333333</v>
      </c>
      <c r="M35" s="13" t="s">
        <v>73</v>
      </c>
      <c r="N35" s="13"/>
      <c r="O35" s="18">
        <f t="shared" si="19"/>
        <v>2.17996600753918</v>
      </c>
      <c r="P35" s="18">
        <f t="shared" si="5"/>
        <v>1.1646596246483</v>
      </c>
      <c r="Q35" s="23">
        <f t="shared" si="6"/>
        <v>0.159170148701934</v>
      </c>
      <c r="R35" s="18">
        <f t="shared" si="7"/>
        <v>0.148710530555556</v>
      </c>
      <c r="S35" s="24">
        <f t="shared" si="8"/>
        <v>1.07033542350567</v>
      </c>
      <c r="T35" s="3">
        <v>0.01</v>
      </c>
      <c r="U35" s="25">
        <f t="shared" si="9"/>
        <v>0.0107033542350567</v>
      </c>
      <c r="V35" s="24"/>
      <c r="W35" s="3"/>
      <c r="X35" s="25"/>
      <c r="Y35" s="27">
        <v>0.04</v>
      </c>
      <c r="Z35" s="3">
        <v>0.21</v>
      </c>
      <c r="AA35" s="26">
        <f t="shared" si="10"/>
        <v>0.0084</v>
      </c>
      <c r="AB35" s="3">
        <v>0.015</v>
      </c>
      <c r="AC35" s="3">
        <v>0.29</v>
      </c>
      <c r="AD35" s="26">
        <f t="shared" si="11"/>
        <v>0.00435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0.0401533542350567</v>
      </c>
      <c r="AR35" s="28">
        <f t="shared" si="15"/>
        <v>108.812583333333</v>
      </c>
      <c r="AS35" s="1">
        <f t="shared" si="16"/>
        <v>0.136666666666667</v>
      </c>
      <c r="AT35" s="2">
        <f t="shared" si="20"/>
        <v>38.2229028010362</v>
      </c>
      <c r="AU35" s="1">
        <f t="shared" si="17"/>
        <v>152919.201640541</v>
      </c>
    </row>
    <row r="36" s="1" customFormat="1" spans="1:47">
      <c r="A36" s="13"/>
      <c r="B36" s="13"/>
      <c r="C36" s="16">
        <v>9</v>
      </c>
      <c r="D36" s="17">
        <v>22.83379938</v>
      </c>
      <c r="E36" s="19">
        <f t="shared" si="18"/>
        <v>29.0149977245161</v>
      </c>
      <c r="F36" s="16" t="s">
        <v>73</v>
      </c>
      <c r="G36" s="13">
        <v>10</v>
      </c>
      <c r="H36" s="18">
        <f t="shared" si="0"/>
        <v>22.83379938</v>
      </c>
      <c r="I36" s="18">
        <f t="shared" si="1"/>
        <v>295.98379938</v>
      </c>
      <c r="J36" s="18">
        <f t="shared" si="2"/>
        <v>0.272580740214378</v>
      </c>
      <c r="K36" s="18">
        <f t="shared" si="3"/>
        <v>108.812583333333</v>
      </c>
      <c r="L36" s="18">
        <f t="shared" si="4"/>
        <v>1.08812583333333</v>
      </c>
      <c r="M36" s="13" t="s">
        <v>73</v>
      </c>
      <c r="N36" s="13"/>
      <c r="O36" s="18">
        <f t="shared" si="19"/>
        <v>2.10343221622422</v>
      </c>
      <c r="P36" s="18">
        <f t="shared" si="5"/>
        <v>0.573355110489167</v>
      </c>
      <c r="Q36" s="23">
        <f t="shared" si="6"/>
        <v>0.0783585317668528</v>
      </c>
      <c r="R36" s="18">
        <f t="shared" si="7"/>
        <v>0.148710530555556</v>
      </c>
      <c r="S36" s="24">
        <f t="shared" si="8"/>
        <v>0.526919858829899</v>
      </c>
      <c r="T36" s="3">
        <v>0.01</v>
      </c>
      <c r="U36" s="25">
        <f t="shared" si="9"/>
        <v>0.00526919858829899</v>
      </c>
      <c r="V36" s="24"/>
      <c r="W36" s="3"/>
      <c r="X36" s="25"/>
      <c r="Y36" s="27">
        <v>0.04</v>
      </c>
      <c r="Z36" s="3">
        <v>0.21</v>
      </c>
      <c r="AA36" s="26">
        <f t="shared" si="10"/>
        <v>0.0084</v>
      </c>
      <c r="AB36" s="3">
        <v>0.015</v>
      </c>
      <c r="AC36" s="3">
        <v>0.29</v>
      </c>
      <c r="AD36" s="26">
        <f t="shared" si="11"/>
        <v>0.00435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0.034719198588299</v>
      </c>
      <c r="AR36" s="28">
        <f t="shared" si="15"/>
        <v>108.812583333333</v>
      </c>
      <c r="AS36" s="1">
        <f t="shared" si="16"/>
        <v>0.136666666666667</v>
      </c>
      <c r="AT36" s="2">
        <f t="shared" si="20"/>
        <v>38.2229028010362</v>
      </c>
      <c r="AU36" s="1">
        <f t="shared" si="17"/>
        <v>132223.875959203</v>
      </c>
    </row>
    <row r="37" s="1" customFormat="1" spans="1:47">
      <c r="A37" s="13"/>
      <c r="B37" s="13"/>
      <c r="C37" s="16">
        <v>10</v>
      </c>
      <c r="D37" s="17">
        <v>18.8010520125806</v>
      </c>
      <c r="E37" s="19">
        <f t="shared" si="18"/>
        <v>22.83379938</v>
      </c>
      <c r="F37" s="16" t="s">
        <v>73</v>
      </c>
      <c r="G37" s="13">
        <v>11</v>
      </c>
      <c r="H37" s="18">
        <f t="shared" si="0"/>
        <v>18.8010520125806</v>
      </c>
      <c r="I37" s="18">
        <f t="shared" si="1"/>
        <v>291.951052012581</v>
      </c>
      <c r="J37" s="18">
        <f t="shared" si="2"/>
        <v>0.173042005204976</v>
      </c>
      <c r="K37" s="18">
        <f t="shared" si="3"/>
        <v>108.812583333333</v>
      </c>
      <c r="L37" s="18">
        <f t="shared" si="4"/>
        <v>1.08812583333333</v>
      </c>
      <c r="M37" s="13" t="s">
        <v>75</v>
      </c>
      <c r="N37" s="18">
        <f>(O36-P36)*C22/100</f>
        <v>1.4535732504483</v>
      </c>
      <c r="O37" s="18">
        <f t="shared" si="19"/>
        <v>1.16462968862009</v>
      </c>
      <c r="P37" s="18">
        <f t="shared" si="5"/>
        <v>0.201529856640066</v>
      </c>
      <c r="Q37" s="23">
        <f t="shared" si="6"/>
        <v>0.0275424137408091</v>
      </c>
      <c r="R37" s="18">
        <f t="shared" si="7"/>
        <v>0.148710530555556</v>
      </c>
      <c r="S37" s="24">
        <f t="shared" si="8"/>
        <v>0.18520822727157</v>
      </c>
      <c r="T37" s="3">
        <v>0.01</v>
      </c>
      <c r="U37" s="25">
        <f t="shared" si="9"/>
        <v>0.0018520822727157</v>
      </c>
      <c r="V37" s="24"/>
      <c r="W37" s="3"/>
      <c r="X37" s="25"/>
      <c r="Y37" s="27">
        <v>0.02</v>
      </c>
      <c r="Z37" s="3">
        <v>0.21</v>
      </c>
      <c r="AA37" s="26">
        <f t="shared" si="10"/>
        <v>0.0042</v>
      </c>
      <c r="AB37" s="3">
        <v>0.01</v>
      </c>
      <c r="AC37" s="3">
        <v>0.29</v>
      </c>
      <c r="AD37" s="26">
        <f t="shared" si="11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0.0237520822727157</v>
      </c>
      <c r="AR37" s="28">
        <f t="shared" si="15"/>
        <v>108.812583333333</v>
      </c>
      <c r="AS37" s="1">
        <f t="shared" si="16"/>
        <v>0.136666666666667</v>
      </c>
      <c r="AT37" s="2">
        <f t="shared" si="20"/>
        <v>38.2229028010362</v>
      </c>
      <c r="AU37" s="1">
        <f t="shared" si="17"/>
        <v>90456.9375993252</v>
      </c>
    </row>
    <row r="38" s="1" customFormat="1" spans="1:48">
      <c r="A38" s="13"/>
      <c r="B38" s="13"/>
      <c r="C38" s="16">
        <v>11</v>
      </c>
      <c r="D38" s="17">
        <v>13.4968428244333</v>
      </c>
      <c r="E38" s="19">
        <f t="shared" si="18"/>
        <v>18.8010520125806</v>
      </c>
      <c r="F38" s="16" t="s">
        <v>75</v>
      </c>
      <c r="G38" s="13">
        <v>12</v>
      </c>
      <c r="H38" s="18">
        <f t="shared" si="0"/>
        <v>13.4968428244333</v>
      </c>
      <c r="I38" s="18">
        <f t="shared" si="1"/>
        <v>286.646842824433</v>
      </c>
      <c r="J38" s="18">
        <f t="shared" si="2"/>
        <v>0.0933541903597229</v>
      </c>
      <c r="K38" s="18">
        <f t="shared" si="3"/>
        <v>108.812583333333</v>
      </c>
      <c r="L38" s="18">
        <f t="shared" si="4"/>
        <v>1.08812583333333</v>
      </c>
      <c r="M38" s="13" t="s">
        <v>73</v>
      </c>
      <c r="N38" s="13"/>
      <c r="O38" s="18">
        <f t="shared" si="19"/>
        <v>2.05122566531335</v>
      </c>
      <c r="P38" s="18">
        <f t="shared" si="5"/>
        <v>0.191490511230412</v>
      </c>
      <c r="Q38" s="23">
        <f t="shared" si="6"/>
        <v>0.0261703698681563</v>
      </c>
      <c r="R38" s="18">
        <f t="shared" si="7"/>
        <v>0.148710530555556</v>
      </c>
      <c r="S38" s="24">
        <f t="shared" si="8"/>
        <v>0.175981954811058</v>
      </c>
      <c r="T38" s="3">
        <v>0.01</v>
      </c>
      <c r="U38" s="25">
        <f t="shared" si="9"/>
        <v>0.00175981954811058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0.0236598195481106</v>
      </c>
      <c r="AR38" s="28">
        <f t="shared" si="15"/>
        <v>108.812583333333</v>
      </c>
      <c r="AS38" s="1">
        <f t="shared" si="16"/>
        <v>0.136666666666667</v>
      </c>
      <c r="AT38" s="2">
        <f t="shared" si="20"/>
        <v>38.2229028010362</v>
      </c>
      <c r="AU38" s="1">
        <f t="shared" si="17"/>
        <v>90105.566152118</v>
      </c>
      <c r="AV38" s="1">
        <f>SUM(AU27:AU38)</f>
        <v>1462876.4457026</v>
      </c>
    </row>
    <row r="39" s="1" customFormat="1" spans="1:46">
      <c r="A39" s="13"/>
      <c r="B39" s="13"/>
      <c r="C39" s="16">
        <v>12</v>
      </c>
      <c r="D39" s="17">
        <v>7.30847202616129</v>
      </c>
      <c r="E39" s="19">
        <f t="shared" si="18"/>
        <v>13.4968428244333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5.56825360741935</v>
      </c>
      <c r="E42" s="16"/>
      <c r="F42" s="16"/>
      <c r="G42" s="13">
        <v>1</v>
      </c>
      <c r="H42" s="18">
        <f t="shared" ref="H42:H53" si="21">E43</f>
        <v>5.56825360741935</v>
      </c>
      <c r="I42" s="18">
        <f t="shared" ref="I42:I53" si="22">H42+273.15</f>
        <v>278.718253607419</v>
      </c>
      <c r="J42" s="18">
        <f t="shared" ref="J42:J53" si="23">EXP(($C$16*(I42-$C$14))/($C$17*I42*$C$14))</f>
        <v>0.035521189230733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0.00273836547903599</v>
      </c>
      <c r="Q42" s="23">
        <f t="shared" ref="Q42:Q53" si="27">P42*$B$44</f>
        <v>0.000424446649250578</v>
      </c>
      <c r="R42" s="18">
        <f t="shared" ref="R42:R53" si="28">L42*$B$44</f>
        <v>0.0119491114583333</v>
      </c>
      <c r="S42" s="24">
        <f t="shared" ref="S42:S53" si="29">Q42/R42</f>
        <v>0.035521189230733</v>
      </c>
      <c r="T42" s="3">
        <v>0.01</v>
      </c>
      <c r="U42" s="25">
        <f t="shared" ref="U42:U53" si="30">S42*T42</f>
        <v>0.00035521189230733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0.0151552118923073</v>
      </c>
      <c r="AR42" s="28">
        <f t="shared" ref="AR42:AR53" si="34">$B$42/12</f>
        <v>7.70910416666667</v>
      </c>
      <c r="AS42" s="1">
        <f t="shared" ref="AS42:AS53" si="35">$B$44</f>
        <v>0.155</v>
      </c>
      <c r="AT42" s="2">
        <f t="shared" ref="AT42:AT53" si="36">$E$5/12</f>
        <v>83.4133287671233</v>
      </c>
      <c r="AU42" s="1">
        <f t="shared" ref="AU42:AU53" si="37">AT42*10000*AS42*0.67*AR42*AQ42</f>
        <v>10120.6377547524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5.80271958548387</v>
      </c>
      <c r="E43" s="19">
        <f t="shared" ref="E43:E54" si="38">D42</f>
        <v>5.56825360741935</v>
      </c>
      <c r="F43" s="16" t="s">
        <v>73</v>
      </c>
      <c r="G43" s="13">
        <v>2</v>
      </c>
      <c r="H43" s="18">
        <f t="shared" si="21"/>
        <v>5.80271958548387</v>
      </c>
      <c r="I43" s="18">
        <f t="shared" si="22"/>
        <v>278.952719585484</v>
      </c>
      <c r="J43" s="18">
        <f t="shared" si="23"/>
        <v>0.036579659752273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0.151443717854297</v>
      </c>
      <c r="P43" s="18">
        <f t="shared" si="26"/>
        <v>0.00553975967072943</v>
      </c>
      <c r="Q43" s="23">
        <f t="shared" si="27"/>
        <v>0.000858662748963061</v>
      </c>
      <c r="R43" s="18">
        <f t="shared" si="28"/>
        <v>0.0119491114583333</v>
      </c>
      <c r="S43" s="24">
        <f t="shared" si="29"/>
        <v>0.0718599664884897</v>
      </c>
      <c r="T43" s="3">
        <v>0.01</v>
      </c>
      <c r="U43" s="25">
        <f t="shared" si="30"/>
        <v>0.000718599664884897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0.0155185996648849</v>
      </c>
      <c r="AR43" s="28">
        <f t="shared" si="34"/>
        <v>7.70910416666667</v>
      </c>
      <c r="AS43" s="1">
        <f t="shared" si="35"/>
        <v>0.155</v>
      </c>
      <c r="AT43" s="2">
        <f t="shared" si="36"/>
        <v>83.4133287671233</v>
      </c>
      <c r="AU43" s="1">
        <f t="shared" si="37"/>
        <v>10363.307803637</v>
      </c>
    </row>
    <row r="44" s="1" customFormat="1" spans="1:47">
      <c r="A44" s="13" t="s">
        <v>37</v>
      </c>
      <c r="B44" s="13">
        <f>I5</f>
        <v>0.155</v>
      </c>
      <c r="C44" s="16">
        <v>2</v>
      </c>
      <c r="D44" s="17">
        <v>7.73770095842857</v>
      </c>
      <c r="E44" s="19">
        <f t="shared" si="38"/>
        <v>5.80271958548387</v>
      </c>
      <c r="F44" s="16" t="s">
        <v>73</v>
      </c>
      <c r="G44" s="13">
        <v>3</v>
      </c>
      <c r="H44" s="18">
        <f t="shared" si="21"/>
        <v>7.73770095842857</v>
      </c>
      <c r="I44" s="18">
        <f t="shared" si="22"/>
        <v>280.887700958429</v>
      </c>
      <c r="J44" s="18">
        <f t="shared" si="23"/>
        <v>0.0465229065096162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0.222994999850235</v>
      </c>
      <c r="P44" s="18">
        <f t="shared" si="26"/>
        <v>0.0103743755301443</v>
      </c>
      <c r="Q44" s="23">
        <f t="shared" si="27"/>
        <v>0.00160802820717237</v>
      </c>
      <c r="R44" s="18">
        <f t="shared" si="28"/>
        <v>0.0119491114583333</v>
      </c>
      <c r="S44" s="24">
        <f t="shared" si="29"/>
        <v>0.134573036060429</v>
      </c>
      <c r="T44" s="3">
        <v>0.01</v>
      </c>
      <c r="U44" s="25">
        <f t="shared" si="30"/>
        <v>0.00134573036060429</v>
      </c>
      <c r="V44" s="24"/>
      <c r="W44" s="3"/>
      <c r="X44" s="25"/>
      <c r="Y44" s="27">
        <v>0.02</v>
      </c>
      <c r="Z44" s="3">
        <v>0.49</v>
      </c>
      <c r="AA44" s="26">
        <f t="shared" si="31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32"/>
        <v>0.005</v>
      </c>
      <c r="AQ44" s="1">
        <f t="shared" si="33"/>
        <v>0.0161457303606043</v>
      </c>
      <c r="AR44" s="28">
        <f t="shared" si="34"/>
        <v>7.70910416666667</v>
      </c>
      <c r="AS44" s="1">
        <f t="shared" si="35"/>
        <v>0.155</v>
      </c>
      <c r="AT44" s="2">
        <f t="shared" si="36"/>
        <v>83.4133287671233</v>
      </c>
      <c r="AU44" s="1">
        <f t="shared" si="37"/>
        <v>10782.1051547637</v>
      </c>
    </row>
    <row r="45" s="1" customFormat="1" spans="1:47">
      <c r="A45" s="13"/>
      <c r="B45" s="13"/>
      <c r="C45" s="16">
        <v>3</v>
      </c>
      <c r="D45" s="17">
        <v>14.4307925154516</v>
      </c>
      <c r="E45" s="19">
        <f t="shared" si="38"/>
        <v>7.73770095842857</v>
      </c>
      <c r="F45" s="16" t="s">
        <v>73</v>
      </c>
      <c r="G45" s="13">
        <v>4</v>
      </c>
      <c r="H45" s="18">
        <f t="shared" si="21"/>
        <v>14.4307925154516</v>
      </c>
      <c r="I45" s="18">
        <f t="shared" si="22"/>
        <v>287.580792515452</v>
      </c>
      <c r="J45" s="18">
        <f t="shared" si="23"/>
        <v>0.104242004049064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0.289711665986757</v>
      </c>
      <c r="P45" s="18">
        <f t="shared" si="26"/>
        <v>0.0302001246588526</v>
      </c>
      <c r="Q45" s="23">
        <f t="shared" si="27"/>
        <v>0.00468101932212215</v>
      </c>
      <c r="R45" s="18">
        <f t="shared" si="28"/>
        <v>0.0119491114583333</v>
      </c>
      <c r="S45" s="24">
        <f t="shared" si="29"/>
        <v>0.391746226357074</v>
      </c>
      <c r="T45" s="3">
        <v>0.01</v>
      </c>
      <c r="U45" s="25">
        <f t="shared" si="30"/>
        <v>0.00391746226357074</v>
      </c>
      <c r="V45" s="24"/>
      <c r="W45" s="3"/>
      <c r="X45" s="25"/>
      <c r="Y45" s="27">
        <v>0.04</v>
      </c>
      <c r="Z45" s="3">
        <v>0.49</v>
      </c>
      <c r="AA45" s="26">
        <f t="shared" si="31"/>
        <v>0.0196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0.015</v>
      </c>
      <c r="AO45" s="3">
        <v>0.5</v>
      </c>
      <c r="AP45" s="3">
        <f t="shared" si="32"/>
        <v>0.0075</v>
      </c>
      <c r="AQ45" s="1">
        <f t="shared" si="33"/>
        <v>0.0310174622635707</v>
      </c>
      <c r="AR45" s="28">
        <f t="shared" si="34"/>
        <v>7.70910416666667</v>
      </c>
      <c r="AS45" s="1">
        <f t="shared" si="35"/>
        <v>0.155</v>
      </c>
      <c r="AT45" s="2">
        <f t="shared" si="36"/>
        <v>83.4133287671233</v>
      </c>
      <c r="AU45" s="1">
        <f t="shared" si="37"/>
        <v>20713.435211067</v>
      </c>
    </row>
    <row r="46" s="1" customFormat="1" spans="1:47">
      <c r="A46" s="13"/>
      <c r="B46" s="13"/>
      <c r="C46" s="16">
        <v>4</v>
      </c>
      <c r="D46" s="17">
        <v>17.0090673637333</v>
      </c>
      <c r="E46" s="19">
        <f t="shared" si="38"/>
        <v>14.4307925154516</v>
      </c>
      <c r="F46" s="16" t="s">
        <v>73</v>
      </c>
      <c r="G46" s="13">
        <v>5</v>
      </c>
      <c r="H46" s="18">
        <f t="shared" si="21"/>
        <v>17.0090673637333</v>
      </c>
      <c r="I46" s="18">
        <f t="shared" si="22"/>
        <v>290.159067363733</v>
      </c>
      <c r="J46" s="18">
        <f t="shared" si="23"/>
        <v>0.140831539698031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0.246535964261509</v>
      </c>
      <c r="O46" s="18">
        <f t="shared" si="39"/>
        <v>0.0900666187330618</v>
      </c>
      <c r="P46" s="18">
        <f t="shared" si="26"/>
        <v>0.0126842205915726</v>
      </c>
      <c r="Q46" s="23">
        <f t="shared" si="27"/>
        <v>0.00196605419169376</v>
      </c>
      <c r="R46" s="18">
        <f t="shared" si="28"/>
        <v>0.0119491114583333</v>
      </c>
      <c r="S46" s="24">
        <f t="shared" si="29"/>
        <v>0.164535597357963</v>
      </c>
      <c r="T46" s="3">
        <v>0.01</v>
      </c>
      <c r="U46" s="25">
        <f t="shared" si="30"/>
        <v>0.00164535597357963</v>
      </c>
      <c r="V46" s="24"/>
      <c r="W46" s="3"/>
      <c r="X46" s="25"/>
      <c r="Y46" s="27">
        <v>0.04</v>
      </c>
      <c r="Z46" s="3">
        <v>0.49</v>
      </c>
      <c r="AA46" s="26">
        <f t="shared" si="31"/>
        <v>0.0196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0.015</v>
      </c>
      <c r="AO46" s="3">
        <v>0.5</v>
      </c>
      <c r="AP46" s="3">
        <f t="shared" si="32"/>
        <v>0.0075</v>
      </c>
      <c r="AQ46" s="1">
        <f t="shared" si="33"/>
        <v>0.0287453559735796</v>
      </c>
      <c r="AR46" s="28">
        <f t="shared" si="34"/>
        <v>7.70910416666667</v>
      </c>
      <c r="AS46" s="1">
        <f t="shared" si="35"/>
        <v>0.155</v>
      </c>
      <c r="AT46" s="2">
        <f t="shared" si="36"/>
        <v>83.4133287671233</v>
      </c>
      <c r="AU46" s="1">
        <f t="shared" si="37"/>
        <v>19196.1245416619</v>
      </c>
    </row>
    <row r="47" s="1" customFormat="1" spans="1:47">
      <c r="A47" s="13"/>
      <c r="B47" s="13"/>
      <c r="C47" s="16">
        <v>5</v>
      </c>
      <c r="D47" s="17">
        <v>22.4258123087097</v>
      </c>
      <c r="E47" s="19">
        <f t="shared" si="38"/>
        <v>17.0090673637333</v>
      </c>
      <c r="F47" s="16" t="s">
        <v>75</v>
      </c>
      <c r="G47" s="13">
        <v>6</v>
      </c>
      <c r="H47" s="18">
        <f t="shared" si="21"/>
        <v>22.4258123087097</v>
      </c>
      <c r="I47" s="18">
        <f t="shared" si="22"/>
        <v>295.57581230871</v>
      </c>
      <c r="J47" s="18">
        <f t="shared" si="23"/>
        <v>0.260480395386545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0.154473439808156</v>
      </c>
      <c r="P47" s="18">
        <f t="shared" si="26"/>
        <v>0.0402373026779481</v>
      </c>
      <c r="Q47" s="23">
        <f t="shared" si="27"/>
        <v>0.00623678191508196</v>
      </c>
      <c r="R47" s="18">
        <f t="shared" si="28"/>
        <v>0.0119491114583333</v>
      </c>
      <c r="S47" s="24">
        <f t="shared" si="29"/>
        <v>0.521945245621792</v>
      </c>
      <c r="T47" s="3">
        <v>0.01</v>
      </c>
      <c r="U47" s="25">
        <f t="shared" si="30"/>
        <v>0.00521945245621792</v>
      </c>
      <c r="V47" s="24"/>
      <c r="W47" s="3"/>
      <c r="X47" s="25"/>
      <c r="Y47" s="27">
        <v>0.04</v>
      </c>
      <c r="Z47" s="3">
        <v>0.49</v>
      </c>
      <c r="AA47" s="26">
        <f t="shared" si="31"/>
        <v>0.0196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0.015</v>
      </c>
      <c r="AO47" s="3">
        <v>0.5</v>
      </c>
      <c r="AP47" s="3">
        <f t="shared" si="32"/>
        <v>0.0075</v>
      </c>
      <c r="AQ47" s="1">
        <f t="shared" si="33"/>
        <v>0.0323194524562179</v>
      </c>
      <c r="AR47" s="28">
        <f t="shared" si="34"/>
        <v>7.70910416666667</v>
      </c>
      <c r="AS47" s="1">
        <f t="shared" si="35"/>
        <v>0.155</v>
      </c>
      <c r="AT47" s="2">
        <f t="shared" si="36"/>
        <v>83.4133287671233</v>
      </c>
      <c r="AU47" s="1">
        <f t="shared" si="37"/>
        <v>21582.903166623</v>
      </c>
    </row>
    <row r="48" s="1" customFormat="1" spans="1:47">
      <c r="A48" s="13"/>
      <c r="B48" s="13"/>
      <c r="C48" s="16">
        <v>6</v>
      </c>
      <c r="D48" s="17">
        <v>26.2510384366667</v>
      </c>
      <c r="E48" s="19">
        <f t="shared" si="38"/>
        <v>22.4258123087097</v>
      </c>
      <c r="F48" s="16" t="s">
        <v>73</v>
      </c>
      <c r="G48" s="13">
        <v>7</v>
      </c>
      <c r="H48" s="18">
        <f t="shared" si="21"/>
        <v>26.2510384366667</v>
      </c>
      <c r="I48" s="18">
        <f t="shared" si="22"/>
        <v>299.401038436667</v>
      </c>
      <c r="J48" s="18">
        <f t="shared" si="23"/>
        <v>0.396787245253929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0.191327178796874</v>
      </c>
      <c r="P48" s="18">
        <f t="shared" si="26"/>
        <v>0.0759161842170177</v>
      </c>
      <c r="Q48" s="23">
        <f t="shared" si="27"/>
        <v>0.0117670085536378</v>
      </c>
      <c r="R48" s="18">
        <f t="shared" si="28"/>
        <v>0.0119491114583333</v>
      </c>
      <c r="S48" s="24">
        <f t="shared" si="29"/>
        <v>0.984760130045604</v>
      </c>
      <c r="T48" s="3">
        <v>0.01</v>
      </c>
      <c r="U48" s="25">
        <f t="shared" si="30"/>
        <v>0.00984760130045604</v>
      </c>
      <c r="V48" s="24"/>
      <c r="W48" s="3"/>
      <c r="X48" s="25"/>
      <c r="Y48" s="27">
        <v>0.05</v>
      </c>
      <c r="Z48" s="3">
        <v>0.49</v>
      </c>
      <c r="AA48" s="26">
        <f t="shared" si="31"/>
        <v>0.0245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0.02</v>
      </c>
      <c r="AO48" s="3">
        <v>0.5</v>
      </c>
      <c r="AP48" s="3">
        <f t="shared" si="32"/>
        <v>0.01</v>
      </c>
      <c r="AQ48" s="1">
        <f t="shared" si="33"/>
        <v>0.044347601300456</v>
      </c>
      <c r="AR48" s="28">
        <f t="shared" si="34"/>
        <v>7.70910416666667</v>
      </c>
      <c r="AS48" s="1">
        <f t="shared" si="35"/>
        <v>0.155</v>
      </c>
      <c r="AT48" s="2">
        <f t="shared" si="36"/>
        <v>83.4133287671233</v>
      </c>
      <c r="AU48" s="1">
        <f t="shared" si="37"/>
        <v>29615.2908480231</v>
      </c>
    </row>
    <row r="49" s="1" customFormat="1" spans="1:47">
      <c r="A49" s="13"/>
      <c r="B49" s="13"/>
      <c r="C49" s="16">
        <v>7</v>
      </c>
      <c r="D49" s="17">
        <v>30.07825962</v>
      </c>
      <c r="E49" s="19">
        <f t="shared" si="38"/>
        <v>26.2510384366667</v>
      </c>
      <c r="F49" s="16" t="s">
        <v>73</v>
      </c>
      <c r="G49" s="13">
        <v>8</v>
      </c>
      <c r="H49" s="18">
        <f t="shared" si="21"/>
        <v>30.07825962</v>
      </c>
      <c r="I49" s="18">
        <f t="shared" si="22"/>
        <v>303.22825962</v>
      </c>
      <c r="J49" s="18">
        <f t="shared" si="23"/>
        <v>0.598164283873102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0.192502036246523</v>
      </c>
      <c r="P49" s="18">
        <f t="shared" si="26"/>
        <v>0.115147842655516</v>
      </c>
      <c r="Q49" s="23">
        <f t="shared" si="27"/>
        <v>0.0178479156116049</v>
      </c>
      <c r="R49" s="18">
        <f t="shared" si="28"/>
        <v>0.0119491114583333</v>
      </c>
      <c r="S49" s="24">
        <f t="shared" si="29"/>
        <v>1.49366048461769</v>
      </c>
      <c r="T49" s="3">
        <v>0.01</v>
      </c>
      <c r="U49" s="25">
        <f t="shared" si="30"/>
        <v>0.0149366048461769</v>
      </c>
      <c r="V49" s="24"/>
      <c r="W49" s="3"/>
      <c r="X49" s="25"/>
      <c r="Y49" s="27">
        <v>0.05</v>
      </c>
      <c r="Z49" s="3">
        <v>0.49</v>
      </c>
      <c r="AA49" s="26">
        <f t="shared" si="31"/>
        <v>0.0245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0.02</v>
      </c>
      <c r="AO49" s="3">
        <v>0.5</v>
      </c>
      <c r="AP49" s="3">
        <f t="shared" si="32"/>
        <v>0.01</v>
      </c>
      <c r="AQ49" s="1">
        <f t="shared" si="33"/>
        <v>0.0494366048461769</v>
      </c>
      <c r="AR49" s="28">
        <f t="shared" si="34"/>
        <v>7.70910416666667</v>
      </c>
      <c r="AS49" s="1">
        <f t="shared" si="35"/>
        <v>0.155</v>
      </c>
      <c r="AT49" s="2">
        <f t="shared" si="36"/>
        <v>83.4133287671233</v>
      </c>
      <c r="AU49" s="1">
        <f t="shared" si="37"/>
        <v>33013.7231355343</v>
      </c>
    </row>
    <row r="50" s="1" customFormat="1" spans="1:47">
      <c r="A50" s="13"/>
      <c r="B50" s="13"/>
      <c r="C50" s="16">
        <v>8</v>
      </c>
      <c r="D50" s="17">
        <v>29.0149977245161</v>
      </c>
      <c r="E50" s="19">
        <f t="shared" si="38"/>
        <v>30.07825962</v>
      </c>
      <c r="F50" s="16" t="s">
        <v>73</v>
      </c>
      <c r="G50" s="13">
        <v>9</v>
      </c>
      <c r="H50" s="18">
        <f t="shared" si="21"/>
        <v>29.0149977245161</v>
      </c>
      <c r="I50" s="18">
        <f t="shared" si="22"/>
        <v>302.164997724516</v>
      </c>
      <c r="J50" s="18">
        <f t="shared" si="23"/>
        <v>0.534255864825619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0.154445235257675</v>
      </c>
      <c r="P50" s="18">
        <f t="shared" si="26"/>
        <v>0.0825132727307851</v>
      </c>
      <c r="Q50" s="23">
        <f t="shared" si="27"/>
        <v>0.0127895572732717</v>
      </c>
      <c r="R50" s="18">
        <f t="shared" si="28"/>
        <v>0.0119491114583333</v>
      </c>
      <c r="S50" s="24">
        <f t="shared" si="29"/>
        <v>1.07033542350567</v>
      </c>
      <c r="T50" s="3">
        <v>0.01</v>
      </c>
      <c r="U50" s="25">
        <f t="shared" si="30"/>
        <v>0.0107033542350567</v>
      </c>
      <c r="V50" s="24"/>
      <c r="W50" s="3"/>
      <c r="X50" s="25"/>
      <c r="Y50" s="27">
        <v>0.04</v>
      </c>
      <c r="Z50" s="3">
        <v>0.49</v>
      </c>
      <c r="AA50" s="26">
        <f t="shared" si="31"/>
        <v>0.0196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0.015</v>
      </c>
      <c r="AO50" s="3">
        <v>0.5</v>
      </c>
      <c r="AP50" s="3">
        <f t="shared" si="32"/>
        <v>0.0075</v>
      </c>
      <c r="AQ50" s="1">
        <f t="shared" si="33"/>
        <v>0.0378033542350567</v>
      </c>
      <c r="AR50" s="28">
        <f t="shared" si="34"/>
        <v>7.70910416666667</v>
      </c>
      <c r="AS50" s="1">
        <f t="shared" si="35"/>
        <v>0.155</v>
      </c>
      <c r="AT50" s="2">
        <f t="shared" si="36"/>
        <v>83.4133287671233</v>
      </c>
      <c r="AU50" s="1">
        <f t="shared" si="37"/>
        <v>25245.0481620646</v>
      </c>
    </row>
    <row r="51" s="1" customFormat="1" spans="1:47">
      <c r="A51" s="13"/>
      <c r="B51" s="13"/>
      <c r="C51" s="16">
        <v>9</v>
      </c>
      <c r="D51" s="17">
        <v>22.83379938</v>
      </c>
      <c r="E51" s="19">
        <f t="shared" si="38"/>
        <v>29.0149977245161</v>
      </c>
      <c r="F51" s="16" t="s">
        <v>73</v>
      </c>
      <c r="G51" s="13">
        <v>10</v>
      </c>
      <c r="H51" s="18">
        <f t="shared" si="21"/>
        <v>22.83379938</v>
      </c>
      <c r="I51" s="18">
        <f t="shared" si="22"/>
        <v>295.98379938</v>
      </c>
      <c r="J51" s="18">
        <f t="shared" si="23"/>
        <v>0.272580740214378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0.149023004193556</v>
      </c>
      <c r="P51" s="18">
        <f t="shared" si="26"/>
        <v>0.0406208007920499</v>
      </c>
      <c r="Q51" s="23">
        <f t="shared" si="27"/>
        <v>0.00629622412276773</v>
      </c>
      <c r="R51" s="18">
        <f t="shared" si="28"/>
        <v>0.0119491114583333</v>
      </c>
      <c r="S51" s="24">
        <f t="shared" si="29"/>
        <v>0.526919858829899</v>
      </c>
      <c r="T51" s="3">
        <v>0.01</v>
      </c>
      <c r="U51" s="25">
        <f t="shared" si="30"/>
        <v>0.00526919858829899</v>
      </c>
      <c r="V51" s="24"/>
      <c r="W51" s="3"/>
      <c r="X51" s="25"/>
      <c r="Y51" s="27">
        <v>0.04</v>
      </c>
      <c r="Z51" s="3">
        <v>0.49</v>
      </c>
      <c r="AA51" s="26">
        <f t="shared" si="31"/>
        <v>0.0196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0.015</v>
      </c>
      <c r="AO51" s="3">
        <v>0.5</v>
      </c>
      <c r="AP51" s="3">
        <f t="shared" si="32"/>
        <v>0.0075</v>
      </c>
      <c r="AQ51" s="1">
        <f t="shared" si="33"/>
        <v>0.032369198588299</v>
      </c>
      <c r="AR51" s="28">
        <f t="shared" si="34"/>
        <v>7.70910416666667</v>
      </c>
      <c r="AS51" s="1">
        <f t="shared" si="35"/>
        <v>0.155</v>
      </c>
      <c r="AT51" s="2">
        <f t="shared" si="36"/>
        <v>83.4133287671233</v>
      </c>
      <c r="AU51" s="1">
        <f t="shared" si="37"/>
        <v>21616.1235917857</v>
      </c>
    </row>
    <row r="52" s="1" customFormat="1" spans="1:47">
      <c r="A52" s="13"/>
      <c r="B52" s="13"/>
      <c r="C52" s="16">
        <v>10</v>
      </c>
      <c r="D52" s="17">
        <v>18.8010520125806</v>
      </c>
      <c r="E52" s="19">
        <f t="shared" si="38"/>
        <v>22.83379938</v>
      </c>
      <c r="F52" s="16" t="s">
        <v>73</v>
      </c>
      <c r="G52" s="13">
        <v>11</v>
      </c>
      <c r="H52" s="18">
        <f t="shared" si="21"/>
        <v>18.8010520125806</v>
      </c>
      <c r="I52" s="18">
        <f t="shared" si="22"/>
        <v>291.951052012581</v>
      </c>
      <c r="J52" s="18">
        <f t="shared" si="23"/>
        <v>0.173042005204976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0.102982093231431</v>
      </c>
      <c r="O52" s="18">
        <f t="shared" si="39"/>
        <v>0.082511151836742</v>
      </c>
      <c r="P52" s="18">
        <f t="shared" si="26"/>
        <v>0.0142778951656021</v>
      </c>
      <c r="Q52" s="23">
        <f t="shared" si="27"/>
        <v>0.00221307375066832</v>
      </c>
      <c r="R52" s="18">
        <f t="shared" si="28"/>
        <v>0.0119491114583333</v>
      </c>
      <c r="S52" s="24">
        <f t="shared" si="29"/>
        <v>0.18520822727157</v>
      </c>
      <c r="T52" s="3">
        <v>0.01</v>
      </c>
      <c r="U52" s="25">
        <f t="shared" si="30"/>
        <v>0.0018520822727157</v>
      </c>
      <c r="V52" s="24"/>
      <c r="W52" s="3"/>
      <c r="X52" s="25"/>
      <c r="Y52" s="27">
        <v>0.02</v>
      </c>
      <c r="Z52" s="3">
        <v>0.49</v>
      </c>
      <c r="AA52" s="26">
        <f t="shared" si="31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32"/>
        <v>0.005</v>
      </c>
      <c r="AQ52" s="1">
        <f t="shared" si="33"/>
        <v>0.0166520822727157</v>
      </c>
      <c r="AR52" s="28">
        <f t="shared" si="34"/>
        <v>7.70910416666667</v>
      </c>
      <c r="AS52" s="1">
        <f t="shared" si="35"/>
        <v>0.155</v>
      </c>
      <c r="AT52" s="2">
        <f t="shared" si="36"/>
        <v>83.4133287671233</v>
      </c>
      <c r="AU52" s="1">
        <f t="shared" si="37"/>
        <v>11120.2465357831</v>
      </c>
    </row>
    <row r="53" s="1" customFormat="1" spans="1:48">
      <c r="A53" s="13"/>
      <c r="B53" s="13"/>
      <c r="C53" s="16">
        <v>11</v>
      </c>
      <c r="D53" s="17">
        <v>13.4968428244333</v>
      </c>
      <c r="E53" s="19">
        <f t="shared" si="38"/>
        <v>18.8010520125806</v>
      </c>
      <c r="F53" s="16" t="s">
        <v>75</v>
      </c>
      <c r="G53" s="13">
        <v>12</v>
      </c>
      <c r="H53" s="18">
        <f t="shared" si="21"/>
        <v>13.4968428244333</v>
      </c>
      <c r="I53" s="18">
        <f t="shared" si="22"/>
        <v>286.646842824433</v>
      </c>
      <c r="J53" s="18">
        <f t="shared" si="23"/>
        <v>0.0933541903597229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0.145324298337807</v>
      </c>
      <c r="P53" s="18">
        <f t="shared" si="26"/>
        <v>0.0135666322109208</v>
      </c>
      <c r="Q53" s="23">
        <f t="shared" si="27"/>
        <v>0.00210282799269272</v>
      </c>
      <c r="R53" s="18">
        <f t="shared" si="28"/>
        <v>0.0119491114583333</v>
      </c>
      <c r="S53" s="24">
        <f t="shared" si="29"/>
        <v>0.175981954811058</v>
      </c>
      <c r="T53" s="3">
        <v>0.01</v>
      </c>
      <c r="U53" s="25">
        <f t="shared" si="30"/>
        <v>0.00175981954811058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0.0165598195481106</v>
      </c>
      <c r="AR53" s="28">
        <f t="shared" si="34"/>
        <v>7.70910416666667</v>
      </c>
      <c r="AS53" s="1">
        <f t="shared" si="35"/>
        <v>0.155</v>
      </c>
      <c r="AT53" s="2">
        <f t="shared" si="36"/>
        <v>83.4133287671233</v>
      </c>
      <c r="AU53" s="1">
        <f t="shared" si="37"/>
        <v>11058.6335658932</v>
      </c>
      <c r="AV53" s="1">
        <f>SUM(AU42:AU53)</f>
        <v>224427.579471589</v>
      </c>
    </row>
    <row r="54" s="1" customFormat="1" spans="1:46">
      <c r="A54" s="13"/>
      <c r="B54" s="13"/>
      <c r="C54" s="16">
        <v>12</v>
      </c>
      <c r="D54" s="17">
        <v>7.30847202616129</v>
      </c>
      <c r="E54" s="19">
        <f t="shared" si="38"/>
        <v>13.4968428244333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55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="1" customFormat="1" spans="1:55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="1" customFormat="1" spans="1:55">
      <c r="A58" s="13" t="s">
        <v>71</v>
      </c>
      <c r="B58" s="13">
        <f>F7</f>
        <v>108.2955</v>
      </c>
      <c r="C58" s="16" t="s">
        <v>72</v>
      </c>
      <c r="D58" s="17">
        <v>5.56825360741935</v>
      </c>
      <c r="E58" s="16"/>
      <c r="F58" s="16"/>
      <c r="G58" s="13">
        <v>1</v>
      </c>
      <c r="H58" s="18">
        <f t="shared" ref="H58:H69" si="40">E59</f>
        <v>5.56825360741935</v>
      </c>
      <c r="I58" s="18">
        <f t="shared" ref="I58:I69" si="41">H58+273.15</f>
        <v>278.718253607419</v>
      </c>
      <c r="J58" s="18">
        <f t="shared" ref="J58:J69" si="42">EXP(($C$16*(I58-$C$14))/($C$17*I58*$C$14))</f>
        <v>0.035521189230733</v>
      </c>
      <c r="K58" s="18">
        <f t="shared" ref="K58:K69" si="43">$B$58/12</f>
        <v>9.024625</v>
      </c>
      <c r="L58" s="18">
        <f t="shared" ref="L58:L69" si="44">K58*$B$59/100</f>
        <v>2.43664875</v>
      </c>
      <c r="M58" s="13" t="s">
        <v>73</v>
      </c>
      <c r="N58" s="13"/>
      <c r="O58" s="18">
        <f>L58</f>
        <v>2.43664875</v>
      </c>
      <c r="P58" s="18">
        <f t="shared" ref="P58:P69" si="45">O58*J58</f>
        <v>0.086552661337579</v>
      </c>
      <c r="Q58" s="23">
        <f t="shared" ref="Q58:Q69" si="46">P58*$B$60</f>
        <v>0.0389486976019106</v>
      </c>
      <c r="R58" s="18">
        <f t="shared" ref="R58:R69" si="47">L58*$B$60</f>
        <v>1.0964919375</v>
      </c>
      <c r="S58" s="24">
        <f t="shared" ref="S58:S69" si="48">Q58/R58</f>
        <v>0.035521189230733</v>
      </c>
      <c r="T58" s="3">
        <v>0.27</v>
      </c>
      <c r="U58" s="25">
        <f t="shared" ref="U58:U69" si="49">S58*T58</f>
        <v>0.00959072109229791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0.229291602409328</v>
      </c>
      <c r="AC58" s="28">
        <f t="shared" ref="AC58:AC69" si="51">$B$58/12</f>
        <v>9.024625</v>
      </c>
      <c r="AD58" s="1">
        <f t="shared" ref="AD58:AD69" si="52">$B$60</f>
        <v>0.45</v>
      </c>
      <c r="AE58" s="29">
        <f t="shared" ref="AE58:AE69" si="53">$E$7/12</f>
        <v>696.68937679852</v>
      </c>
      <c r="AF58" s="1">
        <f t="shared" ref="AF58:AF69" si="54">AE58*10000*AC58*AB58</f>
        <v>14416389.3349504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="1" customFormat="1" spans="1:55">
      <c r="A59" s="13" t="s">
        <v>74</v>
      </c>
      <c r="B59" s="13">
        <v>27</v>
      </c>
      <c r="C59" s="16">
        <v>1</v>
      </c>
      <c r="D59" s="17">
        <v>5.80271958548387</v>
      </c>
      <c r="E59" s="19">
        <f t="shared" ref="E59:E70" si="55">D58</f>
        <v>5.56825360741935</v>
      </c>
      <c r="F59" s="16" t="s">
        <v>73</v>
      </c>
      <c r="G59" s="13">
        <v>2</v>
      </c>
      <c r="H59" s="18">
        <f t="shared" si="40"/>
        <v>5.80271958548387</v>
      </c>
      <c r="I59" s="18">
        <f t="shared" si="41"/>
        <v>278.952719585484</v>
      </c>
      <c r="J59" s="18">
        <f t="shared" si="42"/>
        <v>0.036579659752273</v>
      </c>
      <c r="K59" s="18">
        <f t="shared" si="43"/>
        <v>9.024625</v>
      </c>
      <c r="L59" s="18">
        <f t="shared" si="44"/>
        <v>2.43664875</v>
      </c>
      <c r="M59" s="13" t="s">
        <v>73</v>
      </c>
      <c r="N59" s="13"/>
      <c r="O59" s="18">
        <f t="shared" ref="O59:O69" si="56">L59+O58-P58-N59</f>
        <v>4.78674483866242</v>
      </c>
      <c r="P59" s="18">
        <f t="shared" si="45"/>
        <v>0.17509749751922</v>
      </c>
      <c r="Q59" s="23">
        <f t="shared" si="46"/>
        <v>0.0787938738836491</v>
      </c>
      <c r="R59" s="18">
        <f t="shared" si="47"/>
        <v>1.0964919375</v>
      </c>
      <c r="S59" s="24">
        <f t="shared" si="48"/>
        <v>0.0718599664884897</v>
      </c>
      <c r="T59" s="3">
        <v>0.27</v>
      </c>
      <c r="U59" s="25">
        <f t="shared" si="49"/>
        <v>0.0194021909518922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0.232249760571996</v>
      </c>
      <c r="AC59" s="28">
        <f t="shared" si="51"/>
        <v>9.024625</v>
      </c>
      <c r="AD59" s="1">
        <f t="shared" si="52"/>
        <v>0.45</v>
      </c>
      <c r="AE59" s="29">
        <f t="shared" si="53"/>
        <v>696.68937679852</v>
      </c>
      <c r="AF59" s="1">
        <f t="shared" si="54"/>
        <v>14602379.3988659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="1" customFormat="1" spans="1:55">
      <c r="A60" s="13" t="s">
        <v>37</v>
      </c>
      <c r="B60" s="13">
        <f>H7</f>
        <v>0.45</v>
      </c>
      <c r="C60" s="16">
        <v>2</v>
      </c>
      <c r="D60" s="17">
        <v>7.73770095842857</v>
      </c>
      <c r="E60" s="19">
        <f t="shared" si="55"/>
        <v>5.80271958548387</v>
      </c>
      <c r="F60" s="16" t="s">
        <v>73</v>
      </c>
      <c r="G60" s="13">
        <v>3</v>
      </c>
      <c r="H60" s="18">
        <f t="shared" si="40"/>
        <v>7.73770095842857</v>
      </c>
      <c r="I60" s="18">
        <f t="shared" si="41"/>
        <v>280.887700958429</v>
      </c>
      <c r="J60" s="18">
        <f t="shared" si="42"/>
        <v>0.0465229065096162</v>
      </c>
      <c r="K60" s="18">
        <f t="shared" si="43"/>
        <v>9.024625</v>
      </c>
      <c r="L60" s="18">
        <f t="shared" si="44"/>
        <v>2.43664875</v>
      </c>
      <c r="M60" s="13" t="s">
        <v>73</v>
      </c>
      <c r="N60" s="13"/>
      <c r="O60" s="18">
        <f t="shared" si="56"/>
        <v>7.0482960911432</v>
      </c>
      <c r="P60" s="18">
        <f t="shared" si="45"/>
        <v>0.327907220100348</v>
      </c>
      <c r="Q60" s="23">
        <f t="shared" si="46"/>
        <v>0.147558249045157</v>
      </c>
      <c r="R60" s="18">
        <f t="shared" si="47"/>
        <v>1.0964919375</v>
      </c>
      <c r="S60" s="24">
        <f t="shared" si="48"/>
        <v>0.134573036060429</v>
      </c>
      <c r="T60" s="3">
        <v>0.27</v>
      </c>
      <c r="U60" s="25">
        <f t="shared" si="49"/>
        <v>0.0363347197363157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50"/>
        <v>0.237354918000499</v>
      </c>
      <c r="AC60" s="28">
        <f t="shared" si="51"/>
        <v>9.024625</v>
      </c>
      <c r="AD60" s="1">
        <f t="shared" si="52"/>
        <v>0.45</v>
      </c>
      <c r="AE60" s="29">
        <f t="shared" si="53"/>
        <v>696.68937679852</v>
      </c>
      <c r="AF60" s="1">
        <f t="shared" si="54"/>
        <v>14923359.0437032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="1" customFormat="1" spans="1:55">
      <c r="A61" s="13"/>
      <c r="B61" s="13"/>
      <c r="C61" s="16">
        <v>3</v>
      </c>
      <c r="D61" s="17">
        <v>14.4307925154516</v>
      </c>
      <c r="E61" s="19">
        <f t="shared" si="55"/>
        <v>7.73770095842857</v>
      </c>
      <c r="F61" s="16" t="s">
        <v>73</v>
      </c>
      <c r="G61" s="13">
        <v>4</v>
      </c>
      <c r="H61" s="18">
        <f t="shared" si="40"/>
        <v>14.4307925154516</v>
      </c>
      <c r="I61" s="18">
        <f t="shared" si="41"/>
        <v>287.580792515452</v>
      </c>
      <c r="J61" s="18">
        <f t="shared" si="42"/>
        <v>0.104242004049064</v>
      </c>
      <c r="K61" s="18">
        <f t="shared" si="43"/>
        <v>9.024625</v>
      </c>
      <c r="L61" s="18">
        <f t="shared" si="44"/>
        <v>2.43664875</v>
      </c>
      <c r="M61" s="13" t="s">
        <v>73</v>
      </c>
      <c r="N61" s="13"/>
      <c r="O61" s="18">
        <f t="shared" si="56"/>
        <v>9.15703762104285</v>
      </c>
      <c r="P61" s="18">
        <f t="shared" si="45"/>
        <v>0.95454795277018</v>
      </c>
      <c r="Q61" s="23">
        <f t="shared" si="46"/>
        <v>0.429546578746581</v>
      </c>
      <c r="R61" s="18">
        <f t="shared" si="47"/>
        <v>1.0964919375</v>
      </c>
      <c r="S61" s="24">
        <f t="shared" si="48"/>
        <v>0.391746226357074</v>
      </c>
      <c r="T61" s="3">
        <v>0.27</v>
      </c>
      <c r="U61" s="25">
        <f t="shared" si="49"/>
        <v>0.10577148111641</v>
      </c>
      <c r="V61" s="3">
        <v>220.1</v>
      </c>
      <c r="W61" s="26">
        <v>12.1</v>
      </c>
      <c r="X61" s="26">
        <v>4.5</v>
      </c>
      <c r="Y61" s="26">
        <v>1.5</v>
      </c>
      <c r="Z61" s="26">
        <v>6.8</v>
      </c>
      <c r="AA61" s="3">
        <v>30.2</v>
      </c>
      <c r="AB61" s="2">
        <f t="shared" si="50"/>
        <v>0.307090101556598</v>
      </c>
      <c r="AC61" s="28">
        <f t="shared" si="51"/>
        <v>9.024625</v>
      </c>
      <c r="AD61" s="1">
        <f t="shared" si="52"/>
        <v>0.45</v>
      </c>
      <c r="AE61" s="29">
        <f t="shared" si="53"/>
        <v>696.68937679852</v>
      </c>
      <c r="AF61" s="1">
        <f t="shared" si="54"/>
        <v>19307861.336527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="1" customFormat="1" spans="1:55">
      <c r="A62" s="13"/>
      <c r="B62" s="13"/>
      <c r="C62" s="16">
        <v>4</v>
      </c>
      <c r="D62" s="17">
        <v>17.0090673637333</v>
      </c>
      <c r="E62" s="19">
        <f t="shared" si="55"/>
        <v>14.4307925154516</v>
      </c>
      <c r="F62" s="16" t="s">
        <v>73</v>
      </c>
      <c r="G62" s="13">
        <v>5</v>
      </c>
      <c r="H62" s="18">
        <f t="shared" si="40"/>
        <v>17.0090673637333</v>
      </c>
      <c r="I62" s="18">
        <f t="shared" si="41"/>
        <v>290.159067363733</v>
      </c>
      <c r="J62" s="18">
        <f t="shared" si="42"/>
        <v>0.140831539698031</v>
      </c>
      <c r="K62" s="18">
        <f t="shared" si="43"/>
        <v>9.024625</v>
      </c>
      <c r="L62" s="18">
        <f t="shared" si="44"/>
        <v>2.43664875</v>
      </c>
      <c r="M62" s="13" t="s">
        <v>75</v>
      </c>
      <c r="N62" s="18">
        <f>(O61-P61)*$C$22/100</f>
        <v>7.79236518485904</v>
      </c>
      <c r="O62" s="18">
        <f t="shared" si="56"/>
        <v>2.84677323341363</v>
      </c>
      <c r="P62" s="18">
        <f t="shared" si="45"/>
        <v>0.400915457632784</v>
      </c>
      <c r="Q62" s="23">
        <f t="shared" si="46"/>
        <v>0.180411955934753</v>
      </c>
      <c r="R62" s="18">
        <f t="shared" si="47"/>
        <v>1.0964919375</v>
      </c>
      <c r="S62" s="24">
        <f t="shared" si="48"/>
        <v>0.164535597357963</v>
      </c>
      <c r="T62" s="3">
        <v>0.27</v>
      </c>
      <c r="U62" s="25">
        <f t="shared" si="49"/>
        <v>0.04442461128665</v>
      </c>
      <c r="V62" s="3">
        <v>220.1</v>
      </c>
      <c r="W62" s="26">
        <v>12.1</v>
      </c>
      <c r="X62" s="26">
        <v>4.5</v>
      </c>
      <c r="Y62" s="26">
        <v>1.5</v>
      </c>
      <c r="Z62" s="26">
        <v>6.8</v>
      </c>
      <c r="AA62" s="3">
        <v>30.2</v>
      </c>
      <c r="AB62" s="2">
        <f t="shared" si="50"/>
        <v>0.288594020302925</v>
      </c>
      <c r="AC62" s="28">
        <f t="shared" si="51"/>
        <v>9.024625</v>
      </c>
      <c r="AD62" s="1">
        <f t="shared" si="52"/>
        <v>0.45</v>
      </c>
      <c r="AE62" s="29">
        <f t="shared" si="53"/>
        <v>696.68937679852</v>
      </c>
      <c r="AF62" s="1">
        <f t="shared" si="54"/>
        <v>18144946.0543188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="1" customFormat="1" spans="1:55">
      <c r="A63" s="13"/>
      <c r="B63" s="13"/>
      <c r="C63" s="16">
        <v>5</v>
      </c>
      <c r="D63" s="17">
        <v>22.4258123087097</v>
      </c>
      <c r="E63" s="19">
        <f t="shared" si="55"/>
        <v>17.0090673637333</v>
      </c>
      <c r="F63" s="16" t="s">
        <v>75</v>
      </c>
      <c r="G63" s="13">
        <v>6</v>
      </c>
      <c r="H63" s="18">
        <f t="shared" si="40"/>
        <v>22.4258123087097</v>
      </c>
      <c r="I63" s="18">
        <f t="shared" si="41"/>
        <v>295.57581230871</v>
      </c>
      <c r="J63" s="18">
        <f t="shared" si="42"/>
        <v>0.260480395386545</v>
      </c>
      <c r="K63" s="18">
        <f t="shared" si="43"/>
        <v>9.024625</v>
      </c>
      <c r="L63" s="18">
        <f t="shared" si="44"/>
        <v>2.43664875</v>
      </c>
      <c r="M63" s="13" t="s">
        <v>73</v>
      </c>
      <c r="N63" s="13"/>
      <c r="O63" s="18">
        <f t="shared" si="56"/>
        <v>4.88250652578085</v>
      </c>
      <c r="P63" s="18">
        <f t="shared" si="45"/>
        <v>1.27179723031278</v>
      </c>
      <c r="Q63" s="23">
        <f t="shared" si="46"/>
        <v>0.572308753640752</v>
      </c>
      <c r="R63" s="18">
        <f t="shared" si="47"/>
        <v>1.0964919375</v>
      </c>
      <c r="S63" s="24">
        <f t="shared" si="48"/>
        <v>0.521945245621792</v>
      </c>
      <c r="T63" s="3">
        <v>0.27</v>
      </c>
      <c r="U63" s="25">
        <f t="shared" si="49"/>
        <v>0.140925216317884</v>
      </c>
      <c r="V63" s="3">
        <v>229.1</v>
      </c>
      <c r="W63" s="26">
        <v>15.1</v>
      </c>
      <c r="X63" s="26">
        <v>6</v>
      </c>
      <c r="Y63" s="26">
        <v>3</v>
      </c>
      <c r="Z63" s="26">
        <v>7</v>
      </c>
      <c r="AA63" s="3">
        <v>30.2</v>
      </c>
      <c r="AB63" s="2">
        <f t="shared" si="50"/>
        <v>0.332888952719842</v>
      </c>
      <c r="AC63" s="28">
        <f t="shared" si="51"/>
        <v>9.024625</v>
      </c>
      <c r="AD63" s="1">
        <f t="shared" si="52"/>
        <v>0.45</v>
      </c>
      <c r="AE63" s="29">
        <f t="shared" si="53"/>
        <v>696.68937679852</v>
      </c>
      <c r="AF63" s="1">
        <f t="shared" si="54"/>
        <v>20929928.0797295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="1" customFormat="1" spans="1:55">
      <c r="A64" s="13"/>
      <c r="B64" s="13"/>
      <c r="C64" s="16">
        <v>6</v>
      </c>
      <c r="D64" s="17">
        <v>26.2510384366667</v>
      </c>
      <c r="E64" s="19">
        <f t="shared" si="55"/>
        <v>22.4258123087097</v>
      </c>
      <c r="F64" s="16" t="s">
        <v>73</v>
      </c>
      <c r="G64" s="13">
        <v>7</v>
      </c>
      <c r="H64" s="18">
        <f t="shared" si="40"/>
        <v>26.2510384366667</v>
      </c>
      <c r="I64" s="18">
        <f t="shared" si="41"/>
        <v>299.401038436667</v>
      </c>
      <c r="J64" s="18">
        <f t="shared" si="42"/>
        <v>0.396787245253929</v>
      </c>
      <c r="K64" s="18">
        <f t="shared" si="43"/>
        <v>9.024625</v>
      </c>
      <c r="L64" s="18">
        <f t="shared" si="44"/>
        <v>2.43664875</v>
      </c>
      <c r="M64" s="13" t="s">
        <v>73</v>
      </c>
      <c r="N64" s="13"/>
      <c r="O64" s="18">
        <f t="shared" si="56"/>
        <v>6.04735804546807</v>
      </c>
      <c r="P64" s="18">
        <f t="shared" si="45"/>
        <v>2.39951453992546</v>
      </c>
      <c r="Q64" s="23">
        <f t="shared" si="46"/>
        <v>1.07978154296646</v>
      </c>
      <c r="R64" s="18">
        <f t="shared" si="47"/>
        <v>1.0964919375</v>
      </c>
      <c r="S64" s="24">
        <f t="shared" si="48"/>
        <v>0.984760130045604</v>
      </c>
      <c r="T64" s="3">
        <v>0.27</v>
      </c>
      <c r="U64" s="25">
        <f t="shared" si="49"/>
        <v>0.265885235112313</v>
      </c>
      <c r="V64" s="3">
        <v>229.1</v>
      </c>
      <c r="W64" s="26">
        <v>15.1</v>
      </c>
      <c r="X64" s="26">
        <v>6</v>
      </c>
      <c r="Y64" s="26">
        <v>3</v>
      </c>
      <c r="Z64" s="26">
        <v>7</v>
      </c>
      <c r="AA64" s="3">
        <v>30.2</v>
      </c>
      <c r="AB64" s="2">
        <f t="shared" si="50"/>
        <v>0.370564398386362</v>
      </c>
      <c r="AC64" s="28">
        <f t="shared" si="51"/>
        <v>9.024625</v>
      </c>
      <c r="AD64" s="1">
        <f t="shared" si="52"/>
        <v>0.45</v>
      </c>
      <c r="AE64" s="29">
        <f t="shared" si="53"/>
        <v>696.68937679852</v>
      </c>
      <c r="AF64" s="1">
        <f t="shared" si="54"/>
        <v>23298719.1186909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="1" customFormat="1" spans="1:55">
      <c r="A65" s="13"/>
      <c r="B65" s="13"/>
      <c r="C65" s="16">
        <v>7</v>
      </c>
      <c r="D65" s="17">
        <v>30.07825962</v>
      </c>
      <c r="E65" s="19">
        <f t="shared" si="55"/>
        <v>26.2510384366667</v>
      </c>
      <c r="F65" s="16" t="s">
        <v>73</v>
      </c>
      <c r="G65" s="13">
        <v>8</v>
      </c>
      <c r="H65" s="18">
        <f t="shared" si="40"/>
        <v>30.07825962</v>
      </c>
      <c r="I65" s="18">
        <f t="shared" si="41"/>
        <v>303.22825962</v>
      </c>
      <c r="J65" s="18">
        <f t="shared" si="42"/>
        <v>0.598164283873102</v>
      </c>
      <c r="K65" s="18">
        <f t="shared" si="43"/>
        <v>9.024625</v>
      </c>
      <c r="L65" s="18">
        <f t="shared" si="44"/>
        <v>2.43664875</v>
      </c>
      <c r="M65" s="13" t="s">
        <v>73</v>
      </c>
      <c r="N65" s="13"/>
      <c r="O65" s="18">
        <f t="shared" si="56"/>
        <v>6.08449225554261</v>
      </c>
      <c r="P65" s="18">
        <f t="shared" si="45"/>
        <v>3.63952595276808</v>
      </c>
      <c r="Q65" s="23">
        <f t="shared" si="46"/>
        <v>1.63778667874564</v>
      </c>
      <c r="R65" s="18">
        <f t="shared" si="47"/>
        <v>1.0964919375</v>
      </c>
      <c r="S65" s="24">
        <f t="shared" si="48"/>
        <v>1.49366048461769</v>
      </c>
      <c r="T65" s="3">
        <v>0.27</v>
      </c>
      <c r="U65" s="25">
        <f t="shared" si="49"/>
        <v>0.403288330846775</v>
      </c>
      <c r="V65" s="3">
        <v>229.1</v>
      </c>
      <c r="W65" s="26">
        <v>15.1</v>
      </c>
      <c r="X65" s="26">
        <v>6</v>
      </c>
      <c r="Y65" s="26">
        <v>3</v>
      </c>
      <c r="Z65" s="26">
        <v>7</v>
      </c>
      <c r="AA65" s="3">
        <v>30.2</v>
      </c>
      <c r="AB65" s="2">
        <f t="shared" si="50"/>
        <v>0.411991431750303</v>
      </c>
      <c r="AC65" s="28">
        <f t="shared" si="51"/>
        <v>9.024625</v>
      </c>
      <c r="AD65" s="1">
        <f t="shared" si="52"/>
        <v>0.45</v>
      </c>
      <c r="AE65" s="29">
        <f t="shared" si="53"/>
        <v>696.68937679852</v>
      </c>
      <c r="AF65" s="1">
        <f t="shared" si="54"/>
        <v>25903385.9956766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="1" customFormat="1" spans="1:55">
      <c r="A66" s="13"/>
      <c r="B66" s="13"/>
      <c r="C66" s="16">
        <v>8</v>
      </c>
      <c r="D66" s="17">
        <v>29.0149977245161</v>
      </c>
      <c r="E66" s="19">
        <f t="shared" si="55"/>
        <v>30.07825962</v>
      </c>
      <c r="F66" s="16" t="s">
        <v>73</v>
      </c>
      <c r="G66" s="13">
        <v>9</v>
      </c>
      <c r="H66" s="18">
        <f t="shared" si="40"/>
        <v>29.0149977245161</v>
      </c>
      <c r="I66" s="18">
        <f t="shared" si="41"/>
        <v>302.164997724516</v>
      </c>
      <c r="J66" s="18">
        <f t="shared" si="42"/>
        <v>0.534255864825619</v>
      </c>
      <c r="K66" s="18">
        <f t="shared" si="43"/>
        <v>9.024625</v>
      </c>
      <c r="L66" s="18">
        <f t="shared" si="44"/>
        <v>2.43664875</v>
      </c>
      <c r="M66" s="13" t="s">
        <v>73</v>
      </c>
      <c r="N66" s="13"/>
      <c r="O66" s="18">
        <f t="shared" si="56"/>
        <v>4.88161505277453</v>
      </c>
      <c r="P66" s="18">
        <f t="shared" si="45"/>
        <v>2.60803147176582</v>
      </c>
      <c r="Q66" s="23">
        <f t="shared" si="46"/>
        <v>1.17361416229462</v>
      </c>
      <c r="R66" s="18">
        <f t="shared" si="47"/>
        <v>1.0964919375</v>
      </c>
      <c r="S66" s="24">
        <f t="shared" si="48"/>
        <v>1.07033542350567</v>
      </c>
      <c r="T66" s="3">
        <v>0.27</v>
      </c>
      <c r="U66" s="25">
        <f t="shared" si="49"/>
        <v>0.288990564346531</v>
      </c>
      <c r="V66" s="3">
        <v>220.1</v>
      </c>
      <c r="W66" s="26">
        <v>12.1</v>
      </c>
      <c r="X66" s="26">
        <v>4.5</v>
      </c>
      <c r="Y66" s="26">
        <v>1.5</v>
      </c>
      <c r="Z66" s="26">
        <v>6.8</v>
      </c>
      <c r="AA66" s="3">
        <v>30.2</v>
      </c>
      <c r="AB66" s="2">
        <f t="shared" si="50"/>
        <v>0.362330655150479</v>
      </c>
      <c r="AC66" s="28">
        <f t="shared" si="51"/>
        <v>9.024625</v>
      </c>
      <c r="AD66" s="1">
        <f t="shared" si="52"/>
        <v>0.45</v>
      </c>
      <c r="AE66" s="29">
        <f t="shared" si="53"/>
        <v>696.68937679852</v>
      </c>
      <c r="AF66" s="1">
        <f t="shared" si="54"/>
        <v>22781034.00975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="1" customFormat="1" spans="1:55">
      <c r="A67" s="13"/>
      <c r="B67" s="13"/>
      <c r="C67" s="16">
        <v>9</v>
      </c>
      <c r="D67" s="17">
        <v>22.83379938</v>
      </c>
      <c r="E67" s="19">
        <f t="shared" si="55"/>
        <v>29.0149977245161</v>
      </c>
      <c r="F67" s="16" t="s">
        <v>73</v>
      </c>
      <c r="G67" s="13">
        <v>10</v>
      </c>
      <c r="H67" s="18">
        <f t="shared" si="40"/>
        <v>22.83379938</v>
      </c>
      <c r="I67" s="18">
        <f t="shared" si="41"/>
        <v>295.98379938</v>
      </c>
      <c r="J67" s="18">
        <f t="shared" si="42"/>
        <v>0.272580740214378</v>
      </c>
      <c r="K67" s="18">
        <f t="shared" si="43"/>
        <v>9.024625</v>
      </c>
      <c r="L67" s="18">
        <f t="shared" si="44"/>
        <v>2.43664875</v>
      </c>
      <c r="M67" s="13" t="s">
        <v>73</v>
      </c>
      <c r="N67" s="13"/>
      <c r="O67" s="18">
        <f t="shared" si="56"/>
        <v>4.71023233100871</v>
      </c>
      <c r="P67" s="18">
        <f t="shared" si="45"/>
        <v>1.28391861536805</v>
      </c>
      <c r="Q67" s="23">
        <f t="shared" si="46"/>
        <v>0.577763376915623</v>
      </c>
      <c r="R67" s="18">
        <f t="shared" si="47"/>
        <v>1.0964919375</v>
      </c>
      <c r="S67" s="24">
        <f t="shared" si="48"/>
        <v>0.526919858829899</v>
      </c>
      <c r="T67" s="3">
        <v>0.27</v>
      </c>
      <c r="U67" s="25">
        <f t="shared" si="49"/>
        <v>0.142268361884073</v>
      </c>
      <c r="V67" s="3">
        <v>220.1</v>
      </c>
      <c r="W67" s="26">
        <v>12.1</v>
      </c>
      <c r="X67" s="26">
        <v>4.5</v>
      </c>
      <c r="Y67" s="26">
        <v>1.5</v>
      </c>
      <c r="Z67" s="26">
        <v>6.8</v>
      </c>
      <c r="AA67" s="3">
        <v>30.2</v>
      </c>
      <c r="AB67" s="2">
        <f t="shared" si="50"/>
        <v>0.318093911108048</v>
      </c>
      <c r="AC67" s="28">
        <f t="shared" si="51"/>
        <v>9.024625</v>
      </c>
      <c r="AD67" s="1">
        <f t="shared" si="52"/>
        <v>0.45</v>
      </c>
      <c r="AE67" s="29">
        <f t="shared" si="53"/>
        <v>696.68937679852</v>
      </c>
      <c r="AF67" s="1">
        <f t="shared" si="54"/>
        <v>19999710.497135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="1" customFormat="1" spans="1:55">
      <c r="A68" s="13"/>
      <c r="B68" s="13"/>
      <c r="C68" s="16">
        <v>10</v>
      </c>
      <c r="D68" s="17">
        <v>18.8010520125806</v>
      </c>
      <c r="E68" s="19">
        <f t="shared" si="55"/>
        <v>22.83379938</v>
      </c>
      <c r="F68" s="16" t="s">
        <v>73</v>
      </c>
      <c r="G68" s="13">
        <v>11</v>
      </c>
      <c r="H68" s="18">
        <f t="shared" si="40"/>
        <v>18.8010520125806</v>
      </c>
      <c r="I68" s="18">
        <f t="shared" si="41"/>
        <v>291.951052012581</v>
      </c>
      <c r="J68" s="18">
        <f t="shared" si="42"/>
        <v>0.173042005204976</v>
      </c>
      <c r="K68" s="18">
        <f t="shared" si="43"/>
        <v>9.024625</v>
      </c>
      <c r="L68" s="18">
        <f t="shared" si="44"/>
        <v>2.43664875</v>
      </c>
      <c r="M68" s="13" t="s">
        <v>75</v>
      </c>
      <c r="N68" s="18">
        <f>(O67-P67)*$C$22/100</f>
        <v>3.25499802985863</v>
      </c>
      <c r="O68" s="18">
        <f t="shared" si="56"/>
        <v>2.60796443578203</v>
      </c>
      <c r="P68" s="18">
        <f t="shared" si="45"/>
        <v>0.451287395470987</v>
      </c>
      <c r="Q68" s="23">
        <f t="shared" si="46"/>
        <v>0.203079327961944</v>
      </c>
      <c r="R68" s="18">
        <f t="shared" si="47"/>
        <v>1.0964919375</v>
      </c>
      <c r="S68" s="24">
        <f t="shared" si="48"/>
        <v>0.18520822727157</v>
      </c>
      <c r="T68" s="3">
        <v>0.27</v>
      </c>
      <c r="U68" s="25">
        <f t="shared" si="49"/>
        <v>0.0500062213633239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50"/>
        <v>0.241476875741042</v>
      </c>
      <c r="AC68" s="28">
        <f t="shared" si="51"/>
        <v>9.024625</v>
      </c>
      <c r="AD68" s="1">
        <f t="shared" si="52"/>
        <v>0.45</v>
      </c>
      <c r="AE68" s="29">
        <f t="shared" si="53"/>
        <v>696.68937679852</v>
      </c>
      <c r="AF68" s="1">
        <f t="shared" si="54"/>
        <v>15182521.3810303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="1" customFormat="1" spans="1:55">
      <c r="A69" s="13"/>
      <c r="B69" s="13"/>
      <c r="C69" s="16">
        <v>11</v>
      </c>
      <c r="D69" s="17">
        <v>13.4968428244333</v>
      </c>
      <c r="E69" s="19">
        <f t="shared" si="55"/>
        <v>18.8010520125806</v>
      </c>
      <c r="F69" s="16" t="s">
        <v>75</v>
      </c>
      <c r="G69" s="13">
        <v>12</v>
      </c>
      <c r="H69" s="18">
        <f t="shared" si="40"/>
        <v>13.4968428244333</v>
      </c>
      <c r="I69" s="18">
        <f t="shared" si="41"/>
        <v>286.646842824433</v>
      </c>
      <c r="J69" s="18">
        <f t="shared" si="42"/>
        <v>0.0933541903597229</v>
      </c>
      <c r="K69" s="18">
        <f t="shared" si="43"/>
        <v>9.024625</v>
      </c>
      <c r="L69" s="18">
        <f t="shared" si="44"/>
        <v>2.43664875</v>
      </c>
      <c r="M69" s="13" t="s">
        <v>73</v>
      </c>
      <c r="N69" s="13"/>
      <c r="O69" s="18">
        <f t="shared" si="56"/>
        <v>4.59332579031105</v>
      </c>
      <c r="P69" s="18">
        <f t="shared" si="45"/>
        <v>0.428806210212922</v>
      </c>
      <c r="Q69" s="23">
        <f t="shared" si="46"/>
        <v>0.192962794595815</v>
      </c>
      <c r="R69" s="18">
        <f t="shared" si="47"/>
        <v>1.0964919375</v>
      </c>
      <c r="S69" s="24">
        <f t="shared" si="48"/>
        <v>0.175981954811058</v>
      </c>
      <c r="T69" s="3">
        <v>0.27</v>
      </c>
      <c r="U69" s="25">
        <f t="shared" si="49"/>
        <v>0.0475151277989858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0.240725811031394</v>
      </c>
      <c r="AC69" s="28">
        <f t="shared" si="51"/>
        <v>9.024625</v>
      </c>
      <c r="AD69" s="1">
        <f t="shared" si="52"/>
        <v>0.45</v>
      </c>
      <c r="AE69" s="29">
        <f t="shared" si="53"/>
        <v>696.68937679852</v>
      </c>
      <c r="AF69" s="1">
        <f t="shared" si="54"/>
        <v>15135299.2361447</v>
      </c>
      <c r="AG69" s="1">
        <f>SUM(AF58:AF69)</f>
        <v>224625533.486522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="1" customFormat="1" spans="1:46">
      <c r="A70" s="13"/>
      <c r="B70" s="13"/>
      <c r="C70" s="16">
        <v>12</v>
      </c>
      <c r="D70" s="17">
        <v>7.30847202616129</v>
      </c>
      <c r="E70" s="19">
        <f t="shared" si="55"/>
        <v>13.4968428244333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5.56825360741935</v>
      </c>
      <c r="E74" s="16"/>
      <c r="F74" s="16"/>
      <c r="G74" s="13">
        <v>1</v>
      </c>
      <c r="H74" s="18">
        <f t="shared" ref="H74:H85" si="57">E75</f>
        <v>5.56825360741935</v>
      </c>
      <c r="I74" s="18">
        <f t="shared" ref="I74:I85" si="58">H74+273.15</f>
        <v>278.718253607419</v>
      </c>
      <c r="J74" s="18">
        <f t="shared" ref="J74:J85" si="59">EXP(($C$16*(I74-$C$14))/($C$17*I74*$C$14))</f>
        <v>0.035521189230733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0.0185143542508427</v>
      </c>
      <c r="Q74" s="23">
        <f t="shared" ref="Q74:Q85" si="63">P74*$B$76</f>
        <v>0.00481373210521909</v>
      </c>
      <c r="R74" s="18">
        <f t="shared" ref="R74:R85" si="64">L74*$B$76</f>
        <v>0.1355172</v>
      </c>
      <c r="S74" s="24">
        <f t="shared" ref="S74:S85" si="65">Q74/R74</f>
        <v>0.035521189230733</v>
      </c>
      <c r="T74" s="3">
        <v>0.01</v>
      </c>
      <c r="U74" s="25">
        <f t="shared" ref="U74:U85" si="66">S74*T74</f>
        <v>0.00035521189230733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0.00584521189230733</v>
      </c>
      <c r="AU74" s="28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1.382</v>
      </c>
      <c r="AX74" s="1">
        <f t="shared" ref="AX74:AX85" si="73">AW74*10000*AV74*0.67*AU74*AT74</f>
        <v>733.461842017386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5.80271958548387</v>
      </c>
      <c r="E75" s="19">
        <f t="shared" ref="E75:E86" si="74">D74</f>
        <v>5.56825360741935</v>
      </c>
      <c r="F75" s="16" t="s">
        <v>73</v>
      </c>
      <c r="G75" s="13">
        <v>2</v>
      </c>
      <c r="H75" s="18">
        <f t="shared" si="57"/>
        <v>5.80271958548387</v>
      </c>
      <c r="I75" s="18">
        <f t="shared" si="58"/>
        <v>278.952719585484</v>
      </c>
      <c r="J75" s="18">
        <f t="shared" si="59"/>
        <v>0.036579659752273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1.02392564574916</v>
      </c>
      <c r="P75" s="18">
        <f t="shared" si="62"/>
        <v>0.0374548517331306</v>
      </c>
      <c r="Q75" s="23">
        <f t="shared" si="63"/>
        <v>0.00973826145061396</v>
      </c>
      <c r="R75" s="18">
        <f t="shared" si="64"/>
        <v>0.1355172</v>
      </c>
      <c r="S75" s="24">
        <f t="shared" si="65"/>
        <v>0.0718599664884897</v>
      </c>
      <c r="T75" s="3">
        <v>0.01</v>
      </c>
      <c r="U75" s="25">
        <f t="shared" si="66"/>
        <v>0.000718599664884897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0.0062085996648849</v>
      </c>
      <c r="AU75" s="28">
        <f t="shared" si="70"/>
        <v>52.122</v>
      </c>
      <c r="AV75" s="1">
        <f t="shared" si="71"/>
        <v>0.26</v>
      </c>
      <c r="AW75" s="2">
        <f t="shared" si="72"/>
        <v>1.382</v>
      </c>
      <c r="AX75" s="1">
        <f t="shared" si="73"/>
        <v>779.060029038135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7">
        <v>7.73770095842857</v>
      </c>
      <c r="E76" s="19">
        <f t="shared" si="74"/>
        <v>5.80271958548387</v>
      </c>
      <c r="F76" s="16" t="s">
        <v>73</v>
      </c>
      <c r="G76" s="13">
        <v>3</v>
      </c>
      <c r="H76" s="18">
        <f t="shared" si="57"/>
        <v>7.73770095842857</v>
      </c>
      <c r="I76" s="18">
        <f t="shared" si="58"/>
        <v>280.887700958429</v>
      </c>
      <c r="J76" s="18">
        <f t="shared" si="59"/>
        <v>0.0465229065096162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1.50769079401603</v>
      </c>
      <c r="P76" s="18">
        <f t="shared" si="62"/>
        <v>0.0701421578554166</v>
      </c>
      <c r="Q76" s="23">
        <f t="shared" si="63"/>
        <v>0.0182369610424083</v>
      </c>
      <c r="R76" s="18">
        <f t="shared" si="64"/>
        <v>0.1355172</v>
      </c>
      <c r="S76" s="24">
        <f t="shared" si="65"/>
        <v>0.134573036060429</v>
      </c>
      <c r="T76" s="3">
        <v>0.01</v>
      </c>
      <c r="U76" s="25">
        <f t="shared" si="66"/>
        <v>0.00134573036060429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0.001</v>
      </c>
      <c r="AF76" s="3">
        <v>0.49</v>
      </c>
      <c r="AG76" s="25">
        <f t="shared" si="67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8"/>
        <v>0.005</v>
      </c>
      <c r="AT76" s="2">
        <f t="shared" si="69"/>
        <v>0.00683573036060429</v>
      </c>
      <c r="AU76" s="28">
        <f t="shared" si="70"/>
        <v>52.122</v>
      </c>
      <c r="AV76" s="1">
        <f t="shared" si="71"/>
        <v>0.26</v>
      </c>
      <c r="AW76" s="2">
        <f t="shared" si="72"/>
        <v>1.382</v>
      </c>
      <c r="AX76" s="1">
        <f t="shared" si="73"/>
        <v>857.752888038396</v>
      </c>
    </row>
    <row r="77" s="1" customFormat="1" spans="1:50">
      <c r="A77" s="13"/>
      <c r="B77" s="13"/>
      <c r="C77" s="16">
        <v>3</v>
      </c>
      <c r="D77" s="17">
        <v>14.4307925154516</v>
      </c>
      <c r="E77" s="19">
        <f t="shared" si="74"/>
        <v>7.73770095842857</v>
      </c>
      <c r="F77" s="16" t="s">
        <v>73</v>
      </c>
      <c r="G77" s="13">
        <v>4</v>
      </c>
      <c r="H77" s="18">
        <f t="shared" si="57"/>
        <v>14.4307925154516</v>
      </c>
      <c r="I77" s="18">
        <f t="shared" si="58"/>
        <v>287.580792515452</v>
      </c>
      <c r="J77" s="18">
        <f t="shared" si="59"/>
        <v>0.104242004049064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1.95876863616061</v>
      </c>
      <c r="P77" s="18">
        <f t="shared" si="62"/>
        <v>0.204185968101834</v>
      </c>
      <c r="Q77" s="23">
        <f t="shared" si="63"/>
        <v>0.0530883517064768</v>
      </c>
      <c r="R77" s="18">
        <f t="shared" si="64"/>
        <v>0.1355172</v>
      </c>
      <c r="S77" s="24">
        <f t="shared" si="65"/>
        <v>0.391746226357074</v>
      </c>
      <c r="T77" s="3">
        <v>0.01</v>
      </c>
      <c r="U77" s="25">
        <f t="shared" si="66"/>
        <v>0.00391746226357074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0.001</v>
      </c>
      <c r="AF77" s="3">
        <v>0.49</v>
      </c>
      <c r="AG77" s="25">
        <f t="shared" si="67"/>
        <v>0.00049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0.015</v>
      </c>
      <c r="AR77" s="3">
        <v>0.5</v>
      </c>
      <c r="AS77" s="3">
        <f t="shared" si="68"/>
        <v>0.0075</v>
      </c>
      <c r="AT77" s="2">
        <f t="shared" si="69"/>
        <v>0.0119074622635707</v>
      </c>
      <c r="AU77" s="28">
        <f t="shared" si="70"/>
        <v>52.122</v>
      </c>
      <c r="AV77" s="1">
        <f t="shared" si="71"/>
        <v>0.26</v>
      </c>
      <c r="AW77" s="2">
        <f t="shared" si="72"/>
        <v>1.382</v>
      </c>
      <c r="AX77" s="1">
        <f t="shared" si="73"/>
        <v>1494.15784517327</v>
      </c>
    </row>
    <row r="78" s="1" customFormat="1" spans="1:50">
      <c r="A78" s="13"/>
      <c r="B78" s="13"/>
      <c r="C78" s="16">
        <v>4</v>
      </c>
      <c r="D78" s="17">
        <v>17.0090673637333</v>
      </c>
      <c r="E78" s="19">
        <f t="shared" si="74"/>
        <v>14.4307925154516</v>
      </c>
      <c r="F78" s="16" t="s">
        <v>73</v>
      </c>
      <c r="G78" s="13">
        <v>5</v>
      </c>
      <c r="H78" s="18">
        <f t="shared" si="57"/>
        <v>17.0090673637333</v>
      </c>
      <c r="I78" s="18">
        <f t="shared" si="58"/>
        <v>290.159067363733</v>
      </c>
      <c r="J78" s="18">
        <f t="shared" si="59"/>
        <v>0.140831539698031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1.66685353465584</v>
      </c>
      <c r="O78" s="18">
        <f t="shared" si="75"/>
        <v>0.608949133402938</v>
      </c>
      <c r="P78" s="18">
        <f t="shared" si="62"/>
        <v>0.0857592440549175</v>
      </c>
      <c r="Q78" s="23">
        <f t="shared" si="63"/>
        <v>0.0222974034542785</v>
      </c>
      <c r="R78" s="18">
        <f t="shared" si="64"/>
        <v>0.1355172</v>
      </c>
      <c r="S78" s="24">
        <f t="shared" si="65"/>
        <v>0.164535597357963</v>
      </c>
      <c r="T78" s="3">
        <v>0.01</v>
      </c>
      <c r="U78" s="25">
        <f t="shared" si="66"/>
        <v>0.00164535597357963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0.005</v>
      </c>
      <c r="AF78" s="3">
        <v>0.49</v>
      </c>
      <c r="AG78" s="25">
        <f t="shared" si="67"/>
        <v>0.00245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0.015</v>
      </c>
      <c r="AR78" s="3">
        <v>0.5</v>
      </c>
      <c r="AS78" s="3">
        <f t="shared" si="68"/>
        <v>0.0075</v>
      </c>
      <c r="AT78" s="2">
        <f t="shared" si="69"/>
        <v>0.0115953559735796</v>
      </c>
      <c r="AU78" s="28">
        <f t="shared" si="70"/>
        <v>52.122</v>
      </c>
      <c r="AV78" s="1">
        <f t="shared" si="71"/>
        <v>0.26</v>
      </c>
      <c r="AW78" s="2">
        <f t="shared" si="72"/>
        <v>1.382</v>
      </c>
      <c r="AX78" s="1">
        <f t="shared" si="73"/>
        <v>1454.99449941615</v>
      </c>
    </row>
    <row r="79" s="1" customFormat="1" spans="1:50">
      <c r="A79" s="13"/>
      <c r="B79" s="13"/>
      <c r="C79" s="16">
        <v>5</v>
      </c>
      <c r="D79" s="17">
        <v>22.4258123087097</v>
      </c>
      <c r="E79" s="19">
        <f t="shared" si="74"/>
        <v>17.0090673637333</v>
      </c>
      <c r="F79" s="16" t="s">
        <v>75</v>
      </c>
      <c r="G79" s="13">
        <v>6</v>
      </c>
      <c r="H79" s="18">
        <f t="shared" si="57"/>
        <v>22.4258123087097</v>
      </c>
      <c r="I79" s="18">
        <f t="shared" si="58"/>
        <v>295.57581230871</v>
      </c>
      <c r="J79" s="18">
        <f t="shared" si="59"/>
        <v>0.260480395386545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1.04440988934802</v>
      </c>
      <c r="P79" s="18">
        <f t="shared" si="62"/>
        <v>0.27204830092299</v>
      </c>
      <c r="Q79" s="23">
        <f t="shared" si="63"/>
        <v>0.0707325582399775</v>
      </c>
      <c r="R79" s="18">
        <f t="shared" si="64"/>
        <v>0.1355172</v>
      </c>
      <c r="S79" s="24">
        <f t="shared" si="65"/>
        <v>0.521945245621792</v>
      </c>
      <c r="T79" s="3">
        <v>0.01</v>
      </c>
      <c r="U79" s="25">
        <f t="shared" si="66"/>
        <v>0.00521945245621792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0.005</v>
      </c>
      <c r="AF79" s="3">
        <v>0.49</v>
      </c>
      <c r="AG79" s="25">
        <f t="shared" si="67"/>
        <v>0.00245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0.015</v>
      </c>
      <c r="AR79" s="3">
        <v>0.5</v>
      </c>
      <c r="AS79" s="3">
        <f t="shared" si="68"/>
        <v>0.0075</v>
      </c>
      <c r="AT79" s="2">
        <f t="shared" si="69"/>
        <v>0.0151694524562179</v>
      </c>
      <c r="AU79" s="28">
        <f t="shared" si="70"/>
        <v>52.122</v>
      </c>
      <c r="AV79" s="1">
        <f t="shared" si="71"/>
        <v>0.26</v>
      </c>
      <c r="AW79" s="2">
        <f t="shared" si="72"/>
        <v>1.382</v>
      </c>
      <c r="AX79" s="1">
        <f t="shared" si="73"/>
        <v>1903.47497163885</v>
      </c>
    </row>
    <row r="80" s="1" customFormat="1" spans="1:50">
      <c r="A80" s="13"/>
      <c r="B80" s="13"/>
      <c r="C80" s="16">
        <v>6</v>
      </c>
      <c r="D80" s="17">
        <v>26.2510384366667</v>
      </c>
      <c r="E80" s="19">
        <f t="shared" si="74"/>
        <v>22.4258123087097</v>
      </c>
      <c r="F80" s="16" t="s">
        <v>73</v>
      </c>
      <c r="G80" s="13">
        <v>7</v>
      </c>
      <c r="H80" s="18">
        <f t="shared" si="57"/>
        <v>26.2510384366667</v>
      </c>
      <c r="I80" s="18">
        <f t="shared" si="58"/>
        <v>299.401038436667</v>
      </c>
      <c r="J80" s="18">
        <f t="shared" si="59"/>
        <v>0.396787245253929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1.29358158842503</v>
      </c>
      <c r="P80" s="18">
        <f t="shared" si="62"/>
        <v>0.51327667498237</v>
      </c>
      <c r="Q80" s="23">
        <f t="shared" si="63"/>
        <v>0.133451935495416</v>
      </c>
      <c r="R80" s="18">
        <f t="shared" si="64"/>
        <v>0.1355172</v>
      </c>
      <c r="S80" s="24">
        <f t="shared" si="65"/>
        <v>0.984760130045604</v>
      </c>
      <c r="T80" s="3">
        <v>0.01</v>
      </c>
      <c r="U80" s="25">
        <f t="shared" si="66"/>
        <v>0.00984760130045604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0.005</v>
      </c>
      <c r="AF80" s="3">
        <v>0.49</v>
      </c>
      <c r="AG80" s="25">
        <f t="shared" si="67"/>
        <v>0.00245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0.02</v>
      </c>
      <c r="AR80" s="3">
        <v>0.5</v>
      </c>
      <c r="AS80" s="3">
        <f t="shared" si="68"/>
        <v>0.01</v>
      </c>
      <c r="AT80" s="2">
        <f t="shared" si="69"/>
        <v>0.022297601300456</v>
      </c>
      <c r="AU80" s="28">
        <f t="shared" si="70"/>
        <v>52.122</v>
      </c>
      <c r="AV80" s="1">
        <f t="shared" si="71"/>
        <v>0.26</v>
      </c>
      <c r="AW80" s="2">
        <f t="shared" si="72"/>
        <v>1.382</v>
      </c>
      <c r="AX80" s="1">
        <f t="shared" si="73"/>
        <v>2797.92076381786</v>
      </c>
    </row>
    <row r="81" s="1" customFormat="1" spans="1:50">
      <c r="A81" s="13"/>
      <c r="B81" s="13"/>
      <c r="C81" s="16">
        <v>7</v>
      </c>
      <c r="D81" s="17">
        <v>30.07825962</v>
      </c>
      <c r="E81" s="19">
        <f t="shared" si="74"/>
        <v>26.2510384366667</v>
      </c>
      <c r="F81" s="16" t="s">
        <v>73</v>
      </c>
      <c r="G81" s="13">
        <v>8</v>
      </c>
      <c r="H81" s="18">
        <f t="shared" si="57"/>
        <v>30.07825962</v>
      </c>
      <c r="I81" s="18">
        <f t="shared" si="58"/>
        <v>303.22825962</v>
      </c>
      <c r="J81" s="18">
        <f t="shared" si="59"/>
        <v>0.598164283873102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1.30152491344266</v>
      </c>
      <c r="P81" s="18">
        <f t="shared" si="62"/>
        <v>0.778525717792431</v>
      </c>
      <c r="Q81" s="23">
        <f t="shared" si="63"/>
        <v>0.202416686626032</v>
      </c>
      <c r="R81" s="18">
        <f t="shared" si="64"/>
        <v>0.1355172</v>
      </c>
      <c r="S81" s="24">
        <f t="shared" si="65"/>
        <v>1.49366048461769</v>
      </c>
      <c r="T81" s="3">
        <v>0.01</v>
      </c>
      <c r="U81" s="25">
        <f t="shared" si="66"/>
        <v>0.0149366048461769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0.005</v>
      </c>
      <c r="AF81" s="3">
        <v>0.49</v>
      </c>
      <c r="AG81" s="25">
        <f t="shared" si="67"/>
        <v>0.00245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0.02</v>
      </c>
      <c r="AR81" s="3">
        <v>0.5</v>
      </c>
      <c r="AS81" s="3">
        <f t="shared" si="68"/>
        <v>0.01</v>
      </c>
      <c r="AT81" s="2">
        <f t="shared" si="69"/>
        <v>0.0273866048461769</v>
      </c>
      <c r="AU81" s="28">
        <f t="shared" si="70"/>
        <v>52.122</v>
      </c>
      <c r="AV81" s="1">
        <f t="shared" si="71"/>
        <v>0.26</v>
      </c>
      <c r="AW81" s="2">
        <f t="shared" si="72"/>
        <v>1.382</v>
      </c>
      <c r="AX81" s="1">
        <f t="shared" si="73"/>
        <v>3436.49298043668</v>
      </c>
    </row>
    <row r="82" s="1" customFormat="1" spans="1:50">
      <c r="A82" s="13"/>
      <c r="B82" s="13"/>
      <c r="C82" s="16">
        <v>8</v>
      </c>
      <c r="D82" s="17">
        <v>29.0149977245161</v>
      </c>
      <c r="E82" s="19">
        <f t="shared" si="74"/>
        <v>30.07825962</v>
      </c>
      <c r="F82" s="16" t="s">
        <v>73</v>
      </c>
      <c r="G82" s="13">
        <v>9</v>
      </c>
      <c r="H82" s="18">
        <f t="shared" si="57"/>
        <v>29.0149977245161</v>
      </c>
      <c r="I82" s="18">
        <f t="shared" si="58"/>
        <v>302.164997724516</v>
      </c>
      <c r="J82" s="18">
        <f t="shared" si="59"/>
        <v>0.534255864825619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1.04421919565023</v>
      </c>
      <c r="P82" s="18">
        <f t="shared" si="62"/>
        <v>0.557880229439626</v>
      </c>
      <c r="Q82" s="23">
        <f t="shared" si="63"/>
        <v>0.145048859654303</v>
      </c>
      <c r="R82" s="18">
        <f t="shared" si="64"/>
        <v>0.1355172</v>
      </c>
      <c r="S82" s="24">
        <f t="shared" si="65"/>
        <v>1.07033542350567</v>
      </c>
      <c r="T82" s="3">
        <v>0.01</v>
      </c>
      <c r="U82" s="25">
        <f t="shared" si="66"/>
        <v>0.0107033542350567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0.005</v>
      </c>
      <c r="AF82" s="3">
        <v>0.49</v>
      </c>
      <c r="AG82" s="25">
        <f t="shared" si="67"/>
        <v>0.00245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0.015</v>
      </c>
      <c r="AR82" s="3">
        <v>0.5</v>
      </c>
      <c r="AS82" s="3">
        <f t="shared" si="68"/>
        <v>0.0075</v>
      </c>
      <c r="AT82" s="2">
        <f t="shared" si="69"/>
        <v>0.0206533542350567</v>
      </c>
      <c r="AU82" s="28">
        <f t="shared" si="70"/>
        <v>52.122</v>
      </c>
      <c r="AV82" s="1">
        <f t="shared" si="71"/>
        <v>0.26</v>
      </c>
      <c r="AW82" s="2">
        <f t="shared" si="72"/>
        <v>1.382</v>
      </c>
      <c r="AX82" s="1">
        <f t="shared" si="73"/>
        <v>2591.59933295465</v>
      </c>
    </row>
    <row r="83" s="1" customFormat="1" spans="1:50">
      <c r="A83" s="13"/>
      <c r="B83" s="13"/>
      <c r="C83" s="16">
        <v>9</v>
      </c>
      <c r="D83" s="17">
        <v>22.83379938</v>
      </c>
      <c r="E83" s="19">
        <f t="shared" si="74"/>
        <v>29.0149977245161</v>
      </c>
      <c r="F83" s="16" t="s">
        <v>73</v>
      </c>
      <c r="G83" s="13">
        <v>10</v>
      </c>
      <c r="H83" s="18">
        <f t="shared" si="57"/>
        <v>22.83379938</v>
      </c>
      <c r="I83" s="18">
        <f t="shared" si="58"/>
        <v>295.98379938</v>
      </c>
      <c r="J83" s="18">
        <f t="shared" si="59"/>
        <v>0.272580740214378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1.0075589662106</v>
      </c>
      <c r="P83" s="18">
        <f t="shared" si="62"/>
        <v>0.27464116881932</v>
      </c>
      <c r="Q83" s="23">
        <f t="shared" si="63"/>
        <v>0.0714067038930232</v>
      </c>
      <c r="R83" s="18">
        <f t="shared" si="64"/>
        <v>0.1355172</v>
      </c>
      <c r="S83" s="24">
        <f t="shared" si="65"/>
        <v>0.526919858829899</v>
      </c>
      <c r="T83" s="3">
        <v>0.01</v>
      </c>
      <c r="U83" s="25">
        <f t="shared" si="66"/>
        <v>0.00526919858829899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0.005</v>
      </c>
      <c r="AF83" s="3">
        <v>0.49</v>
      </c>
      <c r="AG83" s="25">
        <f t="shared" si="67"/>
        <v>0.00245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0.015</v>
      </c>
      <c r="AR83" s="3">
        <v>0.5</v>
      </c>
      <c r="AS83" s="3">
        <f t="shared" si="68"/>
        <v>0.0075</v>
      </c>
      <c r="AT83" s="2">
        <f t="shared" si="69"/>
        <v>0.015219198588299</v>
      </c>
      <c r="AU83" s="28">
        <f t="shared" si="70"/>
        <v>52.122</v>
      </c>
      <c r="AV83" s="1">
        <f t="shared" si="71"/>
        <v>0.26</v>
      </c>
      <c r="AW83" s="2">
        <f t="shared" si="72"/>
        <v>1.382</v>
      </c>
      <c r="AX83" s="1">
        <f t="shared" si="73"/>
        <v>1909.71715589866</v>
      </c>
    </row>
    <row r="84" s="1" customFormat="1" spans="1:50">
      <c r="A84" s="13"/>
      <c r="B84" s="13"/>
      <c r="C84" s="16">
        <v>10</v>
      </c>
      <c r="D84" s="17">
        <v>18.8010520125806</v>
      </c>
      <c r="E84" s="19">
        <f t="shared" si="74"/>
        <v>22.83379938</v>
      </c>
      <c r="F84" s="16" t="s">
        <v>73</v>
      </c>
      <c r="G84" s="13">
        <v>11</v>
      </c>
      <c r="H84" s="18">
        <f t="shared" si="57"/>
        <v>18.8010520125806</v>
      </c>
      <c r="I84" s="18">
        <f t="shared" si="58"/>
        <v>291.951052012581</v>
      </c>
      <c r="J84" s="18">
        <f t="shared" si="59"/>
        <v>0.173042005204976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0.69627190752172</v>
      </c>
      <c r="O84" s="18">
        <f t="shared" si="75"/>
        <v>0.557865889869564</v>
      </c>
      <c r="P84" s="18">
        <f t="shared" si="62"/>
        <v>0.0965342322184877</v>
      </c>
      <c r="Q84" s="23">
        <f t="shared" si="63"/>
        <v>0.0250989003768068</v>
      </c>
      <c r="R84" s="18">
        <f t="shared" si="64"/>
        <v>0.1355172</v>
      </c>
      <c r="S84" s="24">
        <f t="shared" si="65"/>
        <v>0.18520822727157</v>
      </c>
      <c r="T84" s="3">
        <v>0.01</v>
      </c>
      <c r="U84" s="25">
        <f t="shared" si="66"/>
        <v>0.0018520822727157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0.005</v>
      </c>
      <c r="AF84" s="3">
        <v>0.49</v>
      </c>
      <c r="AG84" s="25">
        <f t="shared" si="67"/>
        <v>0.00245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8"/>
        <v>0.005</v>
      </c>
      <c r="AT84" s="2">
        <f t="shared" si="69"/>
        <v>0.0093020822727157</v>
      </c>
      <c r="AU84" s="28">
        <f t="shared" si="70"/>
        <v>52.122</v>
      </c>
      <c r="AV84" s="1">
        <f t="shared" si="71"/>
        <v>0.26</v>
      </c>
      <c r="AW84" s="2">
        <f t="shared" si="72"/>
        <v>1.382</v>
      </c>
      <c r="AX84" s="1">
        <f t="shared" si="73"/>
        <v>1167.23268960061</v>
      </c>
    </row>
    <row r="85" s="1" customFormat="1" spans="1:51">
      <c r="A85" s="13"/>
      <c r="B85" s="13"/>
      <c r="C85" s="16">
        <v>11</v>
      </c>
      <c r="D85" s="17">
        <v>13.4968428244333</v>
      </c>
      <c r="E85" s="19">
        <f t="shared" si="74"/>
        <v>18.8010520125806</v>
      </c>
      <c r="F85" s="16" t="s">
        <v>75</v>
      </c>
      <c r="G85" s="13">
        <v>12</v>
      </c>
      <c r="H85" s="18">
        <f t="shared" si="57"/>
        <v>13.4968428244333</v>
      </c>
      <c r="I85" s="18">
        <f t="shared" si="58"/>
        <v>286.646842824433</v>
      </c>
      <c r="J85" s="18">
        <f t="shared" si="59"/>
        <v>0.0933541903597229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0.982551657651077</v>
      </c>
      <c r="P85" s="18">
        <f t="shared" si="62"/>
        <v>0.0917253144866199</v>
      </c>
      <c r="Q85" s="23">
        <f t="shared" si="63"/>
        <v>0.0238485817665212</v>
      </c>
      <c r="R85" s="18">
        <f t="shared" si="64"/>
        <v>0.1355172</v>
      </c>
      <c r="S85" s="24">
        <f t="shared" si="65"/>
        <v>0.175981954811058</v>
      </c>
      <c r="T85" s="3">
        <v>0.01</v>
      </c>
      <c r="U85" s="25">
        <f t="shared" si="66"/>
        <v>0.00175981954811058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0.005</v>
      </c>
      <c r="AF85" s="3">
        <v>0.49</v>
      </c>
      <c r="AG85" s="25">
        <f t="shared" si="67"/>
        <v>0.00245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0.00920981954811059</v>
      </c>
      <c r="AU85" s="28">
        <f t="shared" si="70"/>
        <v>52.122</v>
      </c>
      <c r="AV85" s="1">
        <f t="shared" si="71"/>
        <v>0.26</v>
      </c>
      <c r="AW85" s="2">
        <f t="shared" si="72"/>
        <v>1.382</v>
      </c>
      <c r="AX85" s="1">
        <f t="shared" si="73"/>
        <v>1155.65548946053</v>
      </c>
      <c r="AY85" s="1">
        <f>SUM(AX74:AX85)</f>
        <v>20281.5204874912</v>
      </c>
    </row>
    <row r="86" s="1" customFormat="1" spans="1:46">
      <c r="A86" s="13"/>
      <c r="B86" s="13"/>
      <c r="C86" s="16">
        <v>12</v>
      </c>
      <c r="D86" s="17">
        <v>7.30847202616129</v>
      </c>
      <c r="E86" s="19">
        <f t="shared" si="74"/>
        <v>13.4968428244333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5.56825360741935</v>
      </c>
      <c r="E90" s="16"/>
      <c r="F90" s="16"/>
      <c r="G90" s="13">
        <v>1</v>
      </c>
      <c r="H90" s="18">
        <f t="shared" ref="H90:H101" si="76">E91</f>
        <v>5.56825360741935</v>
      </c>
      <c r="I90" s="18">
        <f t="shared" ref="I90:I101" si="77">H90+273.15</f>
        <v>278.718253607419</v>
      </c>
      <c r="J90" s="18">
        <f t="shared" ref="J90:J101" si="78">EXP(($C$16*(I90-$C$14))/($C$17*I90*$C$14))</f>
        <v>0.035521189230733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0.0101128825739897</v>
      </c>
      <c r="Q90" s="23">
        <f t="shared" ref="Q90:Q101" si="82">P90*$B$76</f>
        <v>0.00262934946923732</v>
      </c>
      <c r="R90" s="18">
        <f t="shared" ref="R90:R101" si="83">L90*$B$76</f>
        <v>0.074022</v>
      </c>
      <c r="S90" s="24">
        <f t="shared" ref="S90:S101" si="84">Q90/R90</f>
        <v>0.035521189230733</v>
      </c>
      <c r="T90" s="3">
        <v>0.01</v>
      </c>
      <c r="U90" s="25">
        <f t="shared" ref="U90:U101" si="85">S90*T90</f>
        <v>0.00035521189230733</v>
      </c>
      <c r="V90" s="24"/>
      <c r="W90" s="3"/>
      <c r="X90" s="3"/>
      <c r="Y90" s="27"/>
      <c r="Z90" s="3"/>
      <c r="AA90" s="26"/>
      <c r="AB90" s="3"/>
      <c r="AC90" s="3"/>
      <c r="AD90" s="3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0.00584521189230733</v>
      </c>
      <c r="AU90" s="28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0.0620397342598053</v>
      </c>
      <c r="AX90" s="1">
        <f t="shared" ref="AX90:AX101" si="92">AW90*10000*AV90*0.67*AU90*AT90</f>
        <v>17.9848080053891</v>
      </c>
      <c r="AZ90" s="2">
        <f t="shared" ref="AZ90:AZ101" si="93">$E$10</f>
        <v>0.133243730998204</v>
      </c>
      <c r="BA90" s="1">
        <f t="shared" ref="BA90:BA101" si="94">AZ90*10000*AV90*0.67*AU90*AT90</f>
        <v>38.6262602268589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5.80271958548387</v>
      </c>
      <c r="E91" s="19">
        <f t="shared" ref="E91:E102" si="95">D90</f>
        <v>5.56825360741935</v>
      </c>
      <c r="F91" s="16" t="s">
        <v>73</v>
      </c>
      <c r="G91" s="13">
        <v>2</v>
      </c>
      <c r="H91" s="18">
        <f t="shared" si="76"/>
        <v>5.80271958548387</v>
      </c>
      <c r="I91" s="18">
        <f t="shared" si="77"/>
        <v>278.952719585484</v>
      </c>
      <c r="J91" s="18">
        <f t="shared" si="78"/>
        <v>0.036579659752273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0.55928711742601</v>
      </c>
      <c r="P91" s="18">
        <f t="shared" si="81"/>
        <v>0.020458532459273</v>
      </c>
      <c r="Q91" s="23">
        <f t="shared" si="82"/>
        <v>0.00531921843941098</v>
      </c>
      <c r="R91" s="18">
        <f t="shared" si="83"/>
        <v>0.074022</v>
      </c>
      <c r="S91" s="24">
        <f t="shared" si="84"/>
        <v>0.0718599664884897</v>
      </c>
      <c r="T91" s="3">
        <v>0.01</v>
      </c>
      <c r="U91" s="25">
        <f t="shared" si="85"/>
        <v>0.000718599664884897</v>
      </c>
      <c r="V91" s="24"/>
      <c r="W91" s="3"/>
      <c r="X91" s="3"/>
      <c r="Y91" s="27"/>
      <c r="Z91" s="3"/>
      <c r="AA91" s="26"/>
      <c r="AB91" s="3"/>
      <c r="AC91" s="3"/>
      <c r="AD91" s="3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0.0062085996648849</v>
      </c>
      <c r="AU91" s="28">
        <f t="shared" si="89"/>
        <v>28.47</v>
      </c>
      <c r="AV91" s="1">
        <f t="shared" si="90"/>
        <v>0.26</v>
      </c>
      <c r="AW91" s="2">
        <f t="shared" si="91"/>
        <v>0.0620397342598053</v>
      </c>
      <c r="AX91" s="1">
        <f t="shared" si="92"/>
        <v>19.102895671281</v>
      </c>
      <c r="AZ91" s="2">
        <f t="shared" si="93"/>
        <v>0.133243730998204</v>
      </c>
      <c r="BA91" s="1">
        <f t="shared" si="94"/>
        <v>41.0275950159899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7">
        <v>7.73770095842857</v>
      </c>
      <c r="E92" s="19">
        <f t="shared" si="95"/>
        <v>5.80271958548387</v>
      </c>
      <c r="F92" s="16" t="s">
        <v>73</v>
      </c>
      <c r="G92" s="13">
        <v>3</v>
      </c>
      <c r="H92" s="18">
        <f t="shared" si="76"/>
        <v>7.73770095842857</v>
      </c>
      <c r="I92" s="18">
        <f t="shared" si="77"/>
        <v>280.887700958429</v>
      </c>
      <c r="J92" s="18">
        <f t="shared" si="78"/>
        <v>0.0465229065096162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0.823528584966737</v>
      </c>
      <c r="P92" s="18">
        <f t="shared" si="81"/>
        <v>0.038312943366404</v>
      </c>
      <c r="Q92" s="23">
        <f t="shared" si="82"/>
        <v>0.00996136527526505</v>
      </c>
      <c r="R92" s="18">
        <f t="shared" si="83"/>
        <v>0.074022</v>
      </c>
      <c r="S92" s="24">
        <f t="shared" si="84"/>
        <v>0.134573036060429</v>
      </c>
      <c r="T92" s="3">
        <v>0.01</v>
      </c>
      <c r="U92" s="25">
        <f t="shared" si="85"/>
        <v>0.00134573036060429</v>
      </c>
      <c r="V92" s="24"/>
      <c r="W92" s="3"/>
      <c r="X92" s="3"/>
      <c r="Y92" s="27"/>
      <c r="Z92" s="3"/>
      <c r="AA92" s="26"/>
      <c r="AB92" s="3"/>
      <c r="AC92" s="3"/>
      <c r="AD92" s="3"/>
      <c r="AE92" s="24">
        <v>0.001</v>
      </c>
      <c r="AF92" s="3">
        <v>0.49</v>
      </c>
      <c r="AG92" s="25">
        <f t="shared" si="86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7"/>
        <v>0.005</v>
      </c>
      <c r="AT92" s="2">
        <f t="shared" si="88"/>
        <v>0.00683573036060429</v>
      </c>
      <c r="AU92" s="28">
        <f t="shared" si="89"/>
        <v>28.47</v>
      </c>
      <c r="AV92" s="1">
        <f t="shared" si="90"/>
        <v>0.26</v>
      </c>
      <c r="AW92" s="2">
        <f t="shared" si="91"/>
        <v>0.0620397342598053</v>
      </c>
      <c r="AX92" s="1">
        <f t="shared" si="92"/>
        <v>21.0324792970933</v>
      </c>
      <c r="AZ92" s="2">
        <f t="shared" si="93"/>
        <v>0.133243730998204</v>
      </c>
      <c r="BA92" s="1">
        <f t="shared" si="94"/>
        <v>45.1717926764696</v>
      </c>
    </row>
    <row r="93" s="1" customFormat="1" spans="1:53">
      <c r="A93" s="13"/>
      <c r="B93" s="13"/>
      <c r="C93" s="16">
        <v>3</v>
      </c>
      <c r="D93" s="17">
        <v>14.4307925154516</v>
      </c>
      <c r="E93" s="19">
        <f t="shared" si="95"/>
        <v>7.73770095842857</v>
      </c>
      <c r="F93" s="16" t="s">
        <v>73</v>
      </c>
      <c r="G93" s="13">
        <v>4</v>
      </c>
      <c r="H93" s="18">
        <f t="shared" si="76"/>
        <v>14.4307925154516</v>
      </c>
      <c r="I93" s="18">
        <f t="shared" si="77"/>
        <v>287.580792515452</v>
      </c>
      <c r="J93" s="18">
        <f t="shared" si="78"/>
        <v>0.104242004049064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1.06991564160033</v>
      </c>
      <c r="P93" s="18">
        <f t="shared" si="81"/>
        <v>0.111530150643859</v>
      </c>
      <c r="Q93" s="23">
        <f t="shared" si="82"/>
        <v>0.0289978391674033</v>
      </c>
      <c r="R93" s="18">
        <f t="shared" si="83"/>
        <v>0.074022</v>
      </c>
      <c r="S93" s="24">
        <f t="shared" si="84"/>
        <v>0.391746226357074</v>
      </c>
      <c r="T93" s="3">
        <v>0.01</v>
      </c>
      <c r="U93" s="25">
        <f t="shared" si="85"/>
        <v>0.00391746226357074</v>
      </c>
      <c r="V93" s="24"/>
      <c r="W93" s="3"/>
      <c r="X93" s="3"/>
      <c r="Y93" s="27"/>
      <c r="Z93" s="3"/>
      <c r="AA93" s="26"/>
      <c r="AB93" s="3"/>
      <c r="AC93" s="3"/>
      <c r="AD93" s="3"/>
      <c r="AE93" s="24">
        <v>0.005</v>
      </c>
      <c r="AF93" s="3">
        <v>0.49</v>
      </c>
      <c r="AG93" s="25">
        <f t="shared" si="86"/>
        <v>0.00245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0.015</v>
      </c>
      <c r="AR93" s="3">
        <v>0.5</v>
      </c>
      <c r="AS93" s="3">
        <f t="shared" si="87"/>
        <v>0.0075</v>
      </c>
      <c r="AT93" s="2">
        <f t="shared" si="88"/>
        <v>0.0138674622635707</v>
      </c>
      <c r="AU93" s="28">
        <f t="shared" si="89"/>
        <v>28.47</v>
      </c>
      <c r="AV93" s="1">
        <f t="shared" si="90"/>
        <v>0.26</v>
      </c>
      <c r="AW93" s="2">
        <f t="shared" si="91"/>
        <v>0.0620397342598053</v>
      </c>
      <c r="AX93" s="1">
        <f t="shared" si="92"/>
        <v>42.6680248598908</v>
      </c>
      <c r="AZ93" s="2">
        <f t="shared" si="93"/>
        <v>0.133243730998204</v>
      </c>
      <c r="BA93" s="1">
        <f t="shared" si="94"/>
        <v>91.6388004314739</v>
      </c>
    </row>
    <row r="94" s="1" customFormat="1" spans="1:53">
      <c r="A94" s="13"/>
      <c r="B94" s="13"/>
      <c r="C94" s="16">
        <v>4</v>
      </c>
      <c r="D94" s="17">
        <v>17.0090673637333</v>
      </c>
      <c r="E94" s="19">
        <f t="shared" si="95"/>
        <v>14.4307925154516</v>
      </c>
      <c r="F94" s="16" t="s">
        <v>73</v>
      </c>
      <c r="G94" s="13">
        <v>5</v>
      </c>
      <c r="H94" s="18">
        <f t="shared" si="76"/>
        <v>17.0090673637333</v>
      </c>
      <c r="I94" s="18">
        <f t="shared" si="77"/>
        <v>290.159067363733</v>
      </c>
      <c r="J94" s="18">
        <f t="shared" si="78"/>
        <v>0.140831539698031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0.910466216408651</v>
      </c>
      <c r="O94" s="18">
        <f t="shared" si="96"/>
        <v>0.332619274547824</v>
      </c>
      <c r="P94" s="18">
        <f t="shared" si="81"/>
        <v>0.0468432845678121</v>
      </c>
      <c r="Q94" s="23">
        <f t="shared" si="82"/>
        <v>0.0121792539876311</v>
      </c>
      <c r="R94" s="18">
        <f t="shared" si="83"/>
        <v>0.074022</v>
      </c>
      <c r="S94" s="24">
        <f t="shared" si="84"/>
        <v>0.164535597357963</v>
      </c>
      <c r="T94" s="3">
        <v>0.01</v>
      </c>
      <c r="U94" s="25">
        <f t="shared" si="85"/>
        <v>0.00164535597357963</v>
      </c>
      <c r="V94" s="24"/>
      <c r="W94" s="3"/>
      <c r="X94" s="3"/>
      <c r="Y94" s="27"/>
      <c r="Z94" s="3"/>
      <c r="AA94" s="26"/>
      <c r="AB94" s="3"/>
      <c r="AC94" s="3"/>
      <c r="AD94" s="3"/>
      <c r="AE94" s="24">
        <v>0.005</v>
      </c>
      <c r="AF94" s="3">
        <v>0.49</v>
      </c>
      <c r="AG94" s="25">
        <f t="shared" si="86"/>
        <v>0.00245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0.015</v>
      </c>
      <c r="AR94" s="3">
        <v>0.5</v>
      </c>
      <c r="AS94" s="3">
        <f t="shared" si="87"/>
        <v>0.0075</v>
      </c>
      <c r="AT94" s="2">
        <f t="shared" si="88"/>
        <v>0.0115953559735796</v>
      </c>
      <c r="AU94" s="28">
        <f t="shared" si="89"/>
        <v>28.47</v>
      </c>
      <c r="AV94" s="1">
        <f t="shared" si="90"/>
        <v>0.26</v>
      </c>
      <c r="AW94" s="2">
        <f t="shared" si="91"/>
        <v>0.0620397342598053</v>
      </c>
      <c r="AX94" s="1">
        <f t="shared" si="92"/>
        <v>35.6771071401917</v>
      </c>
      <c r="AZ94" s="2">
        <f t="shared" si="93"/>
        <v>0.133243730998204</v>
      </c>
      <c r="BA94" s="1">
        <f t="shared" si="94"/>
        <v>76.6242944670655</v>
      </c>
    </row>
    <row r="95" s="1" customFormat="1" spans="1:53">
      <c r="A95" s="13"/>
      <c r="B95" s="13"/>
      <c r="C95" s="16">
        <v>5</v>
      </c>
      <c r="D95" s="17">
        <v>22.4258123087097</v>
      </c>
      <c r="E95" s="19">
        <f t="shared" si="95"/>
        <v>17.0090673637333</v>
      </c>
      <c r="F95" s="16" t="s">
        <v>75</v>
      </c>
      <c r="G95" s="13">
        <v>6</v>
      </c>
      <c r="H95" s="18">
        <f t="shared" si="76"/>
        <v>22.4258123087097</v>
      </c>
      <c r="I95" s="18">
        <f t="shared" si="77"/>
        <v>295.57581230871</v>
      </c>
      <c r="J95" s="18">
        <f t="shared" si="78"/>
        <v>0.260480395386545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0.570475989980012</v>
      </c>
      <c r="P95" s="18">
        <f t="shared" si="81"/>
        <v>0.148597811428524</v>
      </c>
      <c r="Q95" s="23">
        <f t="shared" si="82"/>
        <v>0.0386354309714163</v>
      </c>
      <c r="R95" s="18">
        <f t="shared" si="83"/>
        <v>0.074022</v>
      </c>
      <c r="S95" s="24">
        <f t="shared" si="84"/>
        <v>0.521945245621792</v>
      </c>
      <c r="T95" s="3">
        <v>0.01</v>
      </c>
      <c r="U95" s="25">
        <f t="shared" si="85"/>
        <v>0.00521945245621792</v>
      </c>
      <c r="V95" s="24"/>
      <c r="W95" s="3"/>
      <c r="X95" s="3"/>
      <c r="Y95" s="27"/>
      <c r="Z95" s="3"/>
      <c r="AA95" s="26"/>
      <c r="AB95" s="3"/>
      <c r="AC95" s="3"/>
      <c r="AD95" s="3"/>
      <c r="AE95" s="24">
        <v>0.005</v>
      </c>
      <c r="AF95" s="3">
        <v>0.49</v>
      </c>
      <c r="AG95" s="25">
        <f t="shared" si="86"/>
        <v>0.00245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0.015</v>
      </c>
      <c r="AR95" s="3">
        <v>0.5</v>
      </c>
      <c r="AS95" s="3">
        <f t="shared" si="87"/>
        <v>0.0075</v>
      </c>
      <c r="AT95" s="2">
        <f t="shared" si="88"/>
        <v>0.0151694524562179</v>
      </c>
      <c r="AU95" s="28">
        <f t="shared" si="89"/>
        <v>28.47</v>
      </c>
      <c r="AV95" s="1">
        <f t="shared" si="90"/>
        <v>0.26</v>
      </c>
      <c r="AW95" s="2">
        <f t="shared" si="91"/>
        <v>0.0620397342598053</v>
      </c>
      <c r="AX95" s="1">
        <f t="shared" si="92"/>
        <v>46.6740462105413</v>
      </c>
      <c r="AZ95" s="2">
        <f t="shared" si="93"/>
        <v>0.133243730998204</v>
      </c>
      <c r="BA95" s="1">
        <f t="shared" si="94"/>
        <v>100.242596653163</v>
      </c>
    </row>
    <row r="96" s="1" customFormat="1" spans="1:53">
      <c r="A96" s="13"/>
      <c r="B96" s="13"/>
      <c r="C96" s="16">
        <v>6</v>
      </c>
      <c r="D96" s="17">
        <v>26.2510384366667</v>
      </c>
      <c r="E96" s="19">
        <f t="shared" si="95"/>
        <v>22.4258123087097</v>
      </c>
      <c r="F96" s="16" t="s">
        <v>73</v>
      </c>
      <c r="G96" s="13">
        <v>7</v>
      </c>
      <c r="H96" s="18">
        <f t="shared" si="76"/>
        <v>26.2510384366667</v>
      </c>
      <c r="I96" s="18">
        <f t="shared" si="77"/>
        <v>299.401038436667</v>
      </c>
      <c r="J96" s="18">
        <f t="shared" si="78"/>
        <v>0.396787245253929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0.706578178551488</v>
      </c>
      <c r="P96" s="18">
        <f t="shared" si="81"/>
        <v>0.280361209023984</v>
      </c>
      <c r="Q96" s="23">
        <f t="shared" si="82"/>
        <v>0.0728939143462357</v>
      </c>
      <c r="R96" s="18">
        <f t="shared" si="83"/>
        <v>0.074022</v>
      </c>
      <c r="S96" s="24">
        <f t="shared" si="84"/>
        <v>0.984760130045604</v>
      </c>
      <c r="T96" s="3">
        <v>0.01</v>
      </c>
      <c r="U96" s="25">
        <f t="shared" si="85"/>
        <v>0.00984760130045604</v>
      </c>
      <c r="V96" s="24"/>
      <c r="W96" s="3"/>
      <c r="X96" s="3"/>
      <c r="Y96" s="27"/>
      <c r="Z96" s="3"/>
      <c r="AA96" s="26"/>
      <c r="AB96" s="3"/>
      <c r="AC96" s="3"/>
      <c r="AD96" s="3"/>
      <c r="AE96" s="24">
        <v>0.01</v>
      </c>
      <c r="AF96" s="3">
        <v>0.49</v>
      </c>
      <c r="AG96" s="25">
        <f t="shared" si="86"/>
        <v>0.0049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0.02</v>
      </c>
      <c r="AR96" s="3">
        <v>0.5</v>
      </c>
      <c r="AS96" s="3">
        <f t="shared" si="87"/>
        <v>0.01</v>
      </c>
      <c r="AT96" s="2">
        <f t="shared" si="88"/>
        <v>0.024747601300456</v>
      </c>
      <c r="AU96" s="28">
        <f t="shared" si="89"/>
        <v>28.47</v>
      </c>
      <c r="AV96" s="1">
        <f t="shared" si="90"/>
        <v>0.26</v>
      </c>
      <c r="AW96" s="2">
        <f t="shared" si="91"/>
        <v>0.0620397342598053</v>
      </c>
      <c r="AX96" s="1">
        <f t="shared" si="92"/>
        <v>76.1445207090567</v>
      </c>
      <c r="AZ96" s="2">
        <f t="shared" si="93"/>
        <v>0.133243730998204</v>
      </c>
      <c r="BA96" s="1">
        <f t="shared" si="94"/>
        <v>163.536806780264</v>
      </c>
    </row>
    <row r="97" s="1" customFormat="1" spans="1:53">
      <c r="A97" s="13"/>
      <c r="B97" s="13"/>
      <c r="C97" s="16">
        <v>7</v>
      </c>
      <c r="D97" s="17">
        <v>30.07825962</v>
      </c>
      <c r="E97" s="19">
        <f t="shared" si="95"/>
        <v>26.2510384366667</v>
      </c>
      <c r="F97" s="16" t="s">
        <v>73</v>
      </c>
      <c r="G97" s="13">
        <v>8</v>
      </c>
      <c r="H97" s="18">
        <f t="shared" si="76"/>
        <v>30.07825962</v>
      </c>
      <c r="I97" s="18">
        <f t="shared" si="77"/>
        <v>303.22825962</v>
      </c>
      <c r="J97" s="18">
        <f t="shared" si="78"/>
        <v>0.598164283873102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0.710916969527504</v>
      </c>
      <c r="P97" s="18">
        <f t="shared" si="81"/>
        <v>0.425245139970655</v>
      </c>
      <c r="Q97" s="23">
        <f t="shared" si="82"/>
        <v>0.11056373639237</v>
      </c>
      <c r="R97" s="18">
        <f t="shared" si="83"/>
        <v>0.074022</v>
      </c>
      <c r="S97" s="24">
        <f t="shared" si="84"/>
        <v>1.49366048461769</v>
      </c>
      <c r="T97" s="3">
        <v>0.01</v>
      </c>
      <c r="U97" s="25">
        <f t="shared" si="85"/>
        <v>0.0149366048461769</v>
      </c>
      <c r="V97" s="24"/>
      <c r="W97" s="3"/>
      <c r="X97" s="3"/>
      <c r="Y97" s="27"/>
      <c r="Z97" s="3"/>
      <c r="AA97" s="26"/>
      <c r="AB97" s="3"/>
      <c r="AC97" s="3"/>
      <c r="AD97" s="3"/>
      <c r="AE97" s="24">
        <v>0.01</v>
      </c>
      <c r="AF97" s="3">
        <v>0.49</v>
      </c>
      <c r="AG97" s="25">
        <f t="shared" si="86"/>
        <v>0.0049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0.02</v>
      </c>
      <c r="AR97" s="3">
        <v>0.5</v>
      </c>
      <c r="AS97" s="3">
        <f t="shared" si="87"/>
        <v>0.01</v>
      </c>
      <c r="AT97" s="2">
        <f t="shared" si="88"/>
        <v>0.0298366048461769</v>
      </c>
      <c r="AU97" s="28">
        <f t="shared" si="89"/>
        <v>28.47</v>
      </c>
      <c r="AV97" s="1">
        <f t="shared" si="90"/>
        <v>0.26</v>
      </c>
      <c r="AW97" s="2">
        <f t="shared" si="91"/>
        <v>0.0620397342598053</v>
      </c>
      <c r="AX97" s="1">
        <f t="shared" si="92"/>
        <v>91.8025932297443</v>
      </c>
      <c r="AZ97" s="2">
        <f t="shared" si="93"/>
        <v>0.133243730998204</v>
      </c>
      <c r="BA97" s="1">
        <f t="shared" si="94"/>
        <v>197.165899937882</v>
      </c>
    </row>
    <row r="98" s="1" customFormat="1" spans="1:53">
      <c r="A98" s="13"/>
      <c r="B98" s="13"/>
      <c r="C98" s="16">
        <v>8</v>
      </c>
      <c r="D98" s="17">
        <v>29.0149977245161</v>
      </c>
      <c r="E98" s="19">
        <f t="shared" si="95"/>
        <v>30.07825962</v>
      </c>
      <c r="F98" s="16" t="s">
        <v>73</v>
      </c>
      <c r="G98" s="13">
        <v>9</v>
      </c>
      <c r="H98" s="18">
        <f t="shared" si="76"/>
        <v>29.0149977245161</v>
      </c>
      <c r="I98" s="18">
        <f t="shared" si="77"/>
        <v>302.164997724516</v>
      </c>
      <c r="J98" s="18">
        <f t="shared" si="78"/>
        <v>0.534255864825619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0.570371829556849</v>
      </c>
      <c r="P98" s="18">
        <f t="shared" si="81"/>
        <v>0.304724495072065</v>
      </c>
      <c r="Q98" s="23">
        <f t="shared" si="82"/>
        <v>0.0792283687187368</v>
      </c>
      <c r="R98" s="18">
        <f t="shared" si="83"/>
        <v>0.074022</v>
      </c>
      <c r="S98" s="24">
        <f t="shared" si="84"/>
        <v>1.07033542350567</v>
      </c>
      <c r="T98" s="3">
        <v>0.01</v>
      </c>
      <c r="U98" s="25">
        <f t="shared" si="85"/>
        <v>0.0107033542350567</v>
      </c>
      <c r="V98" s="24"/>
      <c r="W98" s="3"/>
      <c r="X98" s="3"/>
      <c r="Y98" s="27"/>
      <c r="Z98" s="3"/>
      <c r="AA98" s="26"/>
      <c r="AB98" s="3"/>
      <c r="AC98" s="3"/>
      <c r="AD98" s="3"/>
      <c r="AE98" s="24">
        <v>0.005</v>
      </c>
      <c r="AF98" s="3">
        <v>0.49</v>
      </c>
      <c r="AG98" s="25">
        <f t="shared" si="86"/>
        <v>0.00245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0.015</v>
      </c>
      <c r="AR98" s="3">
        <v>0.5</v>
      </c>
      <c r="AS98" s="3">
        <f t="shared" si="87"/>
        <v>0.0075</v>
      </c>
      <c r="AT98" s="2">
        <f t="shared" si="88"/>
        <v>0.0206533542350567</v>
      </c>
      <c r="AU98" s="28">
        <f t="shared" si="89"/>
        <v>28.47</v>
      </c>
      <c r="AV98" s="1">
        <f t="shared" si="90"/>
        <v>0.26</v>
      </c>
      <c r="AW98" s="2">
        <f t="shared" si="91"/>
        <v>0.0620397342598053</v>
      </c>
      <c r="AX98" s="1">
        <f t="shared" si="92"/>
        <v>63.5471591840208</v>
      </c>
      <c r="AZ98" s="2">
        <f t="shared" si="93"/>
        <v>0.133243730998204</v>
      </c>
      <c r="BA98" s="1">
        <f t="shared" si="94"/>
        <v>136.48125165329</v>
      </c>
    </row>
    <row r="99" s="1" customFormat="1" spans="1:53">
      <c r="A99" s="13"/>
      <c r="B99" s="13"/>
      <c r="C99" s="16">
        <v>9</v>
      </c>
      <c r="D99" s="17">
        <v>22.83379938</v>
      </c>
      <c r="E99" s="19">
        <f t="shared" si="95"/>
        <v>29.0149977245161</v>
      </c>
      <c r="F99" s="16" t="s">
        <v>73</v>
      </c>
      <c r="G99" s="13">
        <v>10</v>
      </c>
      <c r="H99" s="18">
        <f t="shared" si="76"/>
        <v>22.83379938</v>
      </c>
      <c r="I99" s="18">
        <f t="shared" si="77"/>
        <v>295.98379938</v>
      </c>
      <c r="J99" s="18">
        <f t="shared" si="78"/>
        <v>0.272580740214378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0.550347334484784</v>
      </c>
      <c r="P99" s="18">
        <f t="shared" si="81"/>
        <v>0.150014083808872</v>
      </c>
      <c r="Q99" s="23">
        <f t="shared" si="82"/>
        <v>0.0390036617903068</v>
      </c>
      <c r="R99" s="18">
        <f t="shared" si="83"/>
        <v>0.074022</v>
      </c>
      <c r="S99" s="24">
        <f t="shared" si="84"/>
        <v>0.526919858829899</v>
      </c>
      <c r="T99" s="3">
        <v>0.01</v>
      </c>
      <c r="U99" s="25">
        <f t="shared" si="85"/>
        <v>0.00526919858829899</v>
      </c>
      <c r="V99" s="24"/>
      <c r="W99" s="3"/>
      <c r="X99" s="3"/>
      <c r="Y99" s="27"/>
      <c r="Z99" s="3"/>
      <c r="AA99" s="26"/>
      <c r="AB99" s="3"/>
      <c r="AC99" s="3"/>
      <c r="AD99" s="3"/>
      <c r="AE99" s="24">
        <v>0.005</v>
      </c>
      <c r="AF99" s="3">
        <v>0.49</v>
      </c>
      <c r="AG99" s="25">
        <f t="shared" si="86"/>
        <v>0.00245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0.015</v>
      </c>
      <c r="AR99" s="3">
        <v>0.5</v>
      </c>
      <c r="AS99" s="3">
        <f t="shared" si="87"/>
        <v>0.0075</v>
      </c>
      <c r="AT99" s="2">
        <f t="shared" si="88"/>
        <v>0.015219198588299</v>
      </c>
      <c r="AU99" s="28">
        <f t="shared" si="89"/>
        <v>28.47</v>
      </c>
      <c r="AV99" s="1">
        <f t="shared" si="90"/>
        <v>0.26</v>
      </c>
      <c r="AW99" s="2">
        <f t="shared" si="91"/>
        <v>0.0620397342598053</v>
      </c>
      <c r="AX99" s="1">
        <f t="shared" si="92"/>
        <v>46.8271073229479</v>
      </c>
      <c r="AZ99" s="2">
        <f t="shared" si="93"/>
        <v>0.133243730998204</v>
      </c>
      <c r="BA99" s="1">
        <f t="shared" si="94"/>
        <v>100.571328455953</v>
      </c>
    </row>
    <row r="100" s="1" customFormat="1" spans="1:53">
      <c r="A100" s="13"/>
      <c r="B100" s="13"/>
      <c r="C100" s="16">
        <v>10</v>
      </c>
      <c r="D100" s="17">
        <v>18.8010520125806</v>
      </c>
      <c r="E100" s="19">
        <f t="shared" si="95"/>
        <v>22.83379938</v>
      </c>
      <c r="F100" s="16" t="s">
        <v>73</v>
      </c>
      <c r="G100" s="13">
        <v>11</v>
      </c>
      <c r="H100" s="18">
        <f t="shared" si="76"/>
        <v>18.8010520125806</v>
      </c>
      <c r="I100" s="18">
        <f t="shared" si="77"/>
        <v>291.951052012581</v>
      </c>
      <c r="J100" s="18">
        <f t="shared" si="78"/>
        <v>0.173042005204976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0.380316588142116</v>
      </c>
      <c r="O100" s="18">
        <f t="shared" si="96"/>
        <v>0.304716662533796</v>
      </c>
      <c r="P100" s="18">
        <f t="shared" si="81"/>
        <v>0.052728782304216</v>
      </c>
      <c r="Q100" s="23">
        <f t="shared" si="82"/>
        <v>0.0137094833990962</v>
      </c>
      <c r="R100" s="18">
        <f t="shared" si="83"/>
        <v>0.074022</v>
      </c>
      <c r="S100" s="24">
        <f t="shared" si="84"/>
        <v>0.18520822727157</v>
      </c>
      <c r="T100" s="3">
        <v>0.01</v>
      </c>
      <c r="U100" s="25">
        <f t="shared" si="85"/>
        <v>0.0018520822727157</v>
      </c>
      <c r="V100" s="24"/>
      <c r="W100" s="3"/>
      <c r="X100" s="3"/>
      <c r="Y100" s="27"/>
      <c r="Z100" s="3"/>
      <c r="AA100" s="26"/>
      <c r="AB100" s="3"/>
      <c r="AC100" s="3"/>
      <c r="AD100" s="3"/>
      <c r="AE100" s="24">
        <v>0.001</v>
      </c>
      <c r="AF100" s="3">
        <v>0.49</v>
      </c>
      <c r="AG100" s="25">
        <f t="shared" si="86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0.0073420822727157</v>
      </c>
      <c r="AU100" s="28">
        <f t="shared" si="89"/>
        <v>28.47</v>
      </c>
      <c r="AV100" s="1">
        <f t="shared" si="90"/>
        <v>0.26</v>
      </c>
      <c r="AW100" s="2">
        <f t="shared" si="91"/>
        <v>0.0620397342598053</v>
      </c>
      <c r="AX100" s="1">
        <f t="shared" si="92"/>
        <v>22.5904453880181</v>
      </c>
      <c r="AZ100" s="2">
        <f t="shared" si="93"/>
        <v>0.133243730998204</v>
      </c>
      <c r="BA100" s="1">
        <f t="shared" si="94"/>
        <v>48.5178614048459</v>
      </c>
    </row>
    <row r="101" s="1" customFormat="1" spans="1:54">
      <c r="A101" s="13"/>
      <c r="B101" s="13"/>
      <c r="C101" s="16">
        <v>11</v>
      </c>
      <c r="D101" s="17">
        <v>13.4968428244333</v>
      </c>
      <c r="E101" s="19">
        <f t="shared" si="95"/>
        <v>18.8010520125806</v>
      </c>
      <c r="F101" s="16" t="s">
        <v>75</v>
      </c>
      <c r="G101" s="13">
        <v>12</v>
      </c>
      <c r="H101" s="18">
        <f t="shared" si="76"/>
        <v>13.4968428244333</v>
      </c>
      <c r="I101" s="18">
        <f t="shared" si="77"/>
        <v>286.646842824433</v>
      </c>
      <c r="J101" s="18">
        <f t="shared" si="78"/>
        <v>0.0933541903597229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0.53668788022958</v>
      </c>
      <c r="P101" s="18">
        <f t="shared" si="81"/>
        <v>0.0501020625347083</v>
      </c>
      <c r="Q101" s="23">
        <f t="shared" si="82"/>
        <v>0.0130265362590242</v>
      </c>
      <c r="R101" s="18">
        <f t="shared" si="83"/>
        <v>0.074022</v>
      </c>
      <c r="S101" s="24">
        <f t="shared" si="84"/>
        <v>0.175981954811058</v>
      </c>
      <c r="T101" s="3">
        <v>0.01</v>
      </c>
      <c r="U101" s="25">
        <f t="shared" si="85"/>
        <v>0.00175981954811058</v>
      </c>
      <c r="V101" s="24"/>
      <c r="W101" s="3"/>
      <c r="X101" s="3"/>
      <c r="Y101" s="27"/>
      <c r="Z101" s="3"/>
      <c r="AA101" s="26"/>
      <c r="AB101" s="3"/>
      <c r="AC101" s="3"/>
      <c r="AD101" s="3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0.00724981954811058</v>
      </c>
      <c r="AU101" s="28">
        <f t="shared" si="89"/>
        <v>28.47</v>
      </c>
      <c r="AV101" s="1">
        <f t="shared" si="90"/>
        <v>0.26</v>
      </c>
      <c r="AW101" s="2">
        <f t="shared" si="91"/>
        <v>0.0620397342598053</v>
      </c>
      <c r="AX101" s="1">
        <f t="shared" si="92"/>
        <v>22.3065673321583</v>
      </c>
      <c r="AY101" s="1">
        <f>SUM(AX90:AX101)</f>
        <v>506.357754350333</v>
      </c>
      <c r="AZ101" s="2">
        <f t="shared" si="93"/>
        <v>0.133243730998204</v>
      </c>
      <c r="BA101" s="1">
        <f t="shared" si="94"/>
        <v>47.9081719572271</v>
      </c>
      <c r="BB101" s="1">
        <f>SUM(BA90:BA101)</f>
        <v>1087.51265966048</v>
      </c>
    </row>
    <row r="102" s="1" customFormat="1" spans="1:46">
      <c r="A102" s="13"/>
      <c r="B102" s="13"/>
      <c r="C102" s="16">
        <v>12</v>
      </c>
      <c r="D102" s="17">
        <v>7.30847202616129</v>
      </c>
      <c r="E102" s="19">
        <f t="shared" si="95"/>
        <v>13.4968428244333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H18" sqref="H1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48" width="15.6666666666667" style="1"/>
    <col min="49" max="49" width="11.4444444444444" style="1"/>
    <col min="50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311.356</v>
      </c>
      <c r="F2" s="3">
        <v>1166.832</v>
      </c>
      <c r="G2" s="7">
        <f>(F2+F3+F4)/3</f>
        <v>1338.18733333333</v>
      </c>
      <c r="H2" s="3">
        <v>0.13</v>
      </c>
      <c r="I2" s="20">
        <f>(H2+H3+H4)/3</f>
        <v>0.12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0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0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228.276657534247</v>
      </c>
      <c r="F5" s="3">
        <v>91.104</v>
      </c>
      <c r="G5" s="7">
        <f>(F5+F6)/2</f>
        <v>92.50925</v>
      </c>
      <c r="H5" s="3">
        <v>0.13</v>
      </c>
      <c r="I5" s="20">
        <f>(H5+H6)/2</f>
        <v>0.13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0"/>
      <c r="M6" s="2"/>
    </row>
    <row r="7" s="1" customFormat="1" spans="1:13">
      <c r="A7" s="4" t="s">
        <v>5</v>
      </c>
      <c r="B7" s="5"/>
      <c r="C7" s="3"/>
      <c r="D7" s="3"/>
      <c r="E7" s="12">
        <v>5317.85246782245</v>
      </c>
      <c r="F7" s="3">
        <v>122.786</v>
      </c>
      <c r="G7" s="3"/>
      <c r="H7" s="3">
        <v>0.45</v>
      </c>
      <c r="M7" s="2"/>
    </row>
    <row r="8" s="1" customFormat="1" spans="1:13">
      <c r="A8" s="4" t="s">
        <v>6</v>
      </c>
      <c r="B8" s="5"/>
      <c r="C8" s="3"/>
      <c r="D8" s="3"/>
      <c r="E8" s="3">
        <v>0.01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(AV38+AV53+AY85+AY101+BB101+AG69)</f>
        <v>171930732.951886</v>
      </c>
      <c r="J14" s="14" t="s">
        <v>21</v>
      </c>
      <c r="K14" s="14">
        <f>I14/(10000*1000)</f>
        <v>17.1930732951886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79631975.6164383</v>
      </c>
      <c r="J15" s="14" t="s">
        <v>21</v>
      </c>
      <c r="K15" s="14">
        <f>I15/(10000*1000)</f>
        <v>7.96319756164383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1338.18733333333</v>
      </c>
      <c r="C27" s="16" t="s">
        <v>72</v>
      </c>
      <c r="D27" s="17">
        <v>13.6351445335806</v>
      </c>
      <c r="E27" s="16"/>
      <c r="F27" s="16"/>
      <c r="G27" s="13">
        <v>1</v>
      </c>
      <c r="H27" s="18">
        <f t="shared" ref="H27:H38" si="0">E28</f>
        <v>13.6351445335806</v>
      </c>
      <c r="I27" s="18">
        <f t="shared" ref="I27:I38" si="1">H27+273.15</f>
        <v>286.785144533581</v>
      </c>
      <c r="J27" s="18">
        <f t="shared" ref="J27:J38" si="2">EXP(($C$16*(I27-$C$14))/($C$17*I27*$C$14))</f>
        <v>0.0948960159580041</v>
      </c>
      <c r="K27" s="18">
        <f t="shared" ref="K27:K38" si="3">$B$27/12</f>
        <v>111.515611111111</v>
      </c>
      <c r="L27" s="18">
        <f t="shared" ref="L27:L38" si="4"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5">O27*J27</f>
        <v>0.105823872115666</v>
      </c>
      <c r="Q27" s="23">
        <f t="shared" ref="Q27:Q38" si="6">P27*$B$29</f>
        <v>0.0126988646538799</v>
      </c>
      <c r="R27" s="18">
        <f t="shared" ref="R27:R38" si="7">L27*$B$29</f>
        <v>0.133818733333333</v>
      </c>
      <c r="S27" s="24">
        <f t="shared" ref="S27:S38" si="8">Q27/R27</f>
        <v>0.0948960159580041</v>
      </c>
      <c r="T27" s="3">
        <v>0.01</v>
      </c>
      <c r="U27" s="25">
        <f t="shared" ref="U27:U38" si="9">S27*T27</f>
        <v>0.000948960159580041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0.02284896015958</v>
      </c>
      <c r="AR27" s="28">
        <f t="shared" ref="AR27:AR38" si="15">$B$27/12</f>
        <v>111.515611111111</v>
      </c>
      <c r="AS27" s="1">
        <f t="shared" ref="AS27:AS38" si="16">$B$29</f>
        <v>0.12</v>
      </c>
      <c r="AT27" s="2">
        <f>$E$2/12</f>
        <v>25.9463333333333</v>
      </c>
      <c r="AU27" s="1">
        <f t="shared" ref="AU27:AU38" si="17">AT27*10000*AS27*0.67*AR27*AQ27</f>
        <v>53153.7795680898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12.6340066105484</v>
      </c>
      <c r="E28" s="19">
        <f t="shared" ref="E28:E39" si="18">D27</f>
        <v>13.6351445335806</v>
      </c>
      <c r="F28" s="16" t="s">
        <v>73</v>
      </c>
      <c r="G28" s="13">
        <v>2</v>
      </c>
      <c r="H28" s="18">
        <f t="shared" si="0"/>
        <v>12.6340066105484</v>
      </c>
      <c r="I28" s="18">
        <f t="shared" si="1"/>
        <v>285.784006610548</v>
      </c>
      <c r="J28" s="18">
        <f t="shared" si="2"/>
        <v>0.0842547743593354</v>
      </c>
      <c r="K28" s="18">
        <f t="shared" si="3"/>
        <v>111.515611111111</v>
      </c>
      <c r="L28" s="18">
        <f t="shared" si="4"/>
        <v>1.11515611111111</v>
      </c>
      <c r="M28" s="13" t="s">
        <v>73</v>
      </c>
      <c r="N28" s="13"/>
      <c r="O28" s="18">
        <f t="shared" ref="O28:O38" si="19">L28+O27-P27-N28</f>
        <v>2.12448835010656</v>
      </c>
      <c r="P28" s="18">
        <f t="shared" si="5"/>
        <v>0.178998286567265</v>
      </c>
      <c r="Q28" s="23">
        <f t="shared" si="6"/>
        <v>0.0214797943880718</v>
      </c>
      <c r="R28" s="18">
        <f t="shared" si="7"/>
        <v>0.133818733333333</v>
      </c>
      <c r="S28" s="24">
        <f t="shared" si="8"/>
        <v>0.160514106306529</v>
      </c>
      <c r="T28" s="3">
        <v>0.01</v>
      </c>
      <c r="U28" s="25">
        <f t="shared" si="9"/>
        <v>0.00160514106306529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0.0235051410630653</v>
      </c>
      <c r="AR28" s="28">
        <f t="shared" si="15"/>
        <v>111.515611111111</v>
      </c>
      <c r="AS28" s="1">
        <f t="shared" si="16"/>
        <v>0.12</v>
      </c>
      <c r="AT28" s="2">
        <f t="shared" ref="AT28:AT38" si="20">$E$2/12</f>
        <v>25.9463333333333</v>
      </c>
      <c r="AU28" s="1">
        <f t="shared" si="17"/>
        <v>54680.2601981512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17">
        <v>16.39738104925</v>
      </c>
      <c r="E29" s="19">
        <f t="shared" si="18"/>
        <v>12.6340066105484</v>
      </c>
      <c r="F29" s="16" t="s">
        <v>73</v>
      </c>
      <c r="G29" s="13">
        <v>3</v>
      </c>
      <c r="H29" s="18">
        <f t="shared" si="0"/>
        <v>16.39738104925</v>
      </c>
      <c r="I29" s="18">
        <f t="shared" si="1"/>
        <v>289.54738104925</v>
      </c>
      <c r="J29" s="18">
        <f t="shared" si="2"/>
        <v>0.131193562331499</v>
      </c>
      <c r="K29" s="18">
        <f t="shared" si="3"/>
        <v>111.515611111111</v>
      </c>
      <c r="L29" s="18">
        <f t="shared" si="4"/>
        <v>1.11515611111111</v>
      </c>
      <c r="M29" s="13" t="s">
        <v>73</v>
      </c>
      <c r="N29" s="13"/>
      <c r="O29" s="18">
        <f t="shared" si="19"/>
        <v>3.0606461746504</v>
      </c>
      <c r="P29" s="18">
        <f t="shared" si="5"/>
        <v>0.401537074688662</v>
      </c>
      <c r="Q29" s="23">
        <f t="shared" si="6"/>
        <v>0.0481844489626394</v>
      </c>
      <c r="R29" s="18">
        <f t="shared" si="7"/>
        <v>0.133818733333333</v>
      </c>
      <c r="S29" s="24">
        <f t="shared" si="8"/>
        <v>0.360072523199089</v>
      </c>
      <c r="T29" s="3">
        <v>0.01</v>
      </c>
      <c r="U29" s="25">
        <f t="shared" si="9"/>
        <v>0.00360072523199089</v>
      </c>
      <c r="V29" s="24"/>
      <c r="W29" s="3"/>
      <c r="X29" s="25"/>
      <c r="Y29" s="27">
        <v>0.04</v>
      </c>
      <c r="Z29" s="3">
        <v>0.21</v>
      </c>
      <c r="AA29" s="26">
        <f t="shared" si="10"/>
        <v>0.0084</v>
      </c>
      <c r="AB29" s="3">
        <v>0.015</v>
      </c>
      <c r="AC29" s="3">
        <v>0.29</v>
      </c>
      <c r="AD29" s="26">
        <f t="shared" si="11"/>
        <v>0.00435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0.0311507252319909</v>
      </c>
      <c r="AR29" s="28">
        <f t="shared" si="15"/>
        <v>111.515611111111</v>
      </c>
      <c r="AS29" s="1">
        <f t="shared" si="16"/>
        <v>0.12</v>
      </c>
      <c r="AT29" s="2">
        <f t="shared" si="20"/>
        <v>25.9463333333333</v>
      </c>
      <c r="AU29" s="1">
        <f t="shared" si="17"/>
        <v>72466.2641452042</v>
      </c>
    </row>
    <row r="30" s="1" customFormat="1" spans="1:47">
      <c r="A30" s="13"/>
      <c r="B30" s="13"/>
      <c r="C30" s="16">
        <v>3</v>
      </c>
      <c r="D30" s="17">
        <v>19.1922791245161</v>
      </c>
      <c r="E30" s="19">
        <f t="shared" si="18"/>
        <v>16.39738104925</v>
      </c>
      <c r="F30" s="16" t="s">
        <v>73</v>
      </c>
      <c r="G30" s="13">
        <v>4</v>
      </c>
      <c r="H30" s="18">
        <f t="shared" si="0"/>
        <v>19.1922791245161</v>
      </c>
      <c r="I30" s="18">
        <f t="shared" si="1"/>
        <v>292.342279124516</v>
      </c>
      <c r="J30" s="18">
        <f t="shared" si="2"/>
        <v>0.180940098538529</v>
      </c>
      <c r="K30" s="18">
        <f t="shared" si="3"/>
        <v>111.515611111111</v>
      </c>
      <c r="L30" s="18">
        <f t="shared" si="4"/>
        <v>1.11515611111111</v>
      </c>
      <c r="M30" s="13" t="s">
        <v>73</v>
      </c>
      <c r="N30" s="13"/>
      <c r="O30" s="18">
        <f t="shared" si="19"/>
        <v>3.77426521107285</v>
      </c>
      <c r="P30" s="18">
        <f t="shared" si="5"/>
        <v>0.682915919202064</v>
      </c>
      <c r="Q30" s="23">
        <f t="shared" si="6"/>
        <v>0.0819499103042477</v>
      </c>
      <c r="R30" s="18">
        <f t="shared" si="7"/>
        <v>0.133818733333333</v>
      </c>
      <c r="S30" s="24">
        <f t="shared" si="8"/>
        <v>0.612394903635174</v>
      </c>
      <c r="T30" s="3">
        <v>0.01</v>
      </c>
      <c r="U30" s="25">
        <f t="shared" si="9"/>
        <v>0.00612394903635174</v>
      </c>
      <c r="V30" s="24"/>
      <c r="W30" s="3"/>
      <c r="X30" s="25"/>
      <c r="Y30" s="27">
        <v>0.04</v>
      </c>
      <c r="Z30" s="3">
        <v>0.21</v>
      </c>
      <c r="AA30" s="26">
        <f t="shared" si="10"/>
        <v>0.0084</v>
      </c>
      <c r="AB30" s="3">
        <v>0.015</v>
      </c>
      <c r="AC30" s="3">
        <v>0.29</v>
      </c>
      <c r="AD30" s="26">
        <f t="shared" si="11"/>
        <v>0.00435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0.0336739490363517</v>
      </c>
      <c r="AR30" s="28">
        <f t="shared" si="15"/>
        <v>111.515611111111</v>
      </c>
      <c r="AS30" s="1">
        <f t="shared" si="16"/>
        <v>0.12</v>
      </c>
      <c r="AT30" s="2">
        <f t="shared" si="20"/>
        <v>25.9463333333333</v>
      </c>
      <c r="AU30" s="1">
        <f t="shared" si="17"/>
        <v>78336.0665765294</v>
      </c>
    </row>
    <row r="31" s="1" customFormat="1" spans="1:47">
      <c r="A31" s="13"/>
      <c r="B31" s="13"/>
      <c r="C31" s="16">
        <v>4</v>
      </c>
      <c r="D31" s="17">
        <v>20.4605265073333</v>
      </c>
      <c r="E31" s="19">
        <f t="shared" si="18"/>
        <v>19.1922791245161</v>
      </c>
      <c r="F31" s="16" t="s">
        <v>73</v>
      </c>
      <c r="G31" s="13">
        <v>5</v>
      </c>
      <c r="H31" s="18">
        <f t="shared" si="0"/>
        <v>20.4605265073333</v>
      </c>
      <c r="I31" s="18">
        <f t="shared" si="1"/>
        <v>293.610526507333</v>
      </c>
      <c r="J31" s="18">
        <f t="shared" si="2"/>
        <v>0.208936728723936</v>
      </c>
      <c r="K31" s="18">
        <f t="shared" si="3"/>
        <v>111.515611111111</v>
      </c>
      <c r="L31" s="18">
        <f t="shared" si="4"/>
        <v>1.11515611111111</v>
      </c>
      <c r="M31" s="13" t="s">
        <v>75</v>
      </c>
      <c r="N31" s="18">
        <f>(O30-P30)*C22/100</f>
        <v>2.93678182727725</v>
      </c>
      <c r="O31" s="18">
        <f t="shared" si="19"/>
        <v>1.26972357570465</v>
      </c>
      <c r="P31" s="18">
        <f t="shared" si="5"/>
        <v>0.265291890291389</v>
      </c>
      <c r="Q31" s="23">
        <f t="shared" si="6"/>
        <v>0.0318350268349666</v>
      </c>
      <c r="R31" s="18">
        <f t="shared" si="7"/>
        <v>0.133818733333333</v>
      </c>
      <c r="S31" s="24">
        <f t="shared" si="8"/>
        <v>0.23789663854961</v>
      </c>
      <c r="T31" s="3">
        <v>0.01</v>
      </c>
      <c r="U31" s="25">
        <f t="shared" si="9"/>
        <v>0.0023789663854961</v>
      </c>
      <c r="V31" s="24"/>
      <c r="W31" s="3"/>
      <c r="X31" s="25"/>
      <c r="Y31" s="27">
        <v>0.05</v>
      </c>
      <c r="Z31" s="3">
        <v>0.21</v>
      </c>
      <c r="AA31" s="26">
        <f t="shared" si="10"/>
        <v>0.0105</v>
      </c>
      <c r="AB31" s="3">
        <v>0.02</v>
      </c>
      <c r="AC31" s="3">
        <v>0.29</v>
      </c>
      <c r="AD31" s="26">
        <f t="shared" si="11"/>
        <v>0.0058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0.0353789663854961</v>
      </c>
      <c r="AR31" s="28">
        <f t="shared" si="15"/>
        <v>111.515611111111</v>
      </c>
      <c r="AS31" s="1">
        <f t="shared" si="16"/>
        <v>0.12</v>
      </c>
      <c r="AT31" s="2">
        <f t="shared" si="20"/>
        <v>25.9463333333333</v>
      </c>
      <c r="AU31" s="1">
        <f t="shared" si="17"/>
        <v>82302.4666097576</v>
      </c>
    </row>
    <row r="32" s="1" customFormat="1" spans="1:47">
      <c r="A32" s="13"/>
      <c r="B32" s="13"/>
      <c r="C32" s="16">
        <v>5</v>
      </c>
      <c r="D32" s="17">
        <v>25.03639742</v>
      </c>
      <c r="E32" s="19">
        <f t="shared" si="18"/>
        <v>20.4605265073333</v>
      </c>
      <c r="F32" s="16" t="s">
        <v>75</v>
      </c>
      <c r="G32" s="13">
        <v>6</v>
      </c>
      <c r="H32" s="18">
        <f t="shared" si="0"/>
        <v>25.03639742</v>
      </c>
      <c r="I32" s="18">
        <f t="shared" si="1"/>
        <v>298.18639742</v>
      </c>
      <c r="J32" s="18">
        <f t="shared" si="2"/>
        <v>0.347557004551432</v>
      </c>
      <c r="K32" s="18">
        <f t="shared" si="3"/>
        <v>111.515611111111</v>
      </c>
      <c r="L32" s="18">
        <f t="shared" si="4"/>
        <v>1.11515611111111</v>
      </c>
      <c r="M32" s="13" t="s">
        <v>73</v>
      </c>
      <c r="N32" s="13"/>
      <c r="O32" s="18">
        <f t="shared" si="19"/>
        <v>2.11958779652437</v>
      </c>
      <c r="P32" s="18">
        <f t="shared" si="5"/>
        <v>0.736677585443781</v>
      </c>
      <c r="Q32" s="23">
        <f t="shared" si="6"/>
        <v>0.0884013102532538</v>
      </c>
      <c r="R32" s="18">
        <f t="shared" si="7"/>
        <v>0.133818733333333</v>
      </c>
      <c r="S32" s="24">
        <f t="shared" si="8"/>
        <v>0.660604894779957</v>
      </c>
      <c r="T32" s="3">
        <v>0.01</v>
      </c>
      <c r="U32" s="25">
        <f t="shared" si="9"/>
        <v>0.00660604894779957</v>
      </c>
      <c r="V32" s="24"/>
      <c r="W32" s="3"/>
      <c r="X32" s="25"/>
      <c r="Y32" s="27">
        <v>0.05</v>
      </c>
      <c r="Z32" s="3">
        <v>0.21</v>
      </c>
      <c r="AA32" s="26">
        <f t="shared" si="10"/>
        <v>0.0105</v>
      </c>
      <c r="AB32" s="3">
        <v>0.02</v>
      </c>
      <c r="AC32" s="3">
        <v>0.29</v>
      </c>
      <c r="AD32" s="26">
        <f t="shared" si="11"/>
        <v>0.0058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0.0396060489477996</v>
      </c>
      <c r="AR32" s="28">
        <f t="shared" si="15"/>
        <v>111.515611111111</v>
      </c>
      <c r="AS32" s="1">
        <f t="shared" si="16"/>
        <v>0.12</v>
      </c>
      <c r="AT32" s="2">
        <f t="shared" si="20"/>
        <v>25.9463333333333</v>
      </c>
      <c r="AU32" s="1">
        <f t="shared" si="17"/>
        <v>92135.9738312487</v>
      </c>
    </row>
    <row r="33" s="1" customFormat="1" spans="1:47">
      <c r="A33" s="13"/>
      <c r="B33" s="13"/>
      <c r="C33" s="16">
        <v>6</v>
      </c>
      <c r="D33" s="17">
        <v>27.2249029416667</v>
      </c>
      <c r="E33" s="19">
        <f t="shared" si="18"/>
        <v>25.03639742</v>
      </c>
      <c r="F33" s="16" t="s">
        <v>73</v>
      </c>
      <c r="G33" s="13">
        <v>7</v>
      </c>
      <c r="H33" s="18">
        <f t="shared" si="0"/>
        <v>27.2249029416667</v>
      </c>
      <c r="I33" s="18">
        <f t="shared" si="1"/>
        <v>300.374902941667</v>
      </c>
      <c r="J33" s="18">
        <f t="shared" si="2"/>
        <v>0.440908900192062</v>
      </c>
      <c r="K33" s="18">
        <f t="shared" si="3"/>
        <v>111.515611111111</v>
      </c>
      <c r="L33" s="18">
        <f t="shared" si="4"/>
        <v>1.11515611111111</v>
      </c>
      <c r="M33" s="13" t="s">
        <v>73</v>
      </c>
      <c r="N33" s="13"/>
      <c r="O33" s="18">
        <f t="shared" si="19"/>
        <v>2.4980663221917</v>
      </c>
      <c r="P33" s="18">
        <f t="shared" si="5"/>
        <v>1.10141967472437</v>
      </c>
      <c r="Q33" s="23">
        <f t="shared" si="6"/>
        <v>0.132170360966925</v>
      </c>
      <c r="R33" s="18">
        <f t="shared" si="7"/>
        <v>0.133818733333333</v>
      </c>
      <c r="S33" s="24">
        <f t="shared" si="8"/>
        <v>0.987682050746194</v>
      </c>
      <c r="T33" s="3">
        <v>0.01</v>
      </c>
      <c r="U33" s="25">
        <f t="shared" si="9"/>
        <v>0.00987682050746194</v>
      </c>
      <c r="V33" s="24"/>
      <c r="W33" s="3"/>
      <c r="X33" s="25"/>
      <c r="Y33" s="27">
        <v>0.05</v>
      </c>
      <c r="Z33" s="3">
        <v>0.21</v>
      </c>
      <c r="AA33" s="26">
        <f t="shared" si="10"/>
        <v>0.0105</v>
      </c>
      <c r="AB33" s="3">
        <v>0.02</v>
      </c>
      <c r="AC33" s="3">
        <v>0.29</v>
      </c>
      <c r="AD33" s="26">
        <f t="shared" si="11"/>
        <v>0.0058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0.0428768205074619</v>
      </c>
      <c r="AR33" s="28">
        <f t="shared" si="15"/>
        <v>111.515611111111</v>
      </c>
      <c r="AS33" s="1">
        <f t="shared" si="16"/>
        <v>0.12</v>
      </c>
      <c r="AT33" s="2">
        <f t="shared" si="20"/>
        <v>25.9463333333333</v>
      </c>
      <c r="AU33" s="1">
        <f t="shared" si="17"/>
        <v>99744.804573902</v>
      </c>
    </row>
    <row r="34" s="1" customFormat="1" spans="1:47">
      <c r="A34" s="13"/>
      <c r="B34" s="13"/>
      <c r="C34" s="16">
        <v>7</v>
      </c>
      <c r="D34" s="17">
        <v>27.3044863432258</v>
      </c>
      <c r="E34" s="19">
        <f t="shared" si="18"/>
        <v>27.2249029416667</v>
      </c>
      <c r="F34" s="16" t="s">
        <v>73</v>
      </c>
      <c r="G34" s="13">
        <v>8</v>
      </c>
      <c r="H34" s="18">
        <f t="shared" si="0"/>
        <v>27.3044863432258</v>
      </c>
      <c r="I34" s="18">
        <f t="shared" si="1"/>
        <v>300.454486343226</v>
      </c>
      <c r="J34" s="18">
        <f t="shared" si="2"/>
        <v>0.444710886715843</v>
      </c>
      <c r="K34" s="18">
        <f t="shared" si="3"/>
        <v>111.515611111111</v>
      </c>
      <c r="L34" s="18">
        <f t="shared" si="4"/>
        <v>1.11515611111111</v>
      </c>
      <c r="M34" s="13" t="s">
        <v>73</v>
      </c>
      <c r="N34" s="13"/>
      <c r="O34" s="18">
        <f t="shared" si="19"/>
        <v>2.51180275857844</v>
      </c>
      <c r="P34" s="18">
        <f t="shared" si="5"/>
        <v>1.11702603202272</v>
      </c>
      <c r="Q34" s="23">
        <f t="shared" si="6"/>
        <v>0.134043123842726</v>
      </c>
      <c r="R34" s="18">
        <f t="shared" si="7"/>
        <v>0.133818733333333</v>
      </c>
      <c r="S34" s="24">
        <f t="shared" si="8"/>
        <v>1.00167682434143</v>
      </c>
      <c r="T34" s="3">
        <v>0.01</v>
      </c>
      <c r="U34" s="25">
        <f t="shared" si="9"/>
        <v>0.0100167682434143</v>
      </c>
      <c r="V34" s="24"/>
      <c r="W34" s="3"/>
      <c r="X34" s="25"/>
      <c r="Y34" s="27">
        <v>0.05</v>
      </c>
      <c r="Z34" s="3">
        <v>0.21</v>
      </c>
      <c r="AA34" s="26">
        <f t="shared" si="10"/>
        <v>0.0105</v>
      </c>
      <c r="AB34" s="3">
        <v>0.02</v>
      </c>
      <c r="AC34" s="3">
        <v>0.29</v>
      </c>
      <c r="AD34" s="26">
        <f t="shared" si="11"/>
        <v>0.0058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0.0430167682434143</v>
      </c>
      <c r="AR34" s="28">
        <f t="shared" si="15"/>
        <v>111.515611111111</v>
      </c>
      <c r="AS34" s="1">
        <f t="shared" si="16"/>
        <v>0.12</v>
      </c>
      <c r="AT34" s="2">
        <f t="shared" si="20"/>
        <v>25.9463333333333</v>
      </c>
      <c r="AU34" s="1">
        <f t="shared" si="17"/>
        <v>100070.366483762</v>
      </c>
    </row>
    <row r="35" s="1" customFormat="1" spans="1:47">
      <c r="A35" s="13"/>
      <c r="B35" s="13"/>
      <c r="C35" s="16">
        <v>8</v>
      </c>
      <c r="D35" s="17">
        <v>27.4307932493548</v>
      </c>
      <c r="E35" s="19">
        <f t="shared" si="18"/>
        <v>27.3044863432258</v>
      </c>
      <c r="F35" s="16" t="s">
        <v>73</v>
      </c>
      <c r="G35" s="13">
        <v>9</v>
      </c>
      <c r="H35" s="18">
        <f t="shared" si="0"/>
        <v>27.4307932493548</v>
      </c>
      <c r="I35" s="18">
        <f t="shared" si="1"/>
        <v>300.580793249355</v>
      </c>
      <c r="J35" s="18">
        <f t="shared" si="2"/>
        <v>0.450808236359555</v>
      </c>
      <c r="K35" s="18">
        <f t="shared" si="3"/>
        <v>111.515611111111</v>
      </c>
      <c r="L35" s="18">
        <f t="shared" si="4"/>
        <v>1.11515611111111</v>
      </c>
      <c r="M35" s="13" t="s">
        <v>73</v>
      </c>
      <c r="N35" s="13"/>
      <c r="O35" s="18">
        <f t="shared" si="19"/>
        <v>2.50993283766683</v>
      </c>
      <c r="P35" s="18">
        <f t="shared" si="5"/>
        <v>1.13149839592952</v>
      </c>
      <c r="Q35" s="23">
        <f t="shared" si="6"/>
        <v>0.135779807511542</v>
      </c>
      <c r="R35" s="18">
        <f t="shared" si="7"/>
        <v>0.133818733333333</v>
      </c>
      <c r="S35" s="24">
        <f t="shared" si="8"/>
        <v>1.01465470587981</v>
      </c>
      <c r="T35" s="3">
        <v>0.01</v>
      </c>
      <c r="U35" s="25">
        <f t="shared" si="9"/>
        <v>0.0101465470587981</v>
      </c>
      <c r="V35" s="24"/>
      <c r="W35" s="3"/>
      <c r="X35" s="25"/>
      <c r="Y35" s="27">
        <v>0.05</v>
      </c>
      <c r="Z35" s="3">
        <v>0.21</v>
      </c>
      <c r="AA35" s="26">
        <f t="shared" si="10"/>
        <v>0.0105</v>
      </c>
      <c r="AB35" s="3">
        <v>0.02</v>
      </c>
      <c r="AC35" s="3">
        <v>0.29</v>
      </c>
      <c r="AD35" s="26">
        <f t="shared" si="11"/>
        <v>0.0058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0.0431465470587981</v>
      </c>
      <c r="AR35" s="28">
        <f t="shared" si="15"/>
        <v>111.515611111111</v>
      </c>
      <c r="AS35" s="1">
        <f t="shared" si="16"/>
        <v>0.12</v>
      </c>
      <c r="AT35" s="2">
        <f t="shared" si="20"/>
        <v>25.9463333333333</v>
      </c>
      <c r="AU35" s="1">
        <f t="shared" si="17"/>
        <v>100372.272325312</v>
      </c>
    </row>
    <row r="36" s="1" customFormat="1" spans="1:47">
      <c r="A36" s="13"/>
      <c r="B36" s="13"/>
      <c r="C36" s="16">
        <v>9</v>
      </c>
      <c r="D36" s="17">
        <v>26.135229366</v>
      </c>
      <c r="E36" s="19">
        <f t="shared" si="18"/>
        <v>27.4307932493548</v>
      </c>
      <c r="F36" s="16" t="s">
        <v>73</v>
      </c>
      <c r="G36" s="13">
        <v>10</v>
      </c>
      <c r="H36" s="18">
        <f t="shared" si="0"/>
        <v>26.135229366</v>
      </c>
      <c r="I36" s="18">
        <f t="shared" si="1"/>
        <v>299.285229366</v>
      </c>
      <c r="J36" s="18">
        <f t="shared" si="2"/>
        <v>0.391825348348673</v>
      </c>
      <c r="K36" s="18">
        <f t="shared" si="3"/>
        <v>111.515611111111</v>
      </c>
      <c r="L36" s="18">
        <f t="shared" si="4"/>
        <v>1.11515611111111</v>
      </c>
      <c r="M36" s="13" t="s">
        <v>73</v>
      </c>
      <c r="N36" s="13"/>
      <c r="O36" s="18">
        <f t="shared" si="19"/>
        <v>2.49359055284843</v>
      </c>
      <c r="P36" s="18">
        <f t="shared" si="5"/>
        <v>0.977051987008795</v>
      </c>
      <c r="Q36" s="23">
        <f t="shared" si="6"/>
        <v>0.117246238441055</v>
      </c>
      <c r="R36" s="18">
        <f t="shared" si="7"/>
        <v>0.133818733333333</v>
      </c>
      <c r="S36" s="24">
        <f t="shared" si="8"/>
        <v>0.87615713824613</v>
      </c>
      <c r="T36" s="3">
        <v>0.01</v>
      </c>
      <c r="U36" s="25">
        <f t="shared" si="9"/>
        <v>0.0087615713824613</v>
      </c>
      <c r="V36" s="24"/>
      <c r="W36" s="3"/>
      <c r="X36" s="25"/>
      <c r="Y36" s="27">
        <v>0.04</v>
      </c>
      <c r="Z36" s="3">
        <v>0.21</v>
      </c>
      <c r="AA36" s="26">
        <f t="shared" si="10"/>
        <v>0.0084</v>
      </c>
      <c r="AB36" s="3">
        <v>0.015</v>
      </c>
      <c r="AC36" s="3">
        <v>0.29</v>
      </c>
      <c r="AD36" s="26">
        <f t="shared" si="11"/>
        <v>0.00435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0.0382115713824613</v>
      </c>
      <c r="AR36" s="28">
        <f t="shared" si="15"/>
        <v>111.515611111111</v>
      </c>
      <c r="AS36" s="1">
        <f t="shared" si="16"/>
        <v>0.12</v>
      </c>
      <c r="AT36" s="2">
        <f t="shared" si="20"/>
        <v>25.9463333333333</v>
      </c>
      <c r="AU36" s="1">
        <f t="shared" si="17"/>
        <v>88891.9858071566</v>
      </c>
    </row>
    <row r="37" s="1" customFormat="1" spans="1:47">
      <c r="A37" s="13"/>
      <c r="B37" s="13"/>
      <c r="C37" s="16">
        <v>10</v>
      </c>
      <c r="D37" s="17">
        <v>22.9833684370968</v>
      </c>
      <c r="E37" s="19">
        <f t="shared" si="18"/>
        <v>26.135229366</v>
      </c>
      <c r="F37" s="16" t="s">
        <v>73</v>
      </c>
      <c r="G37" s="13">
        <v>11</v>
      </c>
      <c r="H37" s="18">
        <f t="shared" si="0"/>
        <v>22.9833684370968</v>
      </c>
      <c r="I37" s="18">
        <f t="shared" si="1"/>
        <v>296.133368437097</v>
      </c>
      <c r="J37" s="18">
        <f t="shared" si="2"/>
        <v>0.277147522546173</v>
      </c>
      <c r="K37" s="18">
        <f t="shared" si="3"/>
        <v>111.515611111111</v>
      </c>
      <c r="L37" s="18">
        <f t="shared" si="4"/>
        <v>1.11515611111111</v>
      </c>
      <c r="M37" s="13" t="s">
        <v>75</v>
      </c>
      <c r="N37" s="18">
        <f>(O36-P36)*C22/100</f>
        <v>1.44071163754765</v>
      </c>
      <c r="O37" s="18">
        <f t="shared" si="19"/>
        <v>1.19098303940309</v>
      </c>
      <c r="P37" s="18">
        <f t="shared" si="5"/>
        <v>0.330077998765078</v>
      </c>
      <c r="Q37" s="23">
        <f t="shared" si="6"/>
        <v>0.0396093598518094</v>
      </c>
      <c r="R37" s="18">
        <f t="shared" si="7"/>
        <v>0.133818733333333</v>
      </c>
      <c r="S37" s="24">
        <f t="shared" si="8"/>
        <v>0.295992637691056</v>
      </c>
      <c r="T37" s="3">
        <v>0.01</v>
      </c>
      <c r="U37" s="25">
        <f t="shared" si="9"/>
        <v>0.00295992637691056</v>
      </c>
      <c r="V37" s="24"/>
      <c r="W37" s="3"/>
      <c r="X37" s="25"/>
      <c r="Y37" s="27">
        <v>0.04</v>
      </c>
      <c r="Z37" s="3">
        <v>0.21</v>
      </c>
      <c r="AA37" s="26">
        <f t="shared" si="10"/>
        <v>0.0084</v>
      </c>
      <c r="AB37" s="3">
        <v>0.015</v>
      </c>
      <c r="AC37" s="3">
        <v>0.29</v>
      </c>
      <c r="AD37" s="26">
        <f t="shared" si="11"/>
        <v>0.00435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0.015</v>
      </c>
      <c r="AO37" s="3">
        <v>0.38</v>
      </c>
      <c r="AP37" s="3">
        <f t="shared" si="13"/>
        <v>0.0057</v>
      </c>
      <c r="AQ37" s="1">
        <f t="shared" si="14"/>
        <v>0.0324099263769106</v>
      </c>
      <c r="AR37" s="28">
        <f t="shared" si="15"/>
        <v>111.515611111111</v>
      </c>
      <c r="AS37" s="1">
        <f t="shared" si="16"/>
        <v>0.12</v>
      </c>
      <c r="AT37" s="2">
        <f t="shared" si="20"/>
        <v>25.9463333333333</v>
      </c>
      <c r="AU37" s="1">
        <f t="shared" si="17"/>
        <v>75395.5571905547</v>
      </c>
    </row>
    <row r="38" s="1" customFormat="1" spans="1:48">
      <c r="A38" s="13"/>
      <c r="B38" s="13"/>
      <c r="C38" s="16">
        <v>11</v>
      </c>
      <c r="D38" s="17">
        <v>18.5804629593333</v>
      </c>
      <c r="E38" s="19">
        <f t="shared" si="18"/>
        <v>22.9833684370968</v>
      </c>
      <c r="F38" s="16" t="s">
        <v>75</v>
      </c>
      <c r="G38" s="13">
        <v>12</v>
      </c>
      <c r="H38" s="18">
        <f t="shared" si="0"/>
        <v>18.5804629593333</v>
      </c>
      <c r="I38" s="18">
        <f t="shared" si="1"/>
        <v>291.730462959333</v>
      </c>
      <c r="J38" s="18">
        <f t="shared" si="2"/>
        <v>0.168732822007754</v>
      </c>
      <c r="K38" s="18">
        <f t="shared" si="3"/>
        <v>111.515611111111</v>
      </c>
      <c r="L38" s="18">
        <f t="shared" si="4"/>
        <v>1.11515611111111</v>
      </c>
      <c r="M38" s="13" t="s">
        <v>73</v>
      </c>
      <c r="N38" s="13"/>
      <c r="O38" s="18">
        <f t="shared" si="19"/>
        <v>1.97606115174913</v>
      </c>
      <c r="P38" s="18">
        <f t="shared" si="5"/>
        <v>0.333426374594523</v>
      </c>
      <c r="Q38" s="23">
        <f t="shared" si="6"/>
        <v>0.0400111649513427</v>
      </c>
      <c r="R38" s="18">
        <f t="shared" si="7"/>
        <v>0.133818733333333</v>
      </c>
      <c r="S38" s="24">
        <f t="shared" si="8"/>
        <v>0.298995244945845</v>
      </c>
      <c r="T38" s="3">
        <v>0.01</v>
      </c>
      <c r="U38" s="25">
        <f t="shared" si="9"/>
        <v>0.00298995244945845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0.015</v>
      </c>
      <c r="AO38" s="3">
        <v>0.38</v>
      </c>
      <c r="AP38" s="3">
        <f t="shared" si="13"/>
        <v>0.0057</v>
      </c>
      <c r="AQ38" s="1">
        <f t="shared" si="14"/>
        <v>0.0267899524494584</v>
      </c>
      <c r="AR38" s="28">
        <f t="shared" si="15"/>
        <v>111.515611111111</v>
      </c>
      <c r="AS38" s="1">
        <f t="shared" si="16"/>
        <v>0.12</v>
      </c>
      <c r="AT38" s="2">
        <f t="shared" si="20"/>
        <v>25.9463333333333</v>
      </c>
      <c r="AU38" s="1">
        <f t="shared" si="17"/>
        <v>62321.7519393799</v>
      </c>
      <c r="AV38" s="1">
        <f>SUM(AU27:AU38)</f>
        <v>959871.549249047</v>
      </c>
    </row>
    <row r="39" s="1" customFormat="1" spans="1:46">
      <c r="A39" s="13"/>
      <c r="B39" s="13"/>
      <c r="C39" s="16">
        <v>12</v>
      </c>
      <c r="D39" s="17">
        <v>11.6573120227097</v>
      </c>
      <c r="E39" s="19">
        <f t="shared" si="18"/>
        <v>18.5804629593333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13.6351445335806</v>
      </c>
      <c r="E42" s="16"/>
      <c r="F42" s="16"/>
      <c r="G42" s="13">
        <v>1</v>
      </c>
      <c r="H42" s="18">
        <f t="shared" ref="H42:H53" si="21">E43</f>
        <v>13.6351445335806</v>
      </c>
      <c r="I42" s="18">
        <f t="shared" ref="I42:I53" si="22">H42+273.15</f>
        <v>286.785144533581</v>
      </c>
      <c r="J42" s="18">
        <f t="shared" ref="J42:J53" si="23">EXP(($C$16*(I42-$C$14))/($C$17*I42*$C$14))</f>
        <v>0.0948960159580041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0.00731563272021916</v>
      </c>
      <c r="Q42" s="23">
        <f t="shared" ref="Q42:Q53" si="27">P42*$B$44</f>
        <v>0.000951032253628491</v>
      </c>
      <c r="R42" s="18">
        <f t="shared" ref="R42:R53" si="28">L42*$B$44</f>
        <v>0.0100218354166667</v>
      </c>
      <c r="S42" s="24">
        <f t="shared" ref="S42:S53" si="29">Q42/R42</f>
        <v>0.0948960159580041</v>
      </c>
      <c r="T42" s="3">
        <v>0.01</v>
      </c>
      <c r="U42" s="25">
        <f t="shared" ref="U42:U53" si="30">S42*T42</f>
        <v>0.000948960159580041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0.01574896015958</v>
      </c>
      <c r="AR42" s="28">
        <f t="shared" ref="AR42:AR53" si="34">$B$42/12</f>
        <v>7.70910416666667</v>
      </c>
      <c r="AS42" s="1">
        <f t="shared" ref="AS42:AS53" si="35">$B$44</f>
        <v>0.13</v>
      </c>
      <c r="AT42" s="2">
        <f t="shared" ref="AT42:AT53" si="36">$E$5/12</f>
        <v>19.0230547945206</v>
      </c>
      <c r="AU42" s="1">
        <f t="shared" ref="AU42:AU53" si="37">AT42*10000*AS42*0.67*AR42*AQ42</f>
        <v>2011.65829419352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12.6340066105484</v>
      </c>
      <c r="E43" s="19">
        <f t="shared" ref="E43:E54" si="38">D42</f>
        <v>13.6351445335806</v>
      </c>
      <c r="F43" s="16" t="s">
        <v>73</v>
      </c>
      <c r="G43" s="13">
        <v>2</v>
      </c>
      <c r="H43" s="18">
        <f t="shared" si="21"/>
        <v>12.6340066105484</v>
      </c>
      <c r="I43" s="18">
        <f t="shared" si="22"/>
        <v>285.784006610548</v>
      </c>
      <c r="J43" s="18">
        <f t="shared" si="23"/>
        <v>0.0842547743593354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0.146866450613114</v>
      </c>
      <c r="P43" s="18">
        <f t="shared" si="26"/>
        <v>0.0123741996573644</v>
      </c>
      <c r="Q43" s="23">
        <f t="shared" si="27"/>
        <v>0.00160864595545737</v>
      </c>
      <c r="R43" s="18">
        <f t="shared" si="28"/>
        <v>0.0100218354166667</v>
      </c>
      <c r="S43" s="24">
        <f t="shared" si="29"/>
        <v>0.160514106306529</v>
      </c>
      <c r="T43" s="3">
        <v>0.01</v>
      </c>
      <c r="U43" s="25">
        <f t="shared" si="30"/>
        <v>0.00160514106306529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0.0164051410630653</v>
      </c>
      <c r="AR43" s="28">
        <f t="shared" si="34"/>
        <v>7.70910416666667</v>
      </c>
      <c r="AS43" s="1">
        <f t="shared" si="35"/>
        <v>0.13</v>
      </c>
      <c r="AT43" s="2">
        <f t="shared" si="36"/>
        <v>19.0230547945206</v>
      </c>
      <c r="AU43" s="1">
        <f t="shared" si="37"/>
        <v>2095.4740981331</v>
      </c>
    </row>
    <row r="44" s="1" customFormat="1" spans="1:47">
      <c r="A44" s="13" t="s">
        <v>37</v>
      </c>
      <c r="B44" s="13">
        <f>I5</f>
        <v>0.13</v>
      </c>
      <c r="C44" s="16">
        <v>2</v>
      </c>
      <c r="D44" s="17">
        <v>16.39738104925</v>
      </c>
      <c r="E44" s="19">
        <f t="shared" si="38"/>
        <v>12.6340066105484</v>
      </c>
      <c r="F44" s="16" t="s">
        <v>73</v>
      </c>
      <c r="G44" s="13">
        <v>3</v>
      </c>
      <c r="H44" s="18">
        <f t="shared" si="21"/>
        <v>16.39738104925</v>
      </c>
      <c r="I44" s="18">
        <f t="shared" si="22"/>
        <v>289.54738104925</v>
      </c>
      <c r="J44" s="18">
        <f t="shared" si="23"/>
        <v>0.131193562331499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0.211583292622416</v>
      </c>
      <c r="P44" s="18">
        <f t="shared" si="26"/>
        <v>0.0277583658889628</v>
      </c>
      <c r="Q44" s="23">
        <f t="shared" si="27"/>
        <v>0.00360858756556516</v>
      </c>
      <c r="R44" s="18">
        <f t="shared" si="28"/>
        <v>0.0100218354166667</v>
      </c>
      <c r="S44" s="24">
        <f t="shared" si="29"/>
        <v>0.360072523199089</v>
      </c>
      <c r="T44" s="3">
        <v>0.01</v>
      </c>
      <c r="U44" s="25">
        <f t="shared" si="30"/>
        <v>0.00360072523199089</v>
      </c>
      <c r="V44" s="24"/>
      <c r="W44" s="3"/>
      <c r="X44" s="25"/>
      <c r="Y44" s="27">
        <v>0.04</v>
      </c>
      <c r="Z44" s="3">
        <v>0.49</v>
      </c>
      <c r="AA44" s="26">
        <f t="shared" si="31"/>
        <v>0.0196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0.015</v>
      </c>
      <c r="AO44" s="3">
        <v>0.5</v>
      </c>
      <c r="AP44" s="3">
        <f t="shared" si="32"/>
        <v>0.0075</v>
      </c>
      <c r="AQ44" s="1">
        <f t="shared" si="33"/>
        <v>0.0307007252319909</v>
      </c>
      <c r="AR44" s="28">
        <f t="shared" si="34"/>
        <v>7.70910416666667</v>
      </c>
      <c r="AS44" s="1">
        <f t="shared" si="35"/>
        <v>0.13</v>
      </c>
      <c r="AT44" s="2">
        <f t="shared" si="36"/>
        <v>19.0230547945206</v>
      </c>
      <c r="AU44" s="1">
        <f t="shared" si="37"/>
        <v>3921.48865226018</v>
      </c>
    </row>
    <row r="45" s="1" customFormat="1" spans="1:47">
      <c r="A45" s="13"/>
      <c r="B45" s="13"/>
      <c r="C45" s="16">
        <v>3</v>
      </c>
      <c r="D45" s="17">
        <v>19.1922791245161</v>
      </c>
      <c r="E45" s="19">
        <f t="shared" si="38"/>
        <v>16.39738104925</v>
      </c>
      <c r="F45" s="16" t="s">
        <v>73</v>
      </c>
      <c r="G45" s="13">
        <v>4</v>
      </c>
      <c r="H45" s="18">
        <f t="shared" si="21"/>
        <v>19.1922791245161</v>
      </c>
      <c r="I45" s="18">
        <f t="shared" si="22"/>
        <v>292.342279124516</v>
      </c>
      <c r="J45" s="18">
        <f t="shared" si="23"/>
        <v>0.180940098538529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0.26091596840012</v>
      </c>
      <c r="P45" s="18">
        <f t="shared" si="26"/>
        <v>0.0472101610325935</v>
      </c>
      <c r="Q45" s="23">
        <f t="shared" si="27"/>
        <v>0.00613732093423715</v>
      </c>
      <c r="R45" s="18">
        <f t="shared" si="28"/>
        <v>0.0100218354166667</v>
      </c>
      <c r="S45" s="24">
        <f t="shared" si="29"/>
        <v>0.612394903635173</v>
      </c>
      <c r="T45" s="3">
        <v>0.01</v>
      </c>
      <c r="U45" s="25">
        <f t="shared" si="30"/>
        <v>0.00612394903635174</v>
      </c>
      <c r="V45" s="24"/>
      <c r="W45" s="3"/>
      <c r="X45" s="25"/>
      <c r="Y45" s="27">
        <v>0.04</v>
      </c>
      <c r="Z45" s="3">
        <v>0.49</v>
      </c>
      <c r="AA45" s="26">
        <f t="shared" si="31"/>
        <v>0.0196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0.015</v>
      </c>
      <c r="AO45" s="3">
        <v>0.5</v>
      </c>
      <c r="AP45" s="3">
        <f t="shared" si="32"/>
        <v>0.0075</v>
      </c>
      <c r="AQ45" s="1">
        <f t="shared" si="33"/>
        <v>0.0332239490363517</v>
      </c>
      <c r="AR45" s="28">
        <f t="shared" si="34"/>
        <v>7.70910416666667</v>
      </c>
      <c r="AS45" s="1">
        <f t="shared" si="35"/>
        <v>0.13</v>
      </c>
      <c r="AT45" s="2">
        <f t="shared" si="36"/>
        <v>19.0230547945206</v>
      </c>
      <c r="AU45" s="1">
        <f t="shared" si="37"/>
        <v>4243.78701626115</v>
      </c>
    </row>
    <row r="46" s="1" customFormat="1" spans="1:47">
      <c r="A46" s="13"/>
      <c r="B46" s="13"/>
      <c r="C46" s="16">
        <v>4</v>
      </c>
      <c r="D46" s="17">
        <v>20.4605265073333</v>
      </c>
      <c r="E46" s="19">
        <f t="shared" si="38"/>
        <v>19.1922791245161</v>
      </c>
      <c r="F46" s="16" t="s">
        <v>73</v>
      </c>
      <c r="G46" s="13">
        <v>5</v>
      </c>
      <c r="H46" s="18">
        <f t="shared" si="21"/>
        <v>20.4605265073333</v>
      </c>
      <c r="I46" s="18">
        <f t="shared" si="22"/>
        <v>293.610526507333</v>
      </c>
      <c r="J46" s="18">
        <f t="shared" si="23"/>
        <v>0.208936728723936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0.20302051699915</v>
      </c>
      <c r="O46" s="18">
        <f t="shared" si="39"/>
        <v>0.087776332035043</v>
      </c>
      <c r="P46" s="18">
        <f t="shared" si="26"/>
        <v>0.0183396996747879</v>
      </c>
      <c r="Q46" s="23">
        <f t="shared" si="27"/>
        <v>0.00238416095772243</v>
      </c>
      <c r="R46" s="18">
        <f t="shared" si="28"/>
        <v>0.0100218354166667</v>
      </c>
      <c r="S46" s="24">
        <f t="shared" si="29"/>
        <v>0.23789663854961</v>
      </c>
      <c r="T46" s="3">
        <v>0.01</v>
      </c>
      <c r="U46" s="25">
        <f t="shared" si="30"/>
        <v>0.0023789663854961</v>
      </c>
      <c r="V46" s="24"/>
      <c r="W46" s="3"/>
      <c r="X46" s="25"/>
      <c r="Y46" s="27">
        <v>0.05</v>
      </c>
      <c r="Z46" s="3">
        <v>0.49</v>
      </c>
      <c r="AA46" s="26">
        <f t="shared" si="31"/>
        <v>0.0245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0.02</v>
      </c>
      <c r="AO46" s="3">
        <v>0.5</v>
      </c>
      <c r="AP46" s="3">
        <f t="shared" si="32"/>
        <v>0.01</v>
      </c>
      <c r="AQ46" s="1">
        <f t="shared" si="33"/>
        <v>0.0368789663854961</v>
      </c>
      <c r="AR46" s="28">
        <f t="shared" si="34"/>
        <v>7.70910416666667</v>
      </c>
      <c r="AS46" s="1">
        <f t="shared" si="35"/>
        <v>0.13</v>
      </c>
      <c r="AT46" s="2">
        <f t="shared" si="36"/>
        <v>19.0230547945206</v>
      </c>
      <c r="AU46" s="1">
        <f t="shared" si="37"/>
        <v>4710.65250397114</v>
      </c>
    </row>
    <row r="47" s="1" customFormat="1" spans="1:47">
      <c r="A47" s="13"/>
      <c r="B47" s="13"/>
      <c r="C47" s="16">
        <v>5</v>
      </c>
      <c r="D47" s="17">
        <v>25.03639742</v>
      </c>
      <c r="E47" s="19">
        <f t="shared" si="38"/>
        <v>20.4605265073333</v>
      </c>
      <c r="F47" s="16" t="s">
        <v>75</v>
      </c>
      <c r="G47" s="13">
        <v>6</v>
      </c>
      <c r="H47" s="18">
        <f t="shared" si="21"/>
        <v>25.03639742</v>
      </c>
      <c r="I47" s="18">
        <f t="shared" si="22"/>
        <v>298.18639742</v>
      </c>
      <c r="J47" s="18">
        <f t="shared" si="23"/>
        <v>0.347557004551432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0.146527674026922</v>
      </c>
      <c r="P47" s="18">
        <f t="shared" si="26"/>
        <v>0.0509267194686856</v>
      </c>
      <c r="Q47" s="23">
        <f t="shared" si="27"/>
        <v>0.00662047353092913</v>
      </c>
      <c r="R47" s="18">
        <f t="shared" si="28"/>
        <v>0.0100218354166667</v>
      </c>
      <c r="S47" s="24">
        <f t="shared" si="29"/>
        <v>0.660604894779957</v>
      </c>
      <c r="T47" s="3">
        <v>0.01</v>
      </c>
      <c r="U47" s="25">
        <f t="shared" si="30"/>
        <v>0.00660604894779957</v>
      </c>
      <c r="V47" s="24"/>
      <c r="W47" s="3"/>
      <c r="X47" s="25"/>
      <c r="Y47" s="27">
        <v>0.05</v>
      </c>
      <c r="Z47" s="3">
        <v>0.49</v>
      </c>
      <c r="AA47" s="26">
        <f t="shared" si="31"/>
        <v>0.0245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0.02</v>
      </c>
      <c r="AO47" s="3">
        <v>0.5</v>
      </c>
      <c r="AP47" s="3">
        <f t="shared" si="32"/>
        <v>0.01</v>
      </c>
      <c r="AQ47" s="1">
        <f t="shared" si="33"/>
        <v>0.0411060489477996</v>
      </c>
      <c r="AR47" s="28">
        <f t="shared" si="34"/>
        <v>7.70910416666667</v>
      </c>
      <c r="AS47" s="1">
        <f t="shared" si="35"/>
        <v>0.13</v>
      </c>
      <c r="AT47" s="2">
        <f t="shared" si="36"/>
        <v>19.0230547945206</v>
      </c>
      <c r="AU47" s="1">
        <f t="shared" si="37"/>
        <v>5250.58946555688</v>
      </c>
    </row>
    <row r="48" s="1" customFormat="1" spans="1:47">
      <c r="A48" s="13"/>
      <c r="B48" s="13"/>
      <c r="C48" s="16">
        <v>6</v>
      </c>
      <c r="D48" s="17">
        <v>27.2249029416667</v>
      </c>
      <c r="E48" s="19">
        <f t="shared" si="38"/>
        <v>25.03639742</v>
      </c>
      <c r="F48" s="16" t="s">
        <v>73</v>
      </c>
      <c r="G48" s="13">
        <v>7</v>
      </c>
      <c r="H48" s="18">
        <f t="shared" si="21"/>
        <v>27.2249029416667</v>
      </c>
      <c r="I48" s="18">
        <f t="shared" si="22"/>
        <v>300.374902941667</v>
      </c>
      <c r="J48" s="18">
        <f t="shared" si="23"/>
        <v>0.440908900192062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0.172691996224903</v>
      </c>
      <c r="P48" s="18">
        <f t="shared" si="26"/>
        <v>0.0761414381274936</v>
      </c>
      <c r="Q48" s="23">
        <f t="shared" si="27"/>
        <v>0.00989838695657417</v>
      </c>
      <c r="R48" s="18">
        <f t="shared" si="28"/>
        <v>0.0100218354166667</v>
      </c>
      <c r="S48" s="24">
        <f t="shared" si="29"/>
        <v>0.987682050746194</v>
      </c>
      <c r="T48" s="3">
        <v>0.01</v>
      </c>
      <c r="U48" s="25">
        <f t="shared" si="30"/>
        <v>0.00987682050746194</v>
      </c>
      <c r="V48" s="24"/>
      <c r="W48" s="3"/>
      <c r="X48" s="25"/>
      <c r="Y48" s="27">
        <v>0.05</v>
      </c>
      <c r="Z48" s="3">
        <v>0.49</v>
      </c>
      <c r="AA48" s="26">
        <f t="shared" si="31"/>
        <v>0.0245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0.02</v>
      </c>
      <c r="AO48" s="3">
        <v>0.5</v>
      </c>
      <c r="AP48" s="3">
        <f t="shared" si="32"/>
        <v>0.01</v>
      </c>
      <c r="AQ48" s="1">
        <f t="shared" si="33"/>
        <v>0.0443768205074619</v>
      </c>
      <c r="AR48" s="28">
        <f t="shared" si="34"/>
        <v>7.70910416666667</v>
      </c>
      <c r="AS48" s="1">
        <f t="shared" si="35"/>
        <v>0.13</v>
      </c>
      <c r="AT48" s="2">
        <f t="shared" si="36"/>
        <v>19.0230547945206</v>
      </c>
      <c r="AU48" s="1">
        <f t="shared" si="37"/>
        <v>5668.37417449874</v>
      </c>
    </row>
    <row r="49" s="1" customFormat="1" spans="1:47">
      <c r="A49" s="13"/>
      <c r="B49" s="13"/>
      <c r="C49" s="16">
        <v>7</v>
      </c>
      <c r="D49" s="17">
        <v>27.3044863432258</v>
      </c>
      <c r="E49" s="19">
        <f t="shared" si="38"/>
        <v>27.2249029416667</v>
      </c>
      <c r="F49" s="16" t="s">
        <v>73</v>
      </c>
      <c r="G49" s="13">
        <v>8</v>
      </c>
      <c r="H49" s="18">
        <f t="shared" si="21"/>
        <v>27.3044863432258</v>
      </c>
      <c r="I49" s="18">
        <f t="shared" si="22"/>
        <v>300.454486343226</v>
      </c>
      <c r="J49" s="18">
        <f t="shared" si="23"/>
        <v>0.444710886715843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0.173641599764076</v>
      </c>
      <c r="P49" s="18">
        <f t="shared" si="26"/>
        <v>0.0772203098018397</v>
      </c>
      <c r="Q49" s="23">
        <f t="shared" si="27"/>
        <v>0.0100386402742392</v>
      </c>
      <c r="R49" s="18">
        <f t="shared" si="28"/>
        <v>0.0100218354166667</v>
      </c>
      <c r="S49" s="24">
        <f t="shared" si="29"/>
        <v>1.00167682434143</v>
      </c>
      <c r="T49" s="3">
        <v>0.01</v>
      </c>
      <c r="U49" s="25">
        <f t="shared" si="30"/>
        <v>0.0100167682434143</v>
      </c>
      <c r="V49" s="24"/>
      <c r="W49" s="3"/>
      <c r="X49" s="25"/>
      <c r="Y49" s="27">
        <v>0.05</v>
      </c>
      <c r="Z49" s="3">
        <v>0.49</v>
      </c>
      <c r="AA49" s="26">
        <f t="shared" si="31"/>
        <v>0.0245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0.02</v>
      </c>
      <c r="AO49" s="3">
        <v>0.5</v>
      </c>
      <c r="AP49" s="3">
        <f t="shared" si="32"/>
        <v>0.01</v>
      </c>
      <c r="AQ49" s="1">
        <f t="shared" si="33"/>
        <v>0.0445167682434143</v>
      </c>
      <c r="AR49" s="28">
        <f t="shared" si="34"/>
        <v>7.70910416666667</v>
      </c>
      <c r="AS49" s="1">
        <f t="shared" si="35"/>
        <v>0.13</v>
      </c>
      <c r="AT49" s="2">
        <f t="shared" si="36"/>
        <v>19.0230547945206</v>
      </c>
      <c r="AU49" s="1">
        <f t="shared" si="37"/>
        <v>5686.25008636401</v>
      </c>
    </row>
    <row r="50" s="1" customFormat="1" spans="1:47">
      <c r="A50" s="13"/>
      <c r="B50" s="13"/>
      <c r="C50" s="16">
        <v>8</v>
      </c>
      <c r="D50" s="17">
        <v>27.4307932493548</v>
      </c>
      <c r="E50" s="19">
        <f t="shared" si="38"/>
        <v>27.3044863432258</v>
      </c>
      <c r="F50" s="16" t="s">
        <v>73</v>
      </c>
      <c r="G50" s="13">
        <v>9</v>
      </c>
      <c r="H50" s="18">
        <f t="shared" si="21"/>
        <v>27.4307932493548</v>
      </c>
      <c r="I50" s="18">
        <f t="shared" si="22"/>
        <v>300.580793249355</v>
      </c>
      <c r="J50" s="18">
        <f t="shared" si="23"/>
        <v>0.450808236359555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0.173512331628903</v>
      </c>
      <c r="P50" s="18">
        <f t="shared" si="26"/>
        <v>0.0782207882082599</v>
      </c>
      <c r="Q50" s="23">
        <f t="shared" si="27"/>
        <v>0.0101687024670738</v>
      </c>
      <c r="R50" s="18">
        <f t="shared" si="28"/>
        <v>0.0100218354166667</v>
      </c>
      <c r="S50" s="24">
        <f t="shared" si="29"/>
        <v>1.01465470587981</v>
      </c>
      <c r="T50" s="3">
        <v>0.01</v>
      </c>
      <c r="U50" s="25">
        <f t="shared" si="30"/>
        <v>0.0101465470587981</v>
      </c>
      <c r="V50" s="24"/>
      <c r="W50" s="3"/>
      <c r="X50" s="25"/>
      <c r="Y50" s="27">
        <v>0.05</v>
      </c>
      <c r="Z50" s="3">
        <v>0.49</v>
      </c>
      <c r="AA50" s="26">
        <f t="shared" si="31"/>
        <v>0.0245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0.02</v>
      </c>
      <c r="AO50" s="3">
        <v>0.5</v>
      </c>
      <c r="AP50" s="3">
        <f t="shared" si="32"/>
        <v>0.01</v>
      </c>
      <c r="AQ50" s="1">
        <f t="shared" si="33"/>
        <v>0.0446465470587981</v>
      </c>
      <c r="AR50" s="28">
        <f t="shared" si="34"/>
        <v>7.70910416666667</v>
      </c>
      <c r="AS50" s="1">
        <f t="shared" si="35"/>
        <v>0.13</v>
      </c>
      <c r="AT50" s="2">
        <f t="shared" si="36"/>
        <v>19.0230547945206</v>
      </c>
      <c r="AU50" s="1">
        <f t="shared" si="37"/>
        <v>5702.82709384463</v>
      </c>
    </row>
    <row r="51" s="1" customFormat="1" spans="1:47">
      <c r="A51" s="13"/>
      <c r="B51" s="13"/>
      <c r="C51" s="16">
        <v>9</v>
      </c>
      <c r="D51" s="17">
        <v>26.135229366</v>
      </c>
      <c r="E51" s="19">
        <f t="shared" si="38"/>
        <v>27.4307932493548</v>
      </c>
      <c r="F51" s="16" t="s">
        <v>73</v>
      </c>
      <c r="G51" s="13">
        <v>10</v>
      </c>
      <c r="H51" s="18">
        <f t="shared" si="21"/>
        <v>26.135229366</v>
      </c>
      <c r="I51" s="18">
        <f t="shared" si="22"/>
        <v>299.285229366</v>
      </c>
      <c r="J51" s="18">
        <f t="shared" si="23"/>
        <v>0.391825348348673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0.17238258508731</v>
      </c>
      <c r="P51" s="18">
        <f t="shared" si="26"/>
        <v>0.0675438664510798</v>
      </c>
      <c r="Q51" s="23">
        <f t="shared" si="27"/>
        <v>0.00878070263864038</v>
      </c>
      <c r="R51" s="18">
        <f t="shared" si="28"/>
        <v>0.0100218354166667</v>
      </c>
      <c r="S51" s="24">
        <f t="shared" si="29"/>
        <v>0.87615713824613</v>
      </c>
      <c r="T51" s="3">
        <v>0.01</v>
      </c>
      <c r="U51" s="25">
        <f t="shared" si="30"/>
        <v>0.0087615713824613</v>
      </c>
      <c r="V51" s="24"/>
      <c r="W51" s="3"/>
      <c r="X51" s="25"/>
      <c r="Y51" s="27">
        <v>0.04</v>
      </c>
      <c r="Z51" s="3">
        <v>0.49</v>
      </c>
      <c r="AA51" s="26">
        <f t="shared" si="31"/>
        <v>0.0196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0.015</v>
      </c>
      <c r="AO51" s="3">
        <v>0.5</v>
      </c>
      <c r="AP51" s="3">
        <f t="shared" si="32"/>
        <v>0.0075</v>
      </c>
      <c r="AQ51" s="1">
        <f t="shared" si="33"/>
        <v>0.0358615713824613</v>
      </c>
      <c r="AR51" s="28">
        <f t="shared" si="34"/>
        <v>7.70910416666667</v>
      </c>
      <c r="AS51" s="1">
        <f t="shared" si="35"/>
        <v>0.13</v>
      </c>
      <c r="AT51" s="2">
        <f t="shared" si="36"/>
        <v>19.0230547945206</v>
      </c>
      <c r="AU51" s="1">
        <f t="shared" si="37"/>
        <v>4580.69782279931</v>
      </c>
    </row>
    <row r="52" s="1" customFormat="1" spans="1:47">
      <c r="A52" s="13"/>
      <c r="B52" s="13"/>
      <c r="C52" s="16">
        <v>10</v>
      </c>
      <c r="D52" s="17">
        <v>22.9833684370968</v>
      </c>
      <c r="E52" s="19">
        <f t="shared" si="38"/>
        <v>26.135229366</v>
      </c>
      <c r="F52" s="16" t="s">
        <v>73</v>
      </c>
      <c r="G52" s="13">
        <v>11</v>
      </c>
      <c r="H52" s="18">
        <f t="shared" si="21"/>
        <v>22.9833684370968</v>
      </c>
      <c r="I52" s="18">
        <f t="shared" si="22"/>
        <v>296.133368437097</v>
      </c>
      <c r="J52" s="18">
        <f t="shared" si="23"/>
        <v>0.277147522546173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0.0995967827044182</v>
      </c>
      <c r="O52" s="18">
        <f t="shared" si="39"/>
        <v>0.0823329775984781</v>
      </c>
      <c r="P52" s="18">
        <f t="shared" si="26"/>
        <v>0.0228183807652678</v>
      </c>
      <c r="Q52" s="23">
        <f t="shared" si="27"/>
        <v>0.00296638949948481</v>
      </c>
      <c r="R52" s="18">
        <f t="shared" si="28"/>
        <v>0.0100218354166667</v>
      </c>
      <c r="S52" s="24">
        <f t="shared" si="29"/>
        <v>0.295992637691056</v>
      </c>
      <c r="T52" s="3">
        <v>0.01</v>
      </c>
      <c r="U52" s="25">
        <f t="shared" si="30"/>
        <v>0.00295992637691056</v>
      </c>
      <c r="V52" s="24"/>
      <c r="W52" s="3"/>
      <c r="X52" s="25"/>
      <c r="Y52" s="27">
        <v>0.04</v>
      </c>
      <c r="Z52" s="3">
        <v>0.49</v>
      </c>
      <c r="AA52" s="26">
        <f t="shared" si="31"/>
        <v>0.0196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0.015</v>
      </c>
      <c r="AO52" s="3">
        <v>0.5</v>
      </c>
      <c r="AP52" s="3">
        <f t="shared" si="32"/>
        <v>0.0075</v>
      </c>
      <c r="AQ52" s="1">
        <f t="shared" si="33"/>
        <v>0.0300599263769106</v>
      </c>
      <c r="AR52" s="28">
        <f t="shared" si="34"/>
        <v>7.70910416666667</v>
      </c>
      <c r="AS52" s="1">
        <f t="shared" si="35"/>
        <v>0.13</v>
      </c>
      <c r="AT52" s="2">
        <f t="shared" si="36"/>
        <v>19.0230547945206</v>
      </c>
      <c r="AU52" s="1">
        <f t="shared" si="37"/>
        <v>3839.63763996031</v>
      </c>
    </row>
    <row r="53" s="1" customFormat="1" spans="1:48">
      <c r="A53" s="13"/>
      <c r="B53" s="13"/>
      <c r="C53" s="16">
        <v>11</v>
      </c>
      <c r="D53" s="17">
        <v>18.5804629593333</v>
      </c>
      <c r="E53" s="19">
        <f t="shared" si="38"/>
        <v>22.9833684370968</v>
      </c>
      <c r="F53" s="16" t="s">
        <v>75</v>
      </c>
      <c r="G53" s="13">
        <v>12</v>
      </c>
      <c r="H53" s="18">
        <f t="shared" si="21"/>
        <v>18.5804629593333</v>
      </c>
      <c r="I53" s="18">
        <f t="shared" si="22"/>
        <v>291.730462959333</v>
      </c>
      <c r="J53" s="18">
        <f t="shared" si="23"/>
        <v>0.168732822007754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0.136605638499877</v>
      </c>
      <c r="P53" s="18">
        <f t="shared" si="26"/>
        <v>0.0230498548862553</v>
      </c>
      <c r="Q53" s="23">
        <f t="shared" si="27"/>
        <v>0.00299648113521319</v>
      </c>
      <c r="R53" s="18">
        <f t="shared" si="28"/>
        <v>0.0100218354166667</v>
      </c>
      <c r="S53" s="24">
        <f t="shared" si="29"/>
        <v>0.298995244945845</v>
      </c>
      <c r="T53" s="3">
        <v>0.01</v>
      </c>
      <c r="U53" s="25">
        <f t="shared" si="30"/>
        <v>0.00298995244945845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0.0177899524494585</v>
      </c>
      <c r="AR53" s="28">
        <f t="shared" si="34"/>
        <v>7.70910416666667</v>
      </c>
      <c r="AS53" s="1">
        <f t="shared" si="35"/>
        <v>0.13</v>
      </c>
      <c r="AT53" s="2">
        <f t="shared" si="36"/>
        <v>19.0230547945206</v>
      </c>
      <c r="AU53" s="1">
        <f t="shared" si="37"/>
        <v>2272.35989142383</v>
      </c>
      <c r="AV53" s="1">
        <f>SUM(AU42:AU53)</f>
        <v>49983.7967392668</v>
      </c>
    </row>
    <row r="54" s="1" customFormat="1" spans="1:46">
      <c r="A54" s="13"/>
      <c r="B54" s="13"/>
      <c r="C54" s="16">
        <v>12</v>
      </c>
      <c r="D54" s="17">
        <v>11.6573120227097</v>
      </c>
      <c r="E54" s="19">
        <f t="shared" si="38"/>
        <v>18.5804629593333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13.6351445335806</v>
      </c>
      <c r="E58" s="16"/>
      <c r="F58" s="16"/>
      <c r="G58" s="13">
        <v>1</v>
      </c>
      <c r="H58" s="18">
        <f t="shared" ref="H58:H69" si="40">E59</f>
        <v>13.6351445335806</v>
      </c>
      <c r="I58" s="18">
        <f t="shared" ref="I58:I69" si="41">H58+273.15</f>
        <v>286.785144533581</v>
      </c>
      <c r="J58" s="18">
        <f t="shared" ref="J58:J69" si="42">EXP(($C$16*(I58-$C$14))/($C$17*I58*$C$14))</f>
        <v>0.0948960159580041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0.262167799846938</v>
      </c>
      <c r="Q58" s="23">
        <f t="shared" ref="Q58:Q69" si="46">P58*$B$60</f>
        <v>0.117975509931122</v>
      </c>
      <c r="R58" s="18">
        <f t="shared" ref="R58:R69" si="47">L58*$B$60</f>
        <v>1.24320825</v>
      </c>
      <c r="S58" s="24">
        <f t="shared" ref="S58:S69" si="48">Q58/R58</f>
        <v>0.0948960159580041</v>
      </c>
      <c r="T58" s="3">
        <v>0.27</v>
      </c>
      <c r="U58" s="25">
        <f t="shared" ref="U58:U69" si="49">S58*T58</f>
        <v>0.0256219243086611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0.234125010179061</v>
      </c>
      <c r="AC58" s="28">
        <f t="shared" ref="AC58:AC69" si="51">$B$58/12</f>
        <v>10.2321666666667</v>
      </c>
      <c r="AD58" s="1">
        <f t="shared" ref="AD58:AD69" si="52">$B$60</f>
        <v>0.45</v>
      </c>
      <c r="AE58" s="29">
        <f t="shared" ref="AE58:AE69" si="53">$E$7/12</f>
        <v>443.154372318538</v>
      </c>
      <c r="AF58" s="1">
        <f t="shared" ref="AF58:AF69" si="54">AE58*10000*AC58*AB58</f>
        <v>10616233.2864114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7">
        <v>12.6340066105484</v>
      </c>
      <c r="E59" s="19">
        <f t="shared" ref="E59:E70" si="55">D58</f>
        <v>13.6351445335806</v>
      </c>
      <c r="F59" s="16" t="s">
        <v>73</v>
      </c>
      <c r="G59" s="13">
        <v>2</v>
      </c>
      <c r="H59" s="18">
        <f t="shared" si="40"/>
        <v>12.6340066105484</v>
      </c>
      <c r="I59" s="18">
        <f t="shared" si="41"/>
        <v>285.784006610548</v>
      </c>
      <c r="J59" s="18">
        <f t="shared" si="42"/>
        <v>0.0842547743593354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5.26320220015306</v>
      </c>
      <c r="P59" s="18">
        <f t="shared" si="45"/>
        <v>0.443449913781454</v>
      </c>
      <c r="Q59" s="23">
        <f t="shared" si="46"/>
        <v>0.199552461201654</v>
      </c>
      <c r="R59" s="18">
        <f t="shared" si="47"/>
        <v>1.24320825</v>
      </c>
      <c r="S59" s="24">
        <f t="shared" si="48"/>
        <v>0.160514106306529</v>
      </c>
      <c r="T59" s="3">
        <v>0.27</v>
      </c>
      <c r="U59" s="25">
        <f t="shared" si="49"/>
        <v>0.0433388087027629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0.239466650823883</v>
      </c>
      <c r="AC59" s="28">
        <f t="shared" si="51"/>
        <v>10.2321666666667</v>
      </c>
      <c r="AD59" s="1">
        <f t="shared" si="52"/>
        <v>0.45</v>
      </c>
      <c r="AE59" s="29">
        <f t="shared" si="53"/>
        <v>443.154372318538</v>
      </c>
      <c r="AF59" s="1">
        <f t="shared" si="54"/>
        <v>10858446.2100723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0.45</v>
      </c>
      <c r="C60" s="16">
        <v>2</v>
      </c>
      <c r="D60" s="17">
        <v>16.39738104925</v>
      </c>
      <c r="E60" s="19">
        <f t="shared" si="55"/>
        <v>12.6340066105484</v>
      </c>
      <c r="F60" s="16" t="s">
        <v>73</v>
      </c>
      <c r="G60" s="13">
        <v>3</v>
      </c>
      <c r="H60" s="18">
        <f t="shared" si="40"/>
        <v>16.39738104925</v>
      </c>
      <c r="I60" s="18">
        <f t="shared" si="41"/>
        <v>289.54738104925</v>
      </c>
      <c r="J60" s="18">
        <f t="shared" si="42"/>
        <v>0.131193562331499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7.58243728637161</v>
      </c>
      <c r="P60" s="18">
        <f t="shared" si="45"/>
        <v>0.994766958754275</v>
      </c>
      <c r="Q60" s="23">
        <f t="shared" si="46"/>
        <v>0.447645131439424</v>
      </c>
      <c r="R60" s="18">
        <f t="shared" si="47"/>
        <v>1.24320825</v>
      </c>
      <c r="S60" s="24">
        <f t="shared" si="48"/>
        <v>0.360072523199089</v>
      </c>
      <c r="T60" s="3">
        <v>0.27</v>
      </c>
      <c r="U60" s="25">
        <f t="shared" si="49"/>
        <v>0.0972195812637541</v>
      </c>
      <c r="V60" s="3">
        <v>220.1</v>
      </c>
      <c r="W60" s="26">
        <v>12.1</v>
      </c>
      <c r="X60" s="26">
        <v>4.5</v>
      </c>
      <c r="Y60" s="26">
        <v>1.5</v>
      </c>
      <c r="Z60" s="26">
        <v>6.8</v>
      </c>
      <c r="AA60" s="3">
        <v>30.2</v>
      </c>
      <c r="AB60" s="2">
        <f t="shared" si="50"/>
        <v>0.304511703751022</v>
      </c>
      <c r="AC60" s="28">
        <f t="shared" si="51"/>
        <v>10.2321666666667</v>
      </c>
      <c r="AD60" s="1">
        <f t="shared" si="52"/>
        <v>0.45</v>
      </c>
      <c r="AE60" s="29">
        <f t="shared" si="53"/>
        <v>443.154372318538</v>
      </c>
      <c r="AF60" s="1">
        <f t="shared" si="54"/>
        <v>13807868.211051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7">
        <v>19.1922791245161</v>
      </c>
      <c r="E61" s="19">
        <f t="shared" si="55"/>
        <v>16.39738104925</v>
      </c>
      <c r="F61" s="16" t="s">
        <v>73</v>
      </c>
      <c r="G61" s="13">
        <v>4</v>
      </c>
      <c r="H61" s="18">
        <f t="shared" si="40"/>
        <v>19.1922791245161</v>
      </c>
      <c r="I61" s="18">
        <f t="shared" si="41"/>
        <v>292.342279124516</v>
      </c>
      <c r="J61" s="18">
        <f t="shared" si="42"/>
        <v>0.180940098538529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9.35035532761733</v>
      </c>
      <c r="P61" s="18">
        <f t="shared" si="45"/>
        <v>1.69185421434934</v>
      </c>
      <c r="Q61" s="23">
        <f t="shared" si="46"/>
        <v>0.761334396457203</v>
      </c>
      <c r="R61" s="18">
        <f t="shared" si="47"/>
        <v>1.24320825</v>
      </c>
      <c r="S61" s="24">
        <f t="shared" si="48"/>
        <v>0.612394903635174</v>
      </c>
      <c r="T61" s="3">
        <v>0.27</v>
      </c>
      <c r="U61" s="25">
        <f t="shared" si="49"/>
        <v>0.165346623981497</v>
      </c>
      <c r="V61" s="3">
        <v>220.1</v>
      </c>
      <c r="W61" s="26">
        <v>12.1</v>
      </c>
      <c r="X61" s="26">
        <v>4.5</v>
      </c>
      <c r="Y61" s="26">
        <v>1.5</v>
      </c>
      <c r="Z61" s="26">
        <v>6.8</v>
      </c>
      <c r="AA61" s="3">
        <v>30.2</v>
      </c>
      <c r="AB61" s="2">
        <f t="shared" si="50"/>
        <v>0.325052007130421</v>
      </c>
      <c r="AC61" s="28">
        <f t="shared" si="51"/>
        <v>10.2321666666667</v>
      </c>
      <c r="AD61" s="1">
        <f t="shared" si="52"/>
        <v>0.45</v>
      </c>
      <c r="AE61" s="29">
        <f t="shared" si="53"/>
        <v>443.154372318538</v>
      </c>
      <c r="AF61" s="1">
        <f t="shared" si="54"/>
        <v>14739253.7656425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7">
        <v>20.4605265073333</v>
      </c>
      <c r="E62" s="19">
        <f t="shared" si="55"/>
        <v>19.1922791245161</v>
      </c>
      <c r="F62" s="16" t="s">
        <v>73</v>
      </c>
      <c r="G62" s="13">
        <v>5</v>
      </c>
      <c r="H62" s="18">
        <f t="shared" si="40"/>
        <v>20.4605265073333</v>
      </c>
      <c r="I62" s="18">
        <f t="shared" si="41"/>
        <v>293.610526507333</v>
      </c>
      <c r="J62" s="18">
        <f t="shared" si="42"/>
        <v>0.208936728723936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7.27557605760459</v>
      </c>
      <c r="O62" s="18">
        <f t="shared" si="56"/>
        <v>3.1456100556634</v>
      </c>
      <c r="P62" s="18">
        <f t="shared" si="45"/>
        <v>0.657233474871429</v>
      </c>
      <c r="Q62" s="23">
        <f t="shared" si="46"/>
        <v>0.295755063692143</v>
      </c>
      <c r="R62" s="18">
        <f t="shared" si="47"/>
        <v>1.24320825</v>
      </c>
      <c r="S62" s="24">
        <f t="shared" si="48"/>
        <v>0.23789663854961</v>
      </c>
      <c r="T62" s="3">
        <v>0.27</v>
      </c>
      <c r="U62" s="25">
        <f t="shared" si="49"/>
        <v>0.0642320924083947</v>
      </c>
      <c r="V62" s="3">
        <v>229.1</v>
      </c>
      <c r="W62" s="26">
        <v>15.1</v>
      </c>
      <c r="X62" s="26">
        <v>6</v>
      </c>
      <c r="Y62" s="26">
        <v>3</v>
      </c>
      <c r="Z62" s="26">
        <v>7</v>
      </c>
      <c r="AA62" s="3">
        <v>30.2</v>
      </c>
      <c r="AB62" s="2">
        <f t="shared" si="50"/>
        <v>0.309765975861131</v>
      </c>
      <c r="AC62" s="28">
        <f t="shared" si="51"/>
        <v>10.2321666666667</v>
      </c>
      <c r="AD62" s="1">
        <f t="shared" si="52"/>
        <v>0.45</v>
      </c>
      <c r="AE62" s="29">
        <f t="shared" si="53"/>
        <v>443.154372318538</v>
      </c>
      <c r="AF62" s="1">
        <f t="shared" si="54"/>
        <v>14046119.4701904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7">
        <v>25.03639742</v>
      </c>
      <c r="E63" s="19">
        <f t="shared" si="55"/>
        <v>20.4605265073333</v>
      </c>
      <c r="F63" s="16" t="s">
        <v>75</v>
      </c>
      <c r="G63" s="13">
        <v>6</v>
      </c>
      <c r="H63" s="18">
        <f t="shared" si="40"/>
        <v>25.03639742</v>
      </c>
      <c r="I63" s="18">
        <f t="shared" si="41"/>
        <v>298.18639742</v>
      </c>
      <c r="J63" s="18">
        <f t="shared" si="42"/>
        <v>0.347557004551432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5.25106158079197</v>
      </c>
      <c r="P63" s="18">
        <f t="shared" si="45"/>
        <v>1.82504323373516</v>
      </c>
      <c r="Q63" s="23">
        <f t="shared" si="46"/>
        <v>0.821269455180824</v>
      </c>
      <c r="R63" s="18">
        <f t="shared" si="47"/>
        <v>1.24320825</v>
      </c>
      <c r="S63" s="24">
        <f t="shared" si="48"/>
        <v>0.660604894779957</v>
      </c>
      <c r="T63" s="3">
        <v>0.27</v>
      </c>
      <c r="U63" s="25">
        <f t="shared" si="49"/>
        <v>0.178363321590588</v>
      </c>
      <c r="V63" s="3">
        <v>229.1</v>
      </c>
      <c r="W63" s="26">
        <v>15.1</v>
      </c>
      <c r="X63" s="26">
        <v>6</v>
      </c>
      <c r="Y63" s="26">
        <v>3</v>
      </c>
      <c r="Z63" s="26">
        <v>7</v>
      </c>
      <c r="AA63" s="3">
        <v>30.2</v>
      </c>
      <c r="AB63" s="2">
        <f t="shared" si="50"/>
        <v>0.344176541459562</v>
      </c>
      <c r="AC63" s="28">
        <f t="shared" si="51"/>
        <v>10.2321666666667</v>
      </c>
      <c r="AD63" s="1">
        <f t="shared" si="52"/>
        <v>0.45</v>
      </c>
      <c r="AE63" s="29">
        <f t="shared" si="53"/>
        <v>443.154372318538</v>
      </c>
      <c r="AF63" s="1">
        <f t="shared" si="54"/>
        <v>15606442.2722308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7">
        <v>27.2249029416667</v>
      </c>
      <c r="E64" s="19">
        <f t="shared" si="55"/>
        <v>25.03639742</v>
      </c>
      <c r="F64" s="16" t="s">
        <v>73</v>
      </c>
      <c r="G64" s="13">
        <v>7</v>
      </c>
      <c r="H64" s="18">
        <f t="shared" si="40"/>
        <v>27.2249029416667</v>
      </c>
      <c r="I64" s="18">
        <f t="shared" si="41"/>
        <v>300.374902941667</v>
      </c>
      <c r="J64" s="18">
        <f t="shared" si="42"/>
        <v>0.440908900192062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6.1887033470568</v>
      </c>
      <c r="P64" s="18">
        <f t="shared" si="45"/>
        <v>2.72865438636575</v>
      </c>
      <c r="Q64" s="23">
        <f t="shared" si="46"/>
        <v>1.22789447386459</v>
      </c>
      <c r="R64" s="18">
        <f t="shared" si="47"/>
        <v>1.24320825</v>
      </c>
      <c r="S64" s="24">
        <f t="shared" si="48"/>
        <v>0.987682050746194</v>
      </c>
      <c r="T64" s="3">
        <v>0.27</v>
      </c>
      <c r="U64" s="25">
        <f t="shared" si="49"/>
        <v>0.266674153701472</v>
      </c>
      <c r="V64" s="3">
        <v>229.1</v>
      </c>
      <c r="W64" s="26">
        <v>15.1</v>
      </c>
      <c r="X64" s="26">
        <v>6</v>
      </c>
      <c r="Y64" s="26">
        <v>3</v>
      </c>
      <c r="Z64" s="26">
        <v>7</v>
      </c>
      <c r="AA64" s="3">
        <v>30.2</v>
      </c>
      <c r="AB64" s="2">
        <f t="shared" si="50"/>
        <v>0.370802257340994</v>
      </c>
      <c r="AC64" s="28">
        <f t="shared" si="51"/>
        <v>10.2321666666667</v>
      </c>
      <c r="AD64" s="1">
        <f t="shared" si="52"/>
        <v>0.45</v>
      </c>
      <c r="AE64" s="29">
        <f t="shared" si="53"/>
        <v>443.154372318538</v>
      </c>
      <c r="AF64" s="1">
        <f t="shared" si="54"/>
        <v>16813766.5602203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7">
        <v>27.3044863432258</v>
      </c>
      <c r="E65" s="19">
        <f t="shared" si="55"/>
        <v>27.2249029416667</v>
      </c>
      <c r="F65" s="16" t="s">
        <v>73</v>
      </c>
      <c r="G65" s="13">
        <v>8</v>
      </c>
      <c r="H65" s="18">
        <f t="shared" si="40"/>
        <v>27.3044863432258</v>
      </c>
      <c r="I65" s="18">
        <f t="shared" si="41"/>
        <v>300.454486343226</v>
      </c>
      <c r="J65" s="18">
        <f t="shared" si="42"/>
        <v>0.444710886715843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6.22273396069105</v>
      </c>
      <c r="P65" s="18">
        <f t="shared" si="45"/>
        <v>2.76731753745571</v>
      </c>
      <c r="Q65" s="23">
        <f t="shared" si="46"/>
        <v>1.24529289185507</v>
      </c>
      <c r="R65" s="18">
        <f t="shared" si="47"/>
        <v>1.24320825</v>
      </c>
      <c r="S65" s="24">
        <f t="shared" si="48"/>
        <v>1.00167682434143</v>
      </c>
      <c r="T65" s="3">
        <v>0.27</v>
      </c>
      <c r="U65" s="25">
        <f t="shared" si="49"/>
        <v>0.270452742572187</v>
      </c>
      <c r="V65" s="3">
        <v>229.1</v>
      </c>
      <c r="W65" s="26">
        <v>15.1</v>
      </c>
      <c r="X65" s="26">
        <v>6</v>
      </c>
      <c r="Y65" s="26">
        <v>3</v>
      </c>
      <c r="Z65" s="26">
        <v>7</v>
      </c>
      <c r="AA65" s="3">
        <v>30.2</v>
      </c>
      <c r="AB65" s="2">
        <f t="shared" si="50"/>
        <v>0.371941501885514</v>
      </c>
      <c r="AC65" s="28">
        <f t="shared" si="51"/>
        <v>10.2321666666667</v>
      </c>
      <c r="AD65" s="1">
        <f t="shared" si="52"/>
        <v>0.45</v>
      </c>
      <c r="AE65" s="29">
        <f t="shared" si="53"/>
        <v>443.154372318538</v>
      </c>
      <c r="AF65" s="1">
        <f t="shared" si="54"/>
        <v>16865424.7997465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7">
        <v>27.4307932493548</v>
      </c>
      <c r="E66" s="19">
        <f t="shared" si="55"/>
        <v>27.3044863432258</v>
      </c>
      <c r="F66" s="16" t="s">
        <v>73</v>
      </c>
      <c r="G66" s="13">
        <v>9</v>
      </c>
      <c r="H66" s="18">
        <f t="shared" si="40"/>
        <v>27.4307932493548</v>
      </c>
      <c r="I66" s="18">
        <f t="shared" si="41"/>
        <v>300.580793249355</v>
      </c>
      <c r="J66" s="18">
        <f t="shared" si="42"/>
        <v>0.450808236359555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6.21810142323534</v>
      </c>
      <c r="P66" s="18">
        <f t="shared" si="45"/>
        <v>2.80317133611356</v>
      </c>
      <c r="Q66" s="23">
        <f t="shared" si="46"/>
        <v>1.2614271012511</v>
      </c>
      <c r="R66" s="18">
        <f t="shared" si="47"/>
        <v>1.24320825</v>
      </c>
      <c r="S66" s="24">
        <f t="shared" si="48"/>
        <v>1.01465470587981</v>
      </c>
      <c r="T66" s="3">
        <v>0.27</v>
      </c>
      <c r="U66" s="25">
        <f t="shared" si="49"/>
        <v>0.273956770587549</v>
      </c>
      <c r="V66" s="3">
        <v>229.1</v>
      </c>
      <c r="W66" s="26">
        <v>15.1</v>
      </c>
      <c r="X66" s="26">
        <v>6</v>
      </c>
      <c r="Y66" s="26">
        <v>3</v>
      </c>
      <c r="Z66" s="26">
        <v>7</v>
      </c>
      <c r="AA66" s="3">
        <v>30.2</v>
      </c>
      <c r="AB66" s="2">
        <f t="shared" si="50"/>
        <v>0.372997966332146</v>
      </c>
      <c r="AC66" s="28">
        <f t="shared" si="51"/>
        <v>10.2321666666667</v>
      </c>
      <c r="AD66" s="1">
        <f t="shared" si="52"/>
        <v>0.45</v>
      </c>
      <c r="AE66" s="29">
        <f t="shared" si="53"/>
        <v>443.154372318538</v>
      </c>
      <c r="AF66" s="1">
        <f t="shared" si="54"/>
        <v>16913329.4341795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7">
        <v>26.135229366</v>
      </c>
      <c r="E67" s="19">
        <f t="shared" si="55"/>
        <v>27.4307932493548</v>
      </c>
      <c r="F67" s="16" t="s">
        <v>73</v>
      </c>
      <c r="G67" s="13">
        <v>10</v>
      </c>
      <c r="H67" s="18">
        <f t="shared" si="40"/>
        <v>26.135229366</v>
      </c>
      <c r="I67" s="18">
        <f t="shared" si="41"/>
        <v>299.285229366</v>
      </c>
      <c r="J67" s="18">
        <f t="shared" si="42"/>
        <v>0.391825348348673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6.17761508712178</v>
      </c>
      <c r="P67" s="18">
        <f t="shared" si="45"/>
        <v>2.42054618347551</v>
      </c>
      <c r="Q67" s="23">
        <f t="shared" si="46"/>
        <v>1.08924578256398</v>
      </c>
      <c r="R67" s="18">
        <f t="shared" si="47"/>
        <v>1.24320825</v>
      </c>
      <c r="S67" s="24">
        <f t="shared" si="48"/>
        <v>0.87615713824613</v>
      </c>
      <c r="T67" s="3">
        <v>0.27</v>
      </c>
      <c r="U67" s="25">
        <f t="shared" si="49"/>
        <v>0.236562427326455</v>
      </c>
      <c r="V67" s="3">
        <v>220.1</v>
      </c>
      <c r="W67" s="26">
        <v>12.1</v>
      </c>
      <c r="X67" s="26">
        <v>4.5</v>
      </c>
      <c r="Y67" s="26">
        <v>1.5</v>
      </c>
      <c r="Z67" s="26">
        <v>6.8</v>
      </c>
      <c r="AA67" s="3">
        <v>30.2</v>
      </c>
      <c r="AB67" s="2">
        <f t="shared" si="50"/>
        <v>0.346523571838926</v>
      </c>
      <c r="AC67" s="28">
        <f t="shared" si="51"/>
        <v>10.2321666666667</v>
      </c>
      <c r="AD67" s="1">
        <f t="shared" si="52"/>
        <v>0.45</v>
      </c>
      <c r="AE67" s="29">
        <f t="shared" si="53"/>
        <v>443.154372318538</v>
      </c>
      <c r="AF67" s="1">
        <f t="shared" si="54"/>
        <v>15712866.7077004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7">
        <v>22.9833684370968</v>
      </c>
      <c r="E68" s="19">
        <f t="shared" si="55"/>
        <v>26.135229366</v>
      </c>
      <c r="F68" s="16" t="s">
        <v>73</v>
      </c>
      <c r="G68" s="13">
        <v>11</v>
      </c>
      <c r="H68" s="18">
        <f t="shared" si="40"/>
        <v>22.9833684370968</v>
      </c>
      <c r="I68" s="18">
        <f t="shared" si="41"/>
        <v>296.133368437097</v>
      </c>
      <c r="J68" s="18">
        <f t="shared" si="42"/>
        <v>0.277147522546173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3.56921545846396</v>
      </c>
      <c r="O68" s="18">
        <f t="shared" si="56"/>
        <v>2.95053844518231</v>
      </c>
      <c r="P68" s="18">
        <f t="shared" si="45"/>
        <v>0.817734420259515</v>
      </c>
      <c r="Q68" s="23">
        <f t="shared" si="46"/>
        <v>0.367980489116782</v>
      </c>
      <c r="R68" s="18">
        <f t="shared" si="47"/>
        <v>1.24320825</v>
      </c>
      <c r="S68" s="24">
        <f t="shared" si="48"/>
        <v>0.295992637691056</v>
      </c>
      <c r="T68" s="3">
        <v>0.27</v>
      </c>
      <c r="U68" s="25">
        <f t="shared" si="49"/>
        <v>0.0799180121765852</v>
      </c>
      <c r="V68" s="3">
        <v>220.1</v>
      </c>
      <c r="W68" s="26">
        <v>12.1</v>
      </c>
      <c r="X68" s="26">
        <v>4.5</v>
      </c>
      <c r="Y68" s="26">
        <v>1.5</v>
      </c>
      <c r="Z68" s="26">
        <v>6.8</v>
      </c>
      <c r="AA68" s="3">
        <v>30.2</v>
      </c>
      <c r="AB68" s="2">
        <f t="shared" si="50"/>
        <v>0.29929528067124</v>
      </c>
      <c r="AC68" s="28">
        <f t="shared" si="51"/>
        <v>10.2321666666667</v>
      </c>
      <c r="AD68" s="1">
        <f t="shared" si="52"/>
        <v>0.45</v>
      </c>
      <c r="AE68" s="29">
        <f t="shared" si="53"/>
        <v>443.154372318538</v>
      </c>
      <c r="AF68" s="1">
        <f t="shared" si="54"/>
        <v>13571333.189469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7">
        <v>18.5804629593333</v>
      </c>
      <c r="E69" s="19">
        <f t="shared" si="55"/>
        <v>22.9833684370968</v>
      </c>
      <c r="F69" s="16" t="s">
        <v>75</v>
      </c>
      <c r="G69" s="13">
        <v>12</v>
      </c>
      <c r="H69" s="18">
        <f t="shared" si="40"/>
        <v>18.5804629593333</v>
      </c>
      <c r="I69" s="18">
        <f t="shared" si="41"/>
        <v>291.730462959333</v>
      </c>
      <c r="J69" s="18">
        <f t="shared" si="42"/>
        <v>0.168732822007754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4.8954890249228</v>
      </c>
      <c r="P69" s="18">
        <f t="shared" si="45"/>
        <v>0.826029678283212</v>
      </c>
      <c r="Q69" s="23">
        <f t="shared" si="46"/>
        <v>0.371713355227445</v>
      </c>
      <c r="R69" s="18">
        <f t="shared" si="47"/>
        <v>1.24320825</v>
      </c>
      <c r="S69" s="24">
        <f t="shared" si="48"/>
        <v>0.298995244945845</v>
      </c>
      <c r="T69" s="3">
        <v>0.27</v>
      </c>
      <c r="U69" s="25">
        <f t="shared" si="49"/>
        <v>0.0807287161353782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0.250739707914817</v>
      </c>
      <c r="AC69" s="28">
        <f t="shared" si="51"/>
        <v>10.2321666666667</v>
      </c>
      <c r="AD69" s="1">
        <f t="shared" si="52"/>
        <v>0.45</v>
      </c>
      <c r="AE69" s="29">
        <f t="shared" si="53"/>
        <v>443.154372318538</v>
      </c>
      <c r="AF69" s="1">
        <f t="shared" si="54"/>
        <v>11369615.0247019</v>
      </c>
      <c r="AG69" s="1">
        <f>SUM(AF58:AF69)</f>
        <v>170920698.931616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7">
        <v>11.6573120227097</v>
      </c>
      <c r="E70" s="19">
        <f t="shared" si="55"/>
        <v>18.5804629593333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13.6351445335806</v>
      </c>
      <c r="E74" s="16"/>
      <c r="F74" s="16"/>
      <c r="G74" s="13">
        <v>1</v>
      </c>
      <c r="H74" s="18">
        <f t="shared" ref="H74:H85" si="57">E75</f>
        <v>13.6351445335806</v>
      </c>
      <c r="I74" s="18">
        <f t="shared" ref="I74:I85" si="58">H74+273.15</f>
        <v>286.785144533581</v>
      </c>
      <c r="J74" s="18">
        <f t="shared" ref="J74:J85" si="59">EXP(($C$16*(I74-$C$14))/($C$17*I74*$C$14))</f>
        <v>0.0948960159580041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0.0494617014376309</v>
      </c>
      <c r="Q74" s="23">
        <f t="shared" ref="Q74:Q85" si="63">P74*$B$76</f>
        <v>0.012860042373784</v>
      </c>
      <c r="R74" s="18">
        <f t="shared" ref="R74:R85" si="64">L74*$B$76</f>
        <v>0.1355172</v>
      </c>
      <c r="S74" s="24">
        <f t="shared" ref="S74:S85" si="65">Q74/R74</f>
        <v>0.0948960159580041</v>
      </c>
      <c r="T74" s="3">
        <v>0.01</v>
      </c>
      <c r="U74" s="25">
        <f t="shared" ref="U74:U85" si="66">S74*T74</f>
        <v>0.000948960159580041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0.00643896015958004</v>
      </c>
      <c r="AU74" s="28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0.01</v>
      </c>
      <c r="AX74" s="1">
        <f t="shared" ref="AX74:AX85" si="73">AW74*10000*AV74*0.67*AU74*AT74</f>
        <v>5.84635200664353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12.6340066105484</v>
      </c>
      <c r="E75" s="19">
        <f t="shared" ref="E75:E86" si="74">D74</f>
        <v>13.6351445335806</v>
      </c>
      <c r="F75" s="16" t="s">
        <v>73</v>
      </c>
      <c r="G75" s="13">
        <v>2</v>
      </c>
      <c r="H75" s="18">
        <f t="shared" si="57"/>
        <v>12.6340066105484</v>
      </c>
      <c r="I75" s="18">
        <f t="shared" si="58"/>
        <v>285.784006610548</v>
      </c>
      <c r="J75" s="18">
        <f t="shared" si="59"/>
        <v>0.0842547743593354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0.992978298562369</v>
      </c>
      <c r="P75" s="18">
        <f t="shared" si="62"/>
        <v>0.0836631624890892</v>
      </c>
      <c r="Q75" s="23">
        <f t="shared" si="63"/>
        <v>0.0217524222471632</v>
      </c>
      <c r="R75" s="18">
        <f t="shared" si="64"/>
        <v>0.1355172</v>
      </c>
      <c r="S75" s="24">
        <f t="shared" si="65"/>
        <v>0.160514106306529</v>
      </c>
      <c r="T75" s="3">
        <v>0.01</v>
      </c>
      <c r="U75" s="25">
        <f t="shared" si="66"/>
        <v>0.00160514106306529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0.00709514106306529</v>
      </c>
      <c r="AU75" s="28">
        <f t="shared" si="70"/>
        <v>52.122</v>
      </c>
      <c r="AV75" s="1">
        <f t="shared" si="71"/>
        <v>0.26</v>
      </c>
      <c r="AW75" s="2">
        <f t="shared" si="72"/>
        <v>0.01</v>
      </c>
      <c r="AX75" s="1">
        <f t="shared" si="73"/>
        <v>6.44214145815994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7">
        <v>16.39738104925</v>
      </c>
      <c r="E76" s="19">
        <f t="shared" si="74"/>
        <v>12.6340066105484</v>
      </c>
      <c r="F76" s="16" t="s">
        <v>73</v>
      </c>
      <c r="G76" s="13">
        <v>3</v>
      </c>
      <c r="H76" s="18">
        <f t="shared" si="57"/>
        <v>16.39738104925</v>
      </c>
      <c r="I76" s="18">
        <f t="shared" si="58"/>
        <v>289.54738104925</v>
      </c>
      <c r="J76" s="18">
        <f t="shared" si="59"/>
        <v>0.131193562331499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1.43053513607328</v>
      </c>
      <c r="P76" s="18">
        <f t="shared" si="62"/>
        <v>0.187677000541829</v>
      </c>
      <c r="Q76" s="23">
        <f t="shared" si="63"/>
        <v>0.0487960201408756</v>
      </c>
      <c r="R76" s="18">
        <f t="shared" si="64"/>
        <v>0.1355172</v>
      </c>
      <c r="S76" s="24">
        <f t="shared" si="65"/>
        <v>0.360072523199089</v>
      </c>
      <c r="T76" s="3">
        <v>0.01</v>
      </c>
      <c r="U76" s="25">
        <f t="shared" si="66"/>
        <v>0.00360072523199089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0.005</v>
      </c>
      <c r="AF76" s="3">
        <v>0.49</v>
      </c>
      <c r="AG76" s="25">
        <f t="shared" si="67"/>
        <v>0.00245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0.015</v>
      </c>
      <c r="AR76" s="3">
        <v>0.5</v>
      </c>
      <c r="AS76" s="3">
        <f t="shared" si="68"/>
        <v>0.0075</v>
      </c>
      <c r="AT76" s="2">
        <f t="shared" si="69"/>
        <v>0.0135507252319909</v>
      </c>
      <c r="AU76" s="28">
        <f t="shared" si="70"/>
        <v>52.122</v>
      </c>
      <c r="AV76" s="1">
        <f t="shared" si="71"/>
        <v>0.26</v>
      </c>
      <c r="AW76" s="2">
        <f t="shared" si="72"/>
        <v>0.01</v>
      </c>
      <c r="AX76" s="1">
        <f t="shared" si="73"/>
        <v>12.3035874874387</v>
      </c>
    </row>
    <row r="77" s="1" customFormat="1" spans="1:50">
      <c r="A77" s="13"/>
      <c r="B77" s="13"/>
      <c r="C77" s="16">
        <v>3</v>
      </c>
      <c r="D77" s="17">
        <v>19.1922791245161</v>
      </c>
      <c r="E77" s="19">
        <f t="shared" si="74"/>
        <v>16.39738104925</v>
      </c>
      <c r="F77" s="16" t="s">
        <v>73</v>
      </c>
      <c r="G77" s="13">
        <v>4</v>
      </c>
      <c r="H77" s="18">
        <f t="shared" si="57"/>
        <v>19.1922791245161</v>
      </c>
      <c r="I77" s="18">
        <f t="shared" si="58"/>
        <v>292.342279124516</v>
      </c>
      <c r="J77" s="18">
        <f t="shared" si="59"/>
        <v>0.180940098538529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1.76407813553145</v>
      </c>
      <c r="P77" s="18">
        <f t="shared" si="62"/>
        <v>0.319192471672725</v>
      </c>
      <c r="Q77" s="23">
        <f t="shared" si="63"/>
        <v>0.0829900426349086</v>
      </c>
      <c r="R77" s="18">
        <f t="shared" si="64"/>
        <v>0.1355172</v>
      </c>
      <c r="S77" s="24">
        <f t="shared" si="65"/>
        <v>0.612394903635174</v>
      </c>
      <c r="T77" s="3">
        <v>0.01</v>
      </c>
      <c r="U77" s="25">
        <f t="shared" si="66"/>
        <v>0.00612394903635174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0.005</v>
      </c>
      <c r="AF77" s="3">
        <v>0.49</v>
      </c>
      <c r="AG77" s="25">
        <f t="shared" si="67"/>
        <v>0.00245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0.015</v>
      </c>
      <c r="AR77" s="3">
        <v>0.5</v>
      </c>
      <c r="AS77" s="3">
        <f t="shared" si="68"/>
        <v>0.0075</v>
      </c>
      <c r="AT77" s="2">
        <f t="shared" si="69"/>
        <v>0.0160739490363517</v>
      </c>
      <c r="AU77" s="28">
        <f t="shared" si="70"/>
        <v>52.122</v>
      </c>
      <c r="AV77" s="1">
        <f t="shared" si="71"/>
        <v>0.26</v>
      </c>
      <c r="AW77" s="2">
        <f t="shared" si="72"/>
        <v>0.01</v>
      </c>
      <c r="AX77" s="1">
        <f t="shared" si="73"/>
        <v>14.5945869945389</v>
      </c>
    </row>
    <row r="78" s="1" customFormat="1" spans="1:50">
      <c r="A78" s="13"/>
      <c r="B78" s="13"/>
      <c r="C78" s="16">
        <v>4</v>
      </c>
      <c r="D78" s="17">
        <v>20.4605265073333</v>
      </c>
      <c r="E78" s="19">
        <f t="shared" si="74"/>
        <v>19.1922791245161</v>
      </c>
      <c r="F78" s="16" t="s">
        <v>73</v>
      </c>
      <c r="G78" s="13">
        <v>5</v>
      </c>
      <c r="H78" s="18">
        <f t="shared" si="57"/>
        <v>20.4605265073333</v>
      </c>
      <c r="I78" s="18">
        <f t="shared" si="58"/>
        <v>293.610526507333</v>
      </c>
      <c r="J78" s="18">
        <f t="shared" si="59"/>
        <v>0.208936728723936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1.37264138066579</v>
      </c>
      <c r="O78" s="18">
        <f t="shared" si="75"/>
        <v>0.593464283192936</v>
      </c>
      <c r="P78" s="18">
        <f t="shared" si="62"/>
        <v>0.123996485944828</v>
      </c>
      <c r="Q78" s="23">
        <f t="shared" si="63"/>
        <v>0.0322390863456552</v>
      </c>
      <c r="R78" s="18">
        <f t="shared" si="64"/>
        <v>0.1355172</v>
      </c>
      <c r="S78" s="24">
        <f t="shared" si="65"/>
        <v>0.23789663854961</v>
      </c>
      <c r="T78" s="3">
        <v>0.01</v>
      </c>
      <c r="U78" s="25">
        <f t="shared" si="66"/>
        <v>0.0023789663854961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0.01</v>
      </c>
      <c r="AF78" s="3">
        <v>0.49</v>
      </c>
      <c r="AG78" s="25">
        <f t="shared" si="67"/>
        <v>0.0049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0.02</v>
      </c>
      <c r="AR78" s="3">
        <v>0.5</v>
      </c>
      <c r="AS78" s="3">
        <f t="shared" si="68"/>
        <v>0.01</v>
      </c>
      <c r="AT78" s="2">
        <f t="shared" si="69"/>
        <v>0.0172789663854961</v>
      </c>
      <c r="AU78" s="28">
        <f t="shared" si="70"/>
        <v>52.122</v>
      </c>
      <c r="AV78" s="1">
        <f t="shared" si="71"/>
        <v>0.26</v>
      </c>
      <c r="AW78" s="2">
        <f t="shared" si="72"/>
        <v>0.01</v>
      </c>
      <c r="AX78" s="1">
        <f t="shared" si="73"/>
        <v>15.6887008611589</v>
      </c>
    </row>
    <row r="79" s="1" customFormat="1" spans="1:50">
      <c r="A79" s="13"/>
      <c r="B79" s="13"/>
      <c r="C79" s="16">
        <v>5</v>
      </c>
      <c r="D79" s="17">
        <v>25.03639742</v>
      </c>
      <c r="E79" s="19">
        <f t="shared" si="74"/>
        <v>20.4605265073333</v>
      </c>
      <c r="F79" s="16" t="s">
        <v>75</v>
      </c>
      <c r="G79" s="13">
        <v>6</v>
      </c>
      <c r="H79" s="18">
        <f t="shared" si="57"/>
        <v>25.03639742</v>
      </c>
      <c r="I79" s="18">
        <f t="shared" si="58"/>
        <v>298.18639742</v>
      </c>
      <c r="J79" s="18">
        <f t="shared" si="59"/>
        <v>0.347557004551432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0.990687797248109</v>
      </c>
      <c r="P79" s="18">
        <f t="shared" si="62"/>
        <v>0.344320483257209</v>
      </c>
      <c r="Q79" s="23">
        <f t="shared" si="63"/>
        <v>0.0895233256468744</v>
      </c>
      <c r="R79" s="18">
        <f t="shared" si="64"/>
        <v>0.1355172</v>
      </c>
      <c r="S79" s="24">
        <f t="shared" si="65"/>
        <v>0.660604894779957</v>
      </c>
      <c r="T79" s="3">
        <v>0.01</v>
      </c>
      <c r="U79" s="25">
        <f t="shared" si="66"/>
        <v>0.00660604894779957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0.01</v>
      </c>
      <c r="AF79" s="3">
        <v>0.49</v>
      </c>
      <c r="AG79" s="25">
        <f t="shared" si="67"/>
        <v>0.0049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0.02</v>
      </c>
      <c r="AR79" s="3">
        <v>0.5</v>
      </c>
      <c r="AS79" s="3">
        <f t="shared" si="68"/>
        <v>0.01</v>
      </c>
      <c r="AT79" s="2">
        <f t="shared" si="69"/>
        <v>0.0215060489477996</v>
      </c>
      <c r="AU79" s="28">
        <f t="shared" si="70"/>
        <v>52.122</v>
      </c>
      <c r="AV79" s="1">
        <f t="shared" si="71"/>
        <v>0.26</v>
      </c>
      <c r="AW79" s="2">
        <f t="shared" si="72"/>
        <v>0.01</v>
      </c>
      <c r="AX79" s="1">
        <f t="shared" si="73"/>
        <v>19.5267448943406</v>
      </c>
    </row>
    <row r="80" s="1" customFormat="1" spans="1:50">
      <c r="A80" s="13"/>
      <c r="B80" s="13"/>
      <c r="C80" s="16">
        <v>6</v>
      </c>
      <c r="D80" s="17">
        <v>27.2249029416667</v>
      </c>
      <c r="E80" s="19">
        <f t="shared" si="74"/>
        <v>25.03639742</v>
      </c>
      <c r="F80" s="16" t="s">
        <v>73</v>
      </c>
      <c r="G80" s="13">
        <v>7</v>
      </c>
      <c r="H80" s="18">
        <f t="shared" si="57"/>
        <v>27.2249029416667</v>
      </c>
      <c r="I80" s="18">
        <f t="shared" si="58"/>
        <v>300.374902941667</v>
      </c>
      <c r="J80" s="18">
        <f t="shared" si="59"/>
        <v>0.440908900192062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1.1675873139909</v>
      </c>
      <c r="P80" s="18">
        <f t="shared" si="62"/>
        <v>0.514799638489931</v>
      </c>
      <c r="Q80" s="23">
        <f t="shared" si="63"/>
        <v>0.133847906007382</v>
      </c>
      <c r="R80" s="18">
        <f t="shared" si="64"/>
        <v>0.1355172</v>
      </c>
      <c r="S80" s="24">
        <f t="shared" si="65"/>
        <v>0.987682050746194</v>
      </c>
      <c r="T80" s="3">
        <v>0.01</v>
      </c>
      <c r="U80" s="25">
        <f t="shared" si="66"/>
        <v>0.00987682050746194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0.01</v>
      </c>
      <c r="AF80" s="3">
        <v>0.49</v>
      </c>
      <c r="AG80" s="25">
        <f t="shared" si="67"/>
        <v>0.0049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0.02</v>
      </c>
      <c r="AR80" s="3">
        <v>0.5</v>
      </c>
      <c r="AS80" s="3">
        <f t="shared" si="68"/>
        <v>0.01</v>
      </c>
      <c r="AT80" s="2">
        <f t="shared" si="69"/>
        <v>0.0247768205074619</v>
      </c>
      <c r="AU80" s="28">
        <f t="shared" si="70"/>
        <v>52.122</v>
      </c>
      <c r="AV80" s="1">
        <f t="shared" si="71"/>
        <v>0.26</v>
      </c>
      <c r="AW80" s="2">
        <f t="shared" si="72"/>
        <v>0.01</v>
      </c>
      <c r="AX80" s="1">
        <f t="shared" si="73"/>
        <v>22.4964917784946</v>
      </c>
    </row>
    <row r="81" s="1" customFormat="1" spans="1:50">
      <c r="A81" s="13"/>
      <c r="B81" s="13"/>
      <c r="C81" s="16">
        <v>7</v>
      </c>
      <c r="D81" s="17">
        <v>27.3044863432258</v>
      </c>
      <c r="E81" s="19">
        <f t="shared" si="74"/>
        <v>27.2249029416667</v>
      </c>
      <c r="F81" s="16" t="s">
        <v>73</v>
      </c>
      <c r="G81" s="13">
        <v>8</v>
      </c>
      <c r="H81" s="18">
        <f t="shared" si="57"/>
        <v>27.3044863432258</v>
      </c>
      <c r="I81" s="18">
        <f t="shared" si="58"/>
        <v>300.454486343226</v>
      </c>
      <c r="J81" s="18">
        <f t="shared" si="59"/>
        <v>0.444710886715843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1.17400767550097</v>
      </c>
      <c r="P81" s="18">
        <f t="shared" si="62"/>
        <v>0.522093994383241</v>
      </c>
      <c r="Q81" s="23">
        <f t="shared" si="63"/>
        <v>0.135744438539643</v>
      </c>
      <c r="R81" s="18">
        <f t="shared" si="64"/>
        <v>0.1355172</v>
      </c>
      <c r="S81" s="24">
        <f t="shared" si="65"/>
        <v>1.00167682434143</v>
      </c>
      <c r="T81" s="3">
        <v>0.01</v>
      </c>
      <c r="U81" s="25">
        <f t="shared" si="66"/>
        <v>0.0100167682434143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0.01</v>
      </c>
      <c r="AF81" s="3">
        <v>0.49</v>
      </c>
      <c r="AG81" s="25">
        <f t="shared" si="67"/>
        <v>0.0049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0.02</v>
      </c>
      <c r="AR81" s="3">
        <v>0.5</v>
      </c>
      <c r="AS81" s="3">
        <f t="shared" si="68"/>
        <v>0.01</v>
      </c>
      <c r="AT81" s="2">
        <f t="shared" si="69"/>
        <v>0.0249167682434143</v>
      </c>
      <c r="AU81" s="28">
        <f t="shared" si="70"/>
        <v>52.122</v>
      </c>
      <c r="AV81" s="1">
        <f t="shared" si="71"/>
        <v>0.26</v>
      </c>
      <c r="AW81" s="2">
        <f t="shared" si="72"/>
        <v>0.01</v>
      </c>
      <c r="AX81" s="1">
        <f t="shared" si="73"/>
        <v>22.6235594581561</v>
      </c>
    </row>
    <row r="82" s="1" customFormat="1" spans="1:50">
      <c r="A82" s="13"/>
      <c r="B82" s="13"/>
      <c r="C82" s="16">
        <v>8</v>
      </c>
      <c r="D82" s="17">
        <v>27.4307932493548</v>
      </c>
      <c r="E82" s="19">
        <f t="shared" si="74"/>
        <v>27.3044863432258</v>
      </c>
      <c r="F82" s="16" t="s">
        <v>73</v>
      </c>
      <c r="G82" s="13">
        <v>9</v>
      </c>
      <c r="H82" s="18">
        <f t="shared" si="57"/>
        <v>27.4307932493548</v>
      </c>
      <c r="I82" s="18">
        <f t="shared" si="58"/>
        <v>300.580793249355</v>
      </c>
      <c r="J82" s="18">
        <f t="shared" si="59"/>
        <v>0.450808236359555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1.17313368111773</v>
      </c>
      <c r="P82" s="18">
        <f t="shared" si="62"/>
        <v>0.528858325798675</v>
      </c>
      <c r="Q82" s="23">
        <f t="shared" si="63"/>
        <v>0.137503164707656</v>
      </c>
      <c r="R82" s="18">
        <f t="shared" si="64"/>
        <v>0.1355172</v>
      </c>
      <c r="S82" s="24">
        <f t="shared" si="65"/>
        <v>1.01465470587981</v>
      </c>
      <c r="T82" s="3">
        <v>0.01</v>
      </c>
      <c r="U82" s="25">
        <f t="shared" si="66"/>
        <v>0.0101465470587981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0.01</v>
      </c>
      <c r="AF82" s="3">
        <v>0.49</v>
      </c>
      <c r="AG82" s="25">
        <f t="shared" si="67"/>
        <v>0.0049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0.02</v>
      </c>
      <c r="AR82" s="3">
        <v>0.5</v>
      </c>
      <c r="AS82" s="3">
        <f t="shared" si="68"/>
        <v>0.01</v>
      </c>
      <c r="AT82" s="2">
        <f t="shared" si="69"/>
        <v>0.0250465470587981</v>
      </c>
      <c r="AU82" s="28">
        <f t="shared" si="70"/>
        <v>52.122</v>
      </c>
      <c r="AV82" s="1">
        <f t="shared" si="71"/>
        <v>0.26</v>
      </c>
      <c r="AW82" s="2">
        <f t="shared" si="72"/>
        <v>0.01</v>
      </c>
      <c r="AX82" s="1">
        <f t="shared" si="73"/>
        <v>22.7413941114129</v>
      </c>
    </row>
    <row r="83" s="1" customFormat="1" spans="1:50">
      <c r="A83" s="13"/>
      <c r="B83" s="13"/>
      <c r="C83" s="16">
        <v>9</v>
      </c>
      <c r="D83" s="17">
        <v>26.135229366</v>
      </c>
      <c r="E83" s="19">
        <f t="shared" si="74"/>
        <v>27.4307932493548</v>
      </c>
      <c r="F83" s="16" t="s">
        <v>73</v>
      </c>
      <c r="G83" s="13">
        <v>10</v>
      </c>
      <c r="H83" s="18">
        <f t="shared" si="57"/>
        <v>26.135229366</v>
      </c>
      <c r="I83" s="18">
        <f t="shared" si="58"/>
        <v>299.285229366</v>
      </c>
      <c r="J83" s="18">
        <f t="shared" si="59"/>
        <v>0.391825348348673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1.16549535531905</v>
      </c>
      <c r="P83" s="18">
        <f t="shared" si="62"/>
        <v>0.456670623596648</v>
      </c>
      <c r="Q83" s="23">
        <f t="shared" si="63"/>
        <v>0.118734362135128</v>
      </c>
      <c r="R83" s="18">
        <f t="shared" si="64"/>
        <v>0.1355172</v>
      </c>
      <c r="S83" s="24">
        <f t="shared" si="65"/>
        <v>0.87615713824613</v>
      </c>
      <c r="T83" s="3">
        <v>0.01</v>
      </c>
      <c r="U83" s="25">
        <f t="shared" si="66"/>
        <v>0.0087615713824613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0.005</v>
      </c>
      <c r="AF83" s="3">
        <v>0.49</v>
      </c>
      <c r="AG83" s="25">
        <f t="shared" si="67"/>
        <v>0.00245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0.015</v>
      </c>
      <c r="AR83" s="3">
        <v>0.5</v>
      </c>
      <c r="AS83" s="3">
        <f t="shared" si="68"/>
        <v>0.0075</v>
      </c>
      <c r="AT83" s="2">
        <f t="shared" si="69"/>
        <v>0.0187115713824613</v>
      </c>
      <c r="AU83" s="28">
        <f t="shared" si="70"/>
        <v>52.122</v>
      </c>
      <c r="AV83" s="1">
        <f t="shared" si="71"/>
        <v>0.26</v>
      </c>
      <c r="AW83" s="2">
        <f t="shared" si="72"/>
        <v>0.01</v>
      </c>
      <c r="AX83" s="1">
        <f t="shared" si="73"/>
        <v>16.9894564010536</v>
      </c>
    </row>
    <row r="84" s="1" customFormat="1" spans="1:50">
      <c r="A84" s="13"/>
      <c r="B84" s="13"/>
      <c r="C84" s="16">
        <v>10</v>
      </c>
      <c r="D84" s="17">
        <v>22.9833684370968</v>
      </c>
      <c r="E84" s="19">
        <f t="shared" si="74"/>
        <v>26.135229366</v>
      </c>
      <c r="F84" s="16" t="s">
        <v>73</v>
      </c>
      <c r="G84" s="13">
        <v>11</v>
      </c>
      <c r="H84" s="18">
        <f t="shared" si="57"/>
        <v>22.9833684370968</v>
      </c>
      <c r="I84" s="18">
        <f t="shared" si="58"/>
        <v>296.133368437097</v>
      </c>
      <c r="J84" s="18">
        <f t="shared" si="59"/>
        <v>0.277147522546173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0.673383495136284</v>
      </c>
      <c r="O84" s="18">
        <f t="shared" si="75"/>
        <v>0.55666123658612</v>
      </c>
      <c r="P84" s="18">
        <f t="shared" si="62"/>
        <v>0.154277282617332</v>
      </c>
      <c r="Q84" s="23">
        <f t="shared" si="63"/>
        <v>0.0401120934805064</v>
      </c>
      <c r="R84" s="18">
        <f t="shared" si="64"/>
        <v>0.1355172</v>
      </c>
      <c r="S84" s="24">
        <f t="shared" si="65"/>
        <v>0.295992637691056</v>
      </c>
      <c r="T84" s="3">
        <v>0.01</v>
      </c>
      <c r="U84" s="25">
        <f t="shared" si="66"/>
        <v>0.00295992637691056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0.005</v>
      </c>
      <c r="AF84" s="3">
        <v>0.49</v>
      </c>
      <c r="AG84" s="25">
        <f t="shared" si="67"/>
        <v>0.00245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0.015</v>
      </c>
      <c r="AR84" s="3">
        <v>0.5</v>
      </c>
      <c r="AS84" s="3">
        <f t="shared" si="68"/>
        <v>0.0075</v>
      </c>
      <c r="AT84" s="2">
        <f t="shared" si="69"/>
        <v>0.0129099263769106</v>
      </c>
      <c r="AU84" s="28">
        <f t="shared" si="70"/>
        <v>52.122</v>
      </c>
      <c r="AV84" s="1">
        <f t="shared" si="71"/>
        <v>0.26</v>
      </c>
      <c r="AW84" s="2">
        <f t="shared" si="72"/>
        <v>0.01</v>
      </c>
      <c r="AX84" s="1">
        <f t="shared" si="73"/>
        <v>11.7217644011939</v>
      </c>
    </row>
    <row r="85" s="1" customFormat="1" spans="1:51">
      <c r="A85" s="13"/>
      <c r="B85" s="13"/>
      <c r="C85" s="16">
        <v>11</v>
      </c>
      <c r="D85" s="17">
        <v>18.5804629593333</v>
      </c>
      <c r="E85" s="19">
        <f t="shared" si="74"/>
        <v>22.9833684370968</v>
      </c>
      <c r="F85" s="16" t="s">
        <v>75</v>
      </c>
      <c r="G85" s="13">
        <v>12</v>
      </c>
      <c r="H85" s="18">
        <f t="shared" si="57"/>
        <v>18.5804629593333</v>
      </c>
      <c r="I85" s="18">
        <f t="shared" si="58"/>
        <v>291.730462959333</v>
      </c>
      <c r="J85" s="18">
        <f t="shared" si="59"/>
        <v>0.168732822007754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0.923603953968788</v>
      </c>
      <c r="P85" s="18">
        <f t="shared" si="62"/>
        <v>0.155842301570673</v>
      </c>
      <c r="Q85" s="23">
        <f t="shared" si="63"/>
        <v>0.0405189984083751</v>
      </c>
      <c r="R85" s="18">
        <f t="shared" si="64"/>
        <v>0.1355172</v>
      </c>
      <c r="S85" s="24">
        <f t="shared" si="65"/>
        <v>0.298995244945845</v>
      </c>
      <c r="T85" s="3">
        <v>0.01</v>
      </c>
      <c r="U85" s="25">
        <f t="shared" si="66"/>
        <v>0.00298995244945845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0.001</v>
      </c>
      <c r="AF85" s="3">
        <v>0.49</v>
      </c>
      <c r="AG85" s="25">
        <f t="shared" si="67"/>
        <v>0.00049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0.00847995244945845</v>
      </c>
      <c r="AU85" s="28">
        <f t="shared" si="70"/>
        <v>52.122</v>
      </c>
      <c r="AV85" s="1">
        <f t="shared" si="71"/>
        <v>0.26</v>
      </c>
      <c r="AW85" s="2">
        <f t="shared" si="72"/>
        <v>0.01</v>
      </c>
      <c r="AX85" s="1">
        <f t="shared" si="73"/>
        <v>7.69950206096113</v>
      </c>
      <c r="AY85" s="1">
        <f>SUM(AX74:AX85)</f>
        <v>178.674281913553</v>
      </c>
    </row>
    <row r="86" s="1" customFormat="1" spans="1:46">
      <c r="A86" s="13"/>
      <c r="B86" s="13"/>
      <c r="C86" s="16">
        <v>12</v>
      </c>
      <c r="D86" s="17">
        <v>11.6573120227097</v>
      </c>
      <c r="E86" s="19">
        <f t="shared" si="74"/>
        <v>18.5804629593333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13.6351445335806</v>
      </c>
      <c r="E90" s="16"/>
      <c r="F90" s="16"/>
      <c r="G90" s="13">
        <v>1</v>
      </c>
      <c r="H90" s="18">
        <f t="shared" ref="H90:H101" si="76">E91</f>
        <v>13.6351445335806</v>
      </c>
      <c r="I90" s="18">
        <f t="shared" ref="I90:I101" si="77">H90+273.15</f>
        <v>286.785144533581</v>
      </c>
      <c r="J90" s="18">
        <f t="shared" ref="J90:J101" si="78">EXP(($C$16*(I90-$C$14))/($C$17*I90*$C$14))</f>
        <v>0.0948960159580041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0.0270168957432438</v>
      </c>
      <c r="Q90" s="23">
        <f t="shared" ref="Q90:Q101" si="82">P90*$B$76</f>
        <v>0.00702439289324338</v>
      </c>
      <c r="R90" s="18">
        <f t="shared" ref="R90:R101" si="83">L90*$B$76</f>
        <v>0.074022</v>
      </c>
      <c r="S90" s="24">
        <f t="shared" ref="S90:S101" si="84">Q90/R90</f>
        <v>0.0948960159580041</v>
      </c>
      <c r="T90" s="3">
        <v>0.01</v>
      </c>
      <c r="U90" s="25">
        <f t="shared" ref="U90:U101" si="85">S90*T90</f>
        <v>0.000948960159580041</v>
      </c>
      <c r="V90" s="24"/>
      <c r="W90" s="3"/>
      <c r="X90" s="3"/>
      <c r="Y90" s="27"/>
      <c r="Z90" s="3"/>
      <c r="AA90" s="26"/>
      <c r="AB90" s="3"/>
      <c r="AC90" s="3"/>
      <c r="AD90" s="3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0.00643896015958004</v>
      </c>
      <c r="AU90" s="28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</v>
      </c>
      <c r="AX90" s="1">
        <f t="shared" ref="AX90:AX101" si="92">AW90*10000*AV90*0.67*AU90*AT90</f>
        <v>0</v>
      </c>
      <c r="AZ90" s="2">
        <f t="shared" ref="AZ90:AZ101" si="93">$E$10</f>
        <v>0</v>
      </c>
      <c r="BA90" s="1">
        <f t="shared" ref="BA90:BA101" si="94">AZ90*10000*AV90*0.67*AU90*AT90</f>
        <v>0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12.6340066105484</v>
      </c>
      <c r="E91" s="19">
        <f t="shared" ref="E91:E102" si="95">D90</f>
        <v>13.6351445335806</v>
      </c>
      <c r="F91" s="16" t="s">
        <v>73</v>
      </c>
      <c r="G91" s="13">
        <v>2</v>
      </c>
      <c r="H91" s="18">
        <f t="shared" si="76"/>
        <v>12.6340066105484</v>
      </c>
      <c r="I91" s="18">
        <f t="shared" si="77"/>
        <v>285.784006610548</v>
      </c>
      <c r="J91" s="18">
        <f t="shared" si="78"/>
        <v>0.0842547743593354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0.542383104256756</v>
      </c>
      <c r="P91" s="18">
        <f t="shared" si="81"/>
        <v>0.0456983660654689</v>
      </c>
      <c r="Q91" s="23">
        <f t="shared" si="82"/>
        <v>0.0118815751770219</v>
      </c>
      <c r="R91" s="18">
        <f t="shared" si="83"/>
        <v>0.074022</v>
      </c>
      <c r="S91" s="24">
        <f t="shared" si="84"/>
        <v>0.160514106306529</v>
      </c>
      <c r="T91" s="3">
        <v>0.01</v>
      </c>
      <c r="U91" s="25">
        <f t="shared" si="85"/>
        <v>0.00160514106306529</v>
      </c>
      <c r="V91" s="24"/>
      <c r="W91" s="3"/>
      <c r="X91" s="3"/>
      <c r="Y91" s="27"/>
      <c r="Z91" s="3"/>
      <c r="AA91" s="26"/>
      <c r="AB91" s="3"/>
      <c r="AC91" s="3"/>
      <c r="AD91" s="3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0.00709514106306529</v>
      </c>
      <c r="AU91" s="28">
        <f t="shared" si="89"/>
        <v>28.47</v>
      </c>
      <c r="AV91" s="1">
        <f t="shared" si="90"/>
        <v>0.26</v>
      </c>
      <c r="AW91" s="2">
        <f t="shared" si="91"/>
        <v>0</v>
      </c>
      <c r="AX91" s="1">
        <f t="shared" si="92"/>
        <v>0</v>
      </c>
      <c r="AZ91" s="2">
        <f t="shared" si="93"/>
        <v>0</v>
      </c>
      <c r="BA91" s="1">
        <f t="shared" si="94"/>
        <v>0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7">
        <v>16.39738104925</v>
      </c>
      <c r="E92" s="19">
        <f t="shared" si="95"/>
        <v>12.6340066105484</v>
      </c>
      <c r="F92" s="16" t="s">
        <v>73</v>
      </c>
      <c r="G92" s="13">
        <v>3</v>
      </c>
      <c r="H92" s="18">
        <f t="shared" si="76"/>
        <v>16.39738104925</v>
      </c>
      <c r="I92" s="18">
        <f t="shared" si="77"/>
        <v>289.54738104925</v>
      </c>
      <c r="J92" s="18">
        <f t="shared" si="78"/>
        <v>0.131193562331499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0.781384738191288</v>
      </c>
      <c r="P92" s="18">
        <f t="shared" si="81"/>
        <v>0.102512647354781</v>
      </c>
      <c r="Q92" s="23">
        <f t="shared" si="82"/>
        <v>0.026653288312243</v>
      </c>
      <c r="R92" s="18">
        <f t="shared" si="83"/>
        <v>0.074022</v>
      </c>
      <c r="S92" s="24">
        <f t="shared" si="84"/>
        <v>0.360072523199089</v>
      </c>
      <c r="T92" s="3">
        <v>0.01</v>
      </c>
      <c r="U92" s="25">
        <f t="shared" si="85"/>
        <v>0.00360072523199089</v>
      </c>
      <c r="V92" s="24"/>
      <c r="W92" s="3"/>
      <c r="X92" s="3"/>
      <c r="Y92" s="27"/>
      <c r="Z92" s="3"/>
      <c r="AA92" s="26"/>
      <c r="AB92" s="3"/>
      <c r="AC92" s="3"/>
      <c r="AD92" s="3"/>
      <c r="AE92" s="24">
        <v>0.005</v>
      </c>
      <c r="AF92" s="3">
        <v>0.49</v>
      </c>
      <c r="AG92" s="25">
        <f t="shared" si="86"/>
        <v>0.00245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0.015</v>
      </c>
      <c r="AR92" s="3">
        <v>0.5</v>
      </c>
      <c r="AS92" s="3">
        <f t="shared" si="87"/>
        <v>0.0075</v>
      </c>
      <c r="AT92" s="2">
        <f t="shared" si="88"/>
        <v>0.0135507252319909</v>
      </c>
      <c r="AU92" s="28">
        <f t="shared" si="89"/>
        <v>28.47</v>
      </c>
      <c r="AV92" s="1">
        <f t="shared" si="90"/>
        <v>0.26</v>
      </c>
      <c r="AW92" s="2">
        <f t="shared" si="91"/>
        <v>0</v>
      </c>
      <c r="AX92" s="1">
        <f t="shared" si="92"/>
        <v>0</v>
      </c>
      <c r="AZ92" s="2">
        <f t="shared" si="93"/>
        <v>0</v>
      </c>
      <c r="BA92" s="1">
        <f t="shared" si="94"/>
        <v>0</v>
      </c>
    </row>
    <row r="93" s="1" customFormat="1" spans="1:53">
      <c r="A93" s="13"/>
      <c r="B93" s="13"/>
      <c r="C93" s="16">
        <v>3</v>
      </c>
      <c r="D93" s="17">
        <v>19.1922791245161</v>
      </c>
      <c r="E93" s="19">
        <f t="shared" si="95"/>
        <v>16.39738104925</v>
      </c>
      <c r="F93" s="16" t="s">
        <v>73</v>
      </c>
      <c r="G93" s="13">
        <v>4</v>
      </c>
      <c r="H93" s="18">
        <f t="shared" si="76"/>
        <v>19.1922791245161</v>
      </c>
      <c r="I93" s="18">
        <f t="shared" si="77"/>
        <v>292.342279124516</v>
      </c>
      <c r="J93" s="18">
        <f t="shared" si="78"/>
        <v>0.180940098538529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0.963572090836507</v>
      </c>
      <c r="P93" s="18">
        <f t="shared" si="81"/>
        <v>0.174348829064934</v>
      </c>
      <c r="Q93" s="23">
        <f t="shared" si="82"/>
        <v>0.0453306955568828</v>
      </c>
      <c r="R93" s="18">
        <f t="shared" si="83"/>
        <v>0.074022</v>
      </c>
      <c r="S93" s="24">
        <f t="shared" si="84"/>
        <v>0.612394903635174</v>
      </c>
      <c r="T93" s="3">
        <v>0.01</v>
      </c>
      <c r="U93" s="25">
        <f t="shared" si="85"/>
        <v>0.00612394903635174</v>
      </c>
      <c r="V93" s="24"/>
      <c r="W93" s="3"/>
      <c r="X93" s="3"/>
      <c r="Y93" s="27"/>
      <c r="Z93" s="3"/>
      <c r="AA93" s="26"/>
      <c r="AB93" s="3"/>
      <c r="AC93" s="3"/>
      <c r="AD93" s="3"/>
      <c r="AE93" s="24">
        <v>0.005</v>
      </c>
      <c r="AF93" s="3">
        <v>0.49</v>
      </c>
      <c r="AG93" s="25">
        <f t="shared" si="86"/>
        <v>0.00245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0.015</v>
      </c>
      <c r="AR93" s="3">
        <v>0.5</v>
      </c>
      <c r="AS93" s="3">
        <f t="shared" si="87"/>
        <v>0.0075</v>
      </c>
      <c r="AT93" s="2">
        <f t="shared" si="88"/>
        <v>0.0160739490363517</v>
      </c>
      <c r="AU93" s="28">
        <f t="shared" si="89"/>
        <v>28.47</v>
      </c>
      <c r="AV93" s="1">
        <f t="shared" si="90"/>
        <v>0.26</v>
      </c>
      <c r="AW93" s="2">
        <f t="shared" si="91"/>
        <v>0</v>
      </c>
      <c r="AX93" s="1">
        <f t="shared" si="92"/>
        <v>0</v>
      </c>
      <c r="AZ93" s="2">
        <f t="shared" si="93"/>
        <v>0</v>
      </c>
      <c r="BA93" s="1">
        <f t="shared" si="94"/>
        <v>0</v>
      </c>
    </row>
    <row r="94" s="1" customFormat="1" spans="1:53">
      <c r="A94" s="13"/>
      <c r="B94" s="13"/>
      <c r="C94" s="16">
        <v>4</v>
      </c>
      <c r="D94" s="17">
        <v>20.4605265073333</v>
      </c>
      <c r="E94" s="19">
        <f t="shared" si="95"/>
        <v>19.1922791245161</v>
      </c>
      <c r="F94" s="16" t="s">
        <v>73</v>
      </c>
      <c r="G94" s="13">
        <v>5</v>
      </c>
      <c r="H94" s="18">
        <f t="shared" si="76"/>
        <v>20.4605265073333</v>
      </c>
      <c r="I94" s="18">
        <f t="shared" si="77"/>
        <v>293.610526507333</v>
      </c>
      <c r="J94" s="18">
        <f t="shared" si="78"/>
        <v>0.208936728723936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0.749762098682994</v>
      </c>
      <c r="O94" s="18">
        <f t="shared" si="96"/>
        <v>0.324161163088579</v>
      </c>
      <c r="P94" s="18">
        <f t="shared" si="81"/>
        <v>0.0677291729950739</v>
      </c>
      <c r="Q94" s="23">
        <f t="shared" si="82"/>
        <v>0.0176095849787192</v>
      </c>
      <c r="R94" s="18">
        <f t="shared" si="83"/>
        <v>0.074022</v>
      </c>
      <c r="S94" s="24">
        <f t="shared" si="84"/>
        <v>0.23789663854961</v>
      </c>
      <c r="T94" s="3">
        <v>0.01</v>
      </c>
      <c r="U94" s="25">
        <f t="shared" si="85"/>
        <v>0.0023789663854961</v>
      </c>
      <c r="V94" s="24"/>
      <c r="W94" s="3"/>
      <c r="X94" s="3"/>
      <c r="Y94" s="27"/>
      <c r="Z94" s="3"/>
      <c r="AA94" s="26"/>
      <c r="AB94" s="3"/>
      <c r="AC94" s="3"/>
      <c r="AD94" s="3"/>
      <c r="AE94" s="24">
        <v>0.01</v>
      </c>
      <c r="AF94" s="3">
        <v>0.49</v>
      </c>
      <c r="AG94" s="25">
        <f t="shared" si="86"/>
        <v>0.0049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0.02</v>
      </c>
      <c r="AR94" s="3">
        <v>0.5</v>
      </c>
      <c r="AS94" s="3">
        <f t="shared" si="87"/>
        <v>0.01</v>
      </c>
      <c r="AT94" s="2">
        <f t="shared" si="88"/>
        <v>0.0172789663854961</v>
      </c>
      <c r="AU94" s="28">
        <f t="shared" si="89"/>
        <v>28.47</v>
      </c>
      <c r="AV94" s="1">
        <f t="shared" si="90"/>
        <v>0.26</v>
      </c>
      <c r="AW94" s="2">
        <f t="shared" si="91"/>
        <v>0</v>
      </c>
      <c r="AX94" s="1">
        <f t="shared" si="92"/>
        <v>0</v>
      </c>
      <c r="AZ94" s="2">
        <f t="shared" si="93"/>
        <v>0</v>
      </c>
      <c r="BA94" s="1">
        <f t="shared" si="94"/>
        <v>0</v>
      </c>
    </row>
    <row r="95" s="1" customFormat="1" spans="1:53">
      <c r="A95" s="13"/>
      <c r="B95" s="13"/>
      <c r="C95" s="16">
        <v>5</v>
      </c>
      <c r="D95" s="17">
        <v>25.03639742</v>
      </c>
      <c r="E95" s="19">
        <f t="shared" si="95"/>
        <v>20.4605265073333</v>
      </c>
      <c r="F95" s="16" t="s">
        <v>75</v>
      </c>
      <c r="G95" s="13">
        <v>6</v>
      </c>
      <c r="H95" s="18">
        <f t="shared" si="76"/>
        <v>25.03639742</v>
      </c>
      <c r="I95" s="18">
        <f t="shared" si="77"/>
        <v>298.18639742</v>
      </c>
      <c r="J95" s="18">
        <f t="shared" si="78"/>
        <v>0.347557004551432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0.541131990093505</v>
      </c>
      <c r="P95" s="18">
        <f t="shared" si="81"/>
        <v>0.188074213543854</v>
      </c>
      <c r="Q95" s="23">
        <f t="shared" si="82"/>
        <v>0.0488992955214019</v>
      </c>
      <c r="R95" s="18">
        <f t="shared" si="83"/>
        <v>0.074022</v>
      </c>
      <c r="S95" s="24">
        <f t="shared" si="84"/>
        <v>0.660604894779957</v>
      </c>
      <c r="T95" s="3">
        <v>0.01</v>
      </c>
      <c r="U95" s="25">
        <f t="shared" si="85"/>
        <v>0.00660604894779957</v>
      </c>
      <c r="V95" s="24"/>
      <c r="W95" s="3"/>
      <c r="X95" s="3"/>
      <c r="Y95" s="27"/>
      <c r="Z95" s="3"/>
      <c r="AA95" s="26"/>
      <c r="AB95" s="3"/>
      <c r="AC95" s="3"/>
      <c r="AD95" s="3"/>
      <c r="AE95" s="24">
        <v>0.01</v>
      </c>
      <c r="AF95" s="3">
        <v>0.49</v>
      </c>
      <c r="AG95" s="25">
        <f t="shared" si="86"/>
        <v>0.0049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0.02</v>
      </c>
      <c r="AR95" s="3">
        <v>0.5</v>
      </c>
      <c r="AS95" s="3">
        <f t="shared" si="87"/>
        <v>0.01</v>
      </c>
      <c r="AT95" s="2">
        <f t="shared" si="88"/>
        <v>0.0215060489477996</v>
      </c>
      <c r="AU95" s="28">
        <f t="shared" si="89"/>
        <v>28.47</v>
      </c>
      <c r="AV95" s="1">
        <f t="shared" si="90"/>
        <v>0.26</v>
      </c>
      <c r="AW95" s="2">
        <f t="shared" si="91"/>
        <v>0</v>
      </c>
      <c r="AX95" s="1">
        <f t="shared" si="92"/>
        <v>0</v>
      </c>
      <c r="AZ95" s="2">
        <f t="shared" si="93"/>
        <v>0</v>
      </c>
      <c r="BA95" s="1">
        <f t="shared" si="94"/>
        <v>0</v>
      </c>
    </row>
    <row r="96" s="1" customFormat="1" spans="1:53">
      <c r="A96" s="13"/>
      <c r="B96" s="13"/>
      <c r="C96" s="16">
        <v>6</v>
      </c>
      <c r="D96" s="17">
        <v>27.2249029416667</v>
      </c>
      <c r="E96" s="19">
        <f t="shared" si="95"/>
        <v>25.03639742</v>
      </c>
      <c r="F96" s="16" t="s">
        <v>73</v>
      </c>
      <c r="G96" s="13">
        <v>7</v>
      </c>
      <c r="H96" s="18">
        <f t="shared" si="76"/>
        <v>27.2249029416667</v>
      </c>
      <c r="I96" s="18">
        <f t="shared" si="77"/>
        <v>300.374902941667</v>
      </c>
      <c r="J96" s="18">
        <f t="shared" si="78"/>
        <v>0.440908900192062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0.637757776549651</v>
      </c>
      <c r="P96" s="18">
        <f t="shared" si="81"/>
        <v>0.281193079847441</v>
      </c>
      <c r="Q96" s="23">
        <f t="shared" si="82"/>
        <v>0.0731102007603348</v>
      </c>
      <c r="R96" s="18">
        <f t="shared" si="83"/>
        <v>0.074022</v>
      </c>
      <c r="S96" s="24">
        <f t="shared" si="84"/>
        <v>0.987682050746194</v>
      </c>
      <c r="T96" s="3">
        <v>0.01</v>
      </c>
      <c r="U96" s="25">
        <f t="shared" si="85"/>
        <v>0.00987682050746194</v>
      </c>
      <c r="V96" s="24"/>
      <c r="W96" s="3"/>
      <c r="X96" s="3"/>
      <c r="Y96" s="27"/>
      <c r="Z96" s="3"/>
      <c r="AA96" s="26"/>
      <c r="AB96" s="3"/>
      <c r="AC96" s="3"/>
      <c r="AD96" s="3"/>
      <c r="AE96" s="24">
        <v>0.01</v>
      </c>
      <c r="AF96" s="3">
        <v>0.49</v>
      </c>
      <c r="AG96" s="25">
        <f t="shared" si="86"/>
        <v>0.0049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0.02</v>
      </c>
      <c r="AR96" s="3">
        <v>0.5</v>
      </c>
      <c r="AS96" s="3">
        <f t="shared" si="87"/>
        <v>0.01</v>
      </c>
      <c r="AT96" s="2">
        <f t="shared" si="88"/>
        <v>0.0247768205074619</v>
      </c>
      <c r="AU96" s="28">
        <f t="shared" si="89"/>
        <v>28.47</v>
      </c>
      <c r="AV96" s="1">
        <f t="shared" si="90"/>
        <v>0.26</v>
      </c>
      <c r="AW96" s="2">
        <f t="shared" si="91"/>
        <v>0</v>
      </c>
      <c r="AX96" s="1">
        <f t="shared" si="92"/>
        <v>0</v>
      </c>
      <c r="AZ96" s="2">
        <f t="shared" si="93"/>
        <v>0</v>
      </c>
      <c r="BA96" s="1">
        <f t="shared" si="94"/>
        <v>0</v>
      </c>
    </row>
    <row r="97" s="1" customFormat="1" spans="1:53">
      <c r="A97" s="13"/>
      <c r="B97" s="13"/>
      <c r="C97" s="16">
        <v>7</v>
      </c>
      <c r="D97" s="17">
        <v>27.3044863432258</v>
      </c>
      <c r="E97" s="19">
        <f t="shared" si="95"/>
        <v>27.2249029416667</v>
      </c>
      <c r="F97" s="16" t="s">
        <v>73</v>
      </c>
      <c r="G97" s="13">
        <v>8</v>
      </c>
      <c r="H97" s="18">
        <f t="shared" si="76"/>
        <v>27.3044863432258</v>
      </c>
      <c r="I97" s="18">
        <f t="shared" si="77"/>
        <v>300.454486343226</v>
      </c>
      <c r="J97" s="18">
        <f t="shared" si="78"/>
        <v>0.444710886715843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0.641264696702209</v>
      </c>
      <c r="P97" s="18">
        <f t="shared" si="81"/>
        <v>0.285177391890006</v>
      </c>
      <c r="Q97" s="23">
        <f t="shared" si="82"/>
        <v>0.0741461218914015</v>
      </c>
      <c r="R97" s="18">
        <f t="shared" si="83"/>
        <v>0.074022</v>
      </c>
      <c r="S97" s="24">
        <f t="shared" si="84"/>
        <v>1.00167682434143</v>
      </c>
      <c r="T97" s="3">
        <v>0.01</v>
      </c>
      <c r="U97" s="25">
        <f t="shared" si="85"/>
        <v>0.0100167682434143</v>
      </c>
      <c r="V97" s="24"/>
      <c r="W97" s="3"/>
      <c r="X97" s="3"/>
      <c r="Y97" s="27"/>
      <c r="Z97" s="3"/>
      <c r="AA97" s="26"/>
      <c r="AB97" s="3"/>
      <c r="AC97" s="3"/>
      <c r="AD97" s="3"/>
      <c r="AE97" s="24">
        <v>0.01</v>
      </c>
      <c r="AF97" s="3">
        <v>0.49</v>
      </c>
      <c r="AG97" s="25">
        <f t="shared" si="86"/>
        <v>0.0049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0.02</v>
      </c>
      <c r="AR97" s="3">
        <v>0.5</v>
      </c>
      <c r="AS97" s="3">
        <f t="shared" si="87"/>
        <v>0.01</v>
      </c>
      <c r="AT97" s="2">
        <f t="shared" si="88"/>
        <v>0.0249167682434143</v>
      </c>
      <c r="AU97" s="28">
        <f t="shared" si="89"/>
        <v>28.47</v>
      </c>
      <c r="AV97" s="1">
        <f t="shared" si="90"/>
        <v>0.26</v>
      </c>
      <c r="AW97" s="2">
        <f t="shared" si="91"/>
        <v>0</v>
      </c>
      <c r="AX97" s="1">
        <f t="shared" si="92"/>
        <v>0</v>
      </c>
      <c r="AZ97" s="2">
        <f t="shared" si="93"/>
        <v>0</v>
      </c>
      <c r="BA97" s="1">
        <f t="shared" si="94"/>
        <v>0</v>
      </c>
    </row>
    <row r="98" s="1" customFormat="1" spans="1:53">
      <c r="A98" s="13"/>
      <c r="B98" s="13"/>
      <c r="C98" s="16">
        <v>8</v>
      </c>
      <c r="D98" s="17">
        <v>27.4307932493548</v>
      </c>
      <c r="E98" s="19">
        <f t="shared" si="95"/>
        <v>27.3044863432258</v>
      </c>
      <c r="F98" s="16" t="s">
        <v>73</v>
      </c>
      <c r="G98" s="13">
        <v>9</v>
      </c>
      <c r="H98" s="18">
        <f t="shared" si="76"/>
        <v>27.4307932493548</v>
      </c>
      <c r="I98" s="18">
        <f t="shared" si="77"/>
        <v>300.580793249355</v>
      </c>
      <c r="J98" s="18">
        <f t="shared" si="78"/>
        <v>0.450808236359555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0.640787304812204</v>
      </c>
      <c r="P98" s="18">
        <f t="shared" si="81"/>
        <v>0.288872194763982</v>
      </c>
      <c r="Q98" s="23">
        <f t="shared" si="82"/>
        <v>0.0751067706386354</v>
      </c>
      <c r="R98" s="18">
        <f t="shared" si="83"/>
        <v>0.074022</v>
      </c>
      <c r="S98" s="24">
        <f t="shared" si="84"/>
        <v>1.01465470587981</v>
      </c>
      <c r="T98" s="3">
        <v>0.01</v>
      </c>
      <c r="U98" s="25">
        <f t="shared" si="85"/>
        <v>0.0101465470587981</v>
      </c>
      <c r="V98" s="24"/>
      <c r="W98" s="3"/>
      <c r="X98" s="3"/>
      <c r="Y98" s="27"/>
      <c r="Z98" s="3"/>
      <c r="AA98" s="26"/>
      <c r="AB98" s="3"/>
      <c r="AC98" s="3"/>
      <c r="AD98" s="3"/>
      <c r="AE98" s="24">
        <v>0.01</v>
      </c>
      <c r="AF98" s="3">
        <v>0.49</v>
      </c>
      <c r="AG98" s="25">
        <f t="shared" si="86"/>
        <v>0.0049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0.02</v>
      </c>
      <c r="AR98" s="3">
        <v>0.5</v>
      </c>
      <c r="AS98" s="3">
        <f t="shared" si="87"/>
        <v>0.01</v>
      </c>
      <c r="AT98" s="2">
        <f t="shared" si="88"/>
        <v>0.0250465470587981</v>
      </c>
      <c r="AU98" s="28">
        <f t="shared" si="89"/>
        <v>28.47</v>
      </c>
      <c r="AV98" s="1">
        <f t="shared" si="90"/>
        <v>0.26</v>
      </c>
      <c r="AW98" s="2">
        <f t="shared" si="91"/>
        <v>0</v>
      </c>
      <c r="AX98" s="1">
        <f t="shared" si="92"/>
        <v>0</v>
      </c>
      <c r="AZ98" s="2">
        <f t="shared" si="93"/>
        <v>0</v>
      </c>
      <c r="BA98" s="1">
        <f t="shared" si="94"/>
        <v>0</v>
      </c>
    </row>
    <row r="99" s="1" customFormat="1" spans="1:53">
      <c r="A99" s="13"/>
      <c r="B99" s="13"/>
      <c r="C99" s="16">
        <v>9</v>
      </c>
      <c r="D99" s="17">
        <v>26.135229366</v>
      </c>
      <c r="E99" s="19">
        <f t="shared" si="95"/>
        <v>27.4307932493548</v>
      </c>
      <c r="F99" s="16" t="s">
        <v>73</v>
      </c>
      <c r="G99" s="13">
        <v>10</v>
      </c>
      <c r="H99" s="18">
        <f t="shared" si="76"/>
        <v>26.135229366</v>
      </c>
      <c r="I99" s="18">
        <f t="shared" si="77"/>
        <v>299.285229366</v>
      </c>
      <c r="J99" s="18">
        <f t="shared" si="78"/>
        <v>0.391825348348673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0.636615110048222</v>
      </c>
      <c r="P99" s="18">
        <f t="shared" si="81"/>
        <v>0.249441937258673</v>
      </c>
      <c r="Q99" s="23">
        <f t="shared" si="82"/>
        <v>0.064854903687255</v>
      </c>
      <c r="R99" s="18">
        <f t="shared" si="83"/>
        <v>0.074022</v>
      </c>
      <c r="S99" s="24">
        <f t="shared" si="84"/>
        <v>0.87615713824613</v>
      </c>
      <c r="T99" s="3">
        <v>0.01</v>
      </c>
      <c r="U99" s="25">
        <f t="shared" si="85"/>
        <v>0.0087615713824613</v>
      </c>
      <c r="V99" s="24"/>
      <c r="W99" s="3"/>
      <c r="X99" s="3"/>
      <c r="Y99" s="27"/>
      <c r="Z99" s="3"/>
      <c r="AA99" s="26"/>
      <c r="AB99" s="3"/>
      <c r="AC99" s="3"/>
      <c r="AD99" s="3"/>
      <c r="AE99" s="24">
        <v>0.005</v>
      </c>
      <c r="AF99" s="3">
        <v>0.49</v>
      </c>
      <c r="AG99" s="25">
        <f t="shared" si="86"/>
        <v>0.00245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0.015</v>
      </c>
      <c r="AR99" s="3">
        <v>0.5</v>
      </c>
      <c r="AS99" s="3">
        <f t="shared" si="87"/>
        <v>0.0075</v>
      </c>
      <c r="AT99" s="2">
        <f t="shared" si="88"/>
        <v>0.0187115713824613</v>
      </c>
      <c r="AU99" s="28">
        <f t="shared" si="89"/>
        <v>28.47</v>
      </c>
      <c r="AV99" s="1">
        <f t="shared" si="90"/>
        <v>0.26</v>
      </c>
      <c r="AW99" s="2">
        <f t="shared" si="91"/>
        <v>0</v>
      </c>
      <c r="AX99" s="1">
        <f t="shared" si="92"/>
        <v>0</v>
      </c>
      <c r="AZ99" s="2">
        <f t="shared" si="93"/>
        <v>0</v>
      </c>
      <c r="BA99" s="1">
        <f t="shared" si="94"/>
        <v>0</v>
      </c>
    </row>
    <row r="100" s="1" customFormat="1" spans="1:53">
      <c r="A100" s="13"/>
      <c r="B100" s="13"/>
      <c r="C100" s="16">
        <v>10</v>
      </c>
      <c r="D100" s="17">
        <v>22.9833684370968</v>
      </c>
      <c r="E100" s="19">
        <f t="shared" si="95"/>
        <v>26.135229366</v>
      </c>
      <c r="F100" s="16" t="s">
        <v>73</v>
      </c>
      <c r="G100" s="13">
        <v>11</v>
      </c>
      <c r="H100" s="18">
        <f t="shared" si="76"/>
        <v>22.9833684370968</v>
      </c>
      <c r="I100" s="18">
        <f t="shared" si="77"/>
        <v>296.133368437097</v>
      </c>
      <c r="J100" s="18">
        <f t="shared" si="78"/>
        <v>0.277147522546173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0.367814514150071</v>
      </c>
      <c r="O100" s="18">
        <f t="shared" si="96"/>
        <v>0.304058658639477</v>
      </c>
      <c r="P100" s="18">
        <f t="shared" si="81"/>
        <v>0.0842691039506437</v>
      </c>
      <c r="Q100" s="23">
        <f t="shared" si="82"/>
        <v>0.0219099670271674</v>
      </c>
      <c r="R100" s="18">
        <f t="shared" si="83"/>
        <v>0.074022</v>
      </c>
      <c r="S100" s="24">
        <f t="shared" si="84"/>
        <v>0.295992637691056</v>
      </c>
      <c r="T100" s="3">
        <v>0.01</v>
      </c>
      <c r="U100" s="25">
        <f t="shared" si="85"/>
        <v>0.00295992637691056</v>
      </c>
      <c r="V100" s="24"/>
      <c r="W100" s="3"/>
      <c r="X100" s="3"/>
      <c r="Y100" s="27"/>
      <c r="Z100" s="3"/>
      <c r="AA100" s="26"/>
      <c r="AB100" s="3"/>
      <c r="AC100" s="3"/>
      <c r="AD100" s="3"/>
      <c r="AE100" s="24">
        <v>0.005</v>
      </c>
      <c r="AF100" s="3">
        <v>0.49</v>
      </c>
      <c r="AG100" s="25">
        <f t="shared" si="86"/>
        <v>0.00245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0.015</v>
      </c>
      <c r="AR100" s="3">
        <v>0.5</v>
      </c>
      <c r="AS100" s="3">
        <f t="shared" si="87"/>
        <v>0.0075</v>
      </c>
      <c r="AT100" s="2">
        <f t="shared" si="88"/>
        <v>0.0129099263769106</v>
      </c>
      <c r="AU100" s="28">
        <f t="shared" si="89"/>
        <v>28.47</v>
      </c>
      <c r="AV100" s="1">
        <f t="shared" si="90"/>
        <v>0.26</v>
      </c>
      <c r="AW100" s="2">
        <f t="shared" si="91"/>
        <v>0</v>
      </c>
      <c r="AX100" s="1">
        <f t="shared" si="92"/>
        <v>0</v>
      </c>
      <c r="AZ100" s="2">
        <f t="shared" si="93"/>
        <v>0</v>
      </c>
      <c r="BA100" s="1">
        <f t="shared" si="94"/>
        <v>0</v>
      </c>
    </row>
    <row r="101" s="1" customFormat="1" spans="1:54">
      <c r="A101" s="13"/>
      <c r="B101" s="13"/>
      <c r="C101" s="16">
        <v>11</v>
      </c>
      <c r="D101" s="17">
        <v>18.5804629593333</v>
      </c>
      <c r="E101" s="19">
        <f t="shared" si="95"/>
        <v>22.9833684370968</v>
      </c>
      <c r="F101" s="16" t="s">
        <v>75</v>
      </c>
      <c r="G101" s="13">
        <v>12</v>
      </c>
      <c r="H101" s="18">
        <f t="shared" si="76"/>
        <v>18.5804629593333</v>
      </c>
      <c r="I101" s="18">
        <f t="shared" si="77"/>
        <v>291.730462959333</v>
      </c>
      <c r="J101" s="18">
        <f t="shared" si="78"/>
        <v>0.168732822007754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0.504489554688834</v>
      </c>
      <c r="P101" s="18">
        <f t="shared" si="81"/>
        <v>0.0851239462360821</v>
      </c>
      <c r="Q101" s="23">
        <f t="shared" si="82"/>
        <v>0.0221322260213813</v>
      </c>
      <c r="R101" s="18">
        <f t="shared" si="83"/>
        <v>0.074022</v>
      </c>
      <c r="S101" s="24">
        <f t="shared" si="84"/>
        <v>0.298995244945845</v>
      </c>
      <c r="T101" s="3">
        <v>0.01</v>
      </c>
      <c r="U101" s="25">
        <f t="shared" si="85"/>
        <v>0.00298995244945845</v>
      </c>
      <c r="V101" s="24"/>
      <c r="W101" s="3"/>
      <c r="X101" s="3"/>
      <c r="Y101" s="27"/>
      <c r="Z101" s="3"/>
      <c r="AA101" s="26"/>
      <c r="AB101" s="3"/>
      <c r="AC101" s="3"/>
      <c r="AD101" s="3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0.00847995244945845</v>
      </c>
      <c r="AU101" s="28">
        <f t="shared" si="89"/>
        <v>28.47</v>
      </c>
      <c r="AV101" s="1">
        <f t="shared" si="90"/>
        <v>0.26</v>
      </c>
      <c r="AW101" s="2">
        <f t="shared" si="91"/>
        <v>0</v>
      </c>
      <c r="AX101" s="1">
        <f t="shared" si="92"/>
        <v>0</v>
      </c>
      <c r="AY101" s="1">
        <f>SUM(AX90:AX101)</f>
        <v>0</v>
      </c>
      <c r="AZ101" s="2">
        <f t="shared" si="93"/>
        <v>0</v>
      </c>
      <c r="BA101" s="1">
        <f t="shared" si="94"/>
        <v>0</v>
      </c>
      <c r="BB101" s="1">
        <f>SUM(BA90:BA101)</f>
        <v>0</v>
      </c>
    </row>
    <row r="102" s="1" customFormat="1" spans="1:46">
      <c r="A102" s="13"/>
      <c r="B102" s="13"/>
      <c r="C102" s="16">
        <v>12</v>
      </c>
      <c r="D102" s="17">
        <v>11.6573120227097</v>
      </c>
      <c r="E102" s="19">
        <f t="shared" si="95"/>
        <v>18.5804629593333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2"/>
  <sheetViews>
    <sheetView workbookViewId="0">
      <pane xSplit="4" topLeftCell="E1" activePane="topRight" state="frozen"/>
      <selection/>
      <selection pane="topRight" activeCell="AT27" sqref="AT27:AT3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46">
      <c r="C1" s="3" t="s">
        <v>0</v>
      </c>
      <c r="D1" s="3" t="s">
        <v>1</v>
      </c>
      <c r="E1" s="3" t="s">
        <v>2</v>
      </c>
      <c r="F1" s="3" t="s">
        <v>3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T1" s="2"/>
    </row>
    <row r="2" s="1" customFormat="1" spans="1:46">
      <c r="A2" s="4"/>
      <c r="B2" s="5" t="s">
        <v>10</v>
      </c>
      <c r="C2" s="3"/>
      <c r="D2" s="3"/>
      <c r="E2" s="7">
        <v>47.37</v>
      </c>
      <c r="F2" s="3">
        <v>1192.09</v>
      </c>
      <c r="G2" s="20">
        <f>(F2+F3+F4)/3</f>
        <v>1338.18733333333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T2" s="2"/>
    </row>
    <row r="3" s="1" customFormat="1" spans="1:46">
      <c r="A3" s="4"/>
      <c r="B3" s="5" t="s">
        <v>13</v>
      </c>
      <c r="C3" s="3"/>
      <c r="D3" s="3"/>
      <c r="E3" s="9"/>
      <c r="F3" s="3">
        <v>1166.832</v>
      </c>
      <c r="G3" s="20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T3" s="2"/>
    </row>
    <row r="4" s="1" customFormat="1" spans="1:46">
      <c r="A4" s="4"/>
      <c r="B4" s="5" t="s">
        <v>14</v>
      </c>
      <c r="C4" s="3"/>
      <c r="D4" s="3"/>
      <c r="E4" s="11"/>
      <c r="F4" s="3">
        <v>1655.64</v>
      </c>
      <c r="G4" s="20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T4" s="2"/>
    </row>
    <row r="5" s="1" customFormat="1" spans="1:46">
      <c r="A5" s="4"/>
      <c r="B5" s="5" t="s">
        <v>15</v>
      </c>
      <c r="C5" s="3"/>
      <c r="D5" s="3"/>
      <c r="E5" s="6">
        <v>87.7972602739726</v>
      </c>
      <c r="F5" s="3">
        <v>93.9145</v>
      </c>
      <c r="G5" s="20">
        <f>(F5+F6)/2</f>
        <v>92.50925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T5" s="2"/>
    </row>
    <row r="6" s="1" customFormat="1" spans="1:46">
      <c r="A6" s="4"/>
      <c r="B6" s="5" t="s">
        <v>16</v>
      </c>
      <c r="C6" s="3"/>
      <c r="D6" s="3"/>
      <c r="E6" s="10"/>
      <c r="F6" s="3">
        <v>91.104</v>
      </c>
      <c r="G6" s="20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T6" s="2"/>
    </row>
    <row r="7" s="1" customFormat="1" spans="1:46">
      <c r="A7" s="4" t="s">
        <v>5</v>
      </c>
      <c r="B7" s="5"/>
      <c r="C7" s="3"/>
      <c r="D7" s="3"/>
      <c r="E7" s="12">
        <v>409.650082191781</v>
      </c>
      <c r="F7" s="3">
        <v>134.758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T7" s="2"/>
    </row>
    <row r="8" s="1" customFormat="1" spans="1:46">
      <c r="A8" s="4" t="s">
        <v>6</v>
      </c>
      <c r="B8" s="5"/>
      <c r="C8" s="3"/>
      <c r="D8" s="3"/>
      <c r="E8" s="12">
        <v>0.06</v>
      </c>
      <c r="F8" s="3">
        <v>625.464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T8" s="2"/>
    </row>
    <row r="9" s="1" customFormat="1" spans="1:46">
      <c r="A9" s="4" t="s">
        <v>7</v>
      </c>
      <c r="B9" s="5"/>
      <c r="C9" s="3"/>
      <c r="D9" s="3"/>
      <c r="E9" s="12">
        <v>0.27</v>
      </c>
      <c r="F9" s="3">
        <v>341.64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T9" s="2"/>
    </row>
    <row r="10" s="1" customFormat="1" spans="1:46">
      <c r="A10" s="4" t="s">
        <v>8</v>
      </c>
      <c r="B10" s="5"/>
      <c r="C10" s="3"/>
      <c r="D10" s="3"/>
      <c r="E10" s="12">
        <v>0.11</v>
      </c>
      <c r="F10" s="3">
        <v>341.64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T10" s="2"/>
    </row>
    <row r="11" s="1" customFormat="1" spans="1:46">
      <c r="A11" s="4" t="s">
        <v>9</v>
      </c>
      <c r="B11" s="5"/>
      <c r="C11" s="3"/>
      <c r="D11" s="3"/>
      <c r="E11" s="12">
        <v>0</v>
      </c>
      <c r="F11" s="3">
        <v>910.8575</v>
      </c>
      <c r="AT11" s="2"/>
    </row>
    <row r="12" s="1" customFormat="1" spans="46:46">
      <c r="AT12" s="2"/>
    </row>
    <row r="13" s="1" customFormat="1" spans="46:46">
      <c r="AT13" s="2"/>
    </row>
    <row r="14" s="1" customFormat="1" spans="1:46">
      <c r="A14" s="13" t="s">
        <v>17</v>
      </c>
      <c r="B14" s="13" t="s">
        <v>18</v>
      </c>
      <c r="C14" s="13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AV38+AV53+AG69+AY85+AY101+BB101</f>
        <v>12443167.8144953</v>
      </c>
      <c r="J14" s="14" t="s">
        <v>21</v>
      </c>
      <c r="K14" s="14">
        <f>I14/(10000*1000)</f>
        <v>1.24431678144953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23</v>
      </c>
      <c r="B15" s="13" t="s">
        <v>18</v>
      </c>
      <c r="C15" s="13"/>
      <c r="D15" s="13"/>
      <c r="E15" s="13"/>
      <c r="F15" s="13"/>
      <c r="G15" s="14"/>
      <c r="H15" s="14" t="s">
        <v>24</v>
      </c>
      <c r="I15" s="14">
        <v>8931870.22275164</v>
      </c>
      <c r="J15" s="14" t="s">
        <v>21</v>
      </c>
      <c r="K15" s="14">
        <f>I15/(10000*1000)</f>
        <v>0.893187022275164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25</v>
      </c>
      <c r="B16" s="13" t="s">
        <v>26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27</v>
      </c>
      <c r="B17" s="13" t="s">
        <v>28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13" t="s">
        <v>31</v>
      </c>
      <c r="B18" s="13" t="s">
        <v>32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34</v>
      </c>
      <c r="B19" s="13" t="s">
        <v>32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37</v>
      </c>
      <c r="B20" s="13" t="s">
        <v>38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39</v>
      </c>
      <c r="B21" s="13" t="s">
        <v>40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41</v>
      </c>
      <c r="B22" s="13" t="s">
        <v>36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42</v>
      </c>
      <c r="B23" s="13" t="s">
        <v>43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1338.18733333333</v>
      </c>
      <c r="C27" s="16" t="s">
        <v>72</v>
      </c>
      <c r="D27" s="17">
        <v>-4.99352784080645</v>
      </c>
      <c r="E27" s="16"/>
      <c r="F27" s="16"/>
      <c r="G27" s="13">
        <v>1</v>
      </c>
      <c r="H27" s="18">
        <f t="shared" ref="H27:H38" si="0">E28</f>
        <v>-4.99352784080645</v>
      </c>
      <c r="I27" s="18">
        <f t="shared" ref="I27:I38" si="1">H27+273.15</f>
        <v>268.156472159194</v>
      </c>
      <c r="J27" s="18">
        <f t="shared" ref="J27:J38" si="2">EXP(($C$16*(I27-$C$14))/($C$17*I27*$C$14))</f>
        <v>0.00897273192897561</v>
      </c>
      <c r="K27" s="18">
        <f t="shared" ref="K27:K38" si="3">$B$27/12</f>
        <v>111.515611111111</v>
      </c>
      <c r="L27" s="18">
        <f t="shared" ref="L27:L38" si="4"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5">O27*J27</f>
        <v>0.0100059968439589</v>
      </c>
      <c r="Q27" s="23">
        <f t="shared" ref="Q27:Q38" si="6">P27*$B$29</f>
        <v>0.00130077958971466</v>
      </c>
      <c r="R27" s="18">
        <f t="shared" ref="R27:R38" si="7">L27*$B$29</f>
        <v>0.144970294444444</v>
      </c>
      <c r="S27" s="24">
        <f t="shared" ref="S27:S38" si="8">Q27/R27</f>
        <v>0.00897273192897561</v>
      </c>
      <c r="T27" s="3">
        <v>0.01</v>
      </c>
      <c r="U27" s="25">
        <f t="shared" ref="U27:U38" si="9">S27*T27</f>
        <v>8.97273192897561e-5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0.0219897273192898</v>
      </c>
      <c r="AR27" s="28">
        <f t="shared" ref="AR27:AR38" si="15">$B$27/12</f>
        <v>111.515611111111</v>
      </c>
      <c r="AS27" s="1">
        <f t="shared" ref="AS27:AS38" si="16">$B$29</f>
        <v>0.13</v>
      </c>
      <c r="AT27" s="2">
        <f>$E$2/12</f>
        <v>3.9475</v>
      </c>
      <c r="AU27" s="1">
        <f t="shared" ref="AU27:AU38" si="17">AT27*10000*AS27*0.67*AR27*AQ27</f>
        <v>8431.32453597188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-5.44240759896774</v>
      </c>
      <c r="E28" s="19">
        <f t="shared" ref="E28:E39" si="18">D27</f>
        <v>-4.99352784080645</v>
      </c>
      <c r="F28" s="16" t="s">
        <v>73</v>
      </c>
      <c r="G28" s="13">
        <v>2</v>
      </c>
      <c r="H28" s="18">
        <f t="shared" si="0"/>
        <v>-5.44240759896774</v>
      </c>
      <c r="I28" s="18">
        <f t="shared" si="1"/>
        <v>267.707592401032</v>
      </c>
      <c r="J28" s="18">
        <f t="shared" si="2"/>
        <v>0.00844274155428285</v>
      </c>
      <c r="K28" s="18">
        <f t="shared" si="3"/>
        <v>111.515611111111</v>
      </c>
      <c r="L28" s="18">
        <f t="shared" si="4"/>
        <v>1.11515611111111</v>
      </c>
      <c r="M28" s="13" t="s">
        <v>73</v>
      </c>
      <c r="N28" s="13"/>
      <c r="O28" s="18">
        <f t="shared" ref="O28:O38" si="19">L28+O27-P27-N28</f>
        <v>2.22030622537826</v>
      </c>
      <c r="P28" s="18">
        <f t="shared" si="5"/>
        <v>0.018745471632234</v>
      </c>
      <c r="Q28" s="23">
        <f t="shared" si="6"/>
        <v>0.00243691131219042</v>
      </c>
      <c r="R28" s="18">
        <f t="shared" si="7"/>
        <v>0.144970294444444</v>
      </c>
      <c r="S28" s="24">
        <f t="shared" si="8"/>
        <v>0.0168097286518535</v>
      </c>
      <c r="T28" s="3">
        <v>0.01</v>
      </c>
      <c r="U28" s="25">
        <f t="shared" si="9"/>
        <v>0.000168097286518535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0.0220680972865185</v>
      </c>
      <c r="AR28" s="28">
        <f t="shared" si="15"/>
        <v>111.515611111111</v>
      </c>
      <c r="AS28" s="1">
        <f t="shared" si="16"/>
        <v>0.13</v>
      </c>
      <c r="AT28" s="2">
        <f t="shared" ref="AT28:AT38" si="20">$E$2/12</f>
        <v>3.9475</v>
      </c>
      <c r="AU28" s="1">
        <f t="shared" si="17"/>
        <v>8461.37323180085</v>
      </c>
    </row>
    <row r="29" s="1" customFormat="1" spans="1:47">
      <c r="A29" s="13" t="s">
        <v>37</v>
      </c>
      <c r="B29" s="13">
        <v>0.13</v>
      </c>
      <c r="C29" s="16">
        <v>2</v>
      </c>
      <c r="D29" s="17">
        <v>-1.50784095667857</v>
      </c>
      <c r="E29" s="19">
        <f t="shared" si="18"/>
        <v>-5.44240759896774</v>
      </c>
      <c r="F29" s="16" t="s">
        <v>73</v>
      </c>
      <c r="G29" s="13">
        <v>3</v>
      </c>
      <c r="H29" s="18">
        <f t="shared" si="0"/>
        <v>-1.50784095667857</v>
      </c>
      <c r="I29" s="18">
        <f t="shared" si="1"/>
        <v>271.642159043321</v>
      </c>
      <c r="J29" s="18">
        <f t="shared" si="2"/>
        <v>0.0142979769123595</v>
      </c>
      <c r="K29" s="18">
        <f t="shared" si="3"/>
        <v>111.515611111111</v>
      </c>
      <c r="L29" s="18">
        <f t="shared" si="4"/>
        <v>1.11515611111111</v>
      </c>
      <c r="M29" s="13" t="s">
        <v>73</v>
      </c>
      <c r="N29" s="13"/>
      <c r="O29" s="18">
        <f t="shared" si="19"/>
        <v>3.31671686485714</v>
      </c>
      <c r="P29" s="18">
        <f t="shared" si="5"/>
        <v>0.0474223411585608</v>
      </c>
      <c r="Q29" s="23">
        <f t="shared" si="6"/>
        <v>0.0061649043506129</v>
      </c>
      <c r="R29" s="18">
        <f t="shared" si="7"/>
        <v>0.144970294444444</v>
      </c>
      <c r="S29" s="24">
        <f t="shared" si="8"/>
        <v>0.04252529371095</v>
      </c>
      <c r="T29" s="3">
        <v>0.01</v>
      </c>
      <c r="U29" s="25">
        <f t="shared" si="9"/>
        <v>0.0004252529371095</v>
      </c>
      <c r="V29" s="24"/>
      <c r="W29" s="3"/>
      <c r="X29" s="25"/>
      <c r="Y29" s="27">
        <v>0.02</v>
      </c>
      <c r="Z29" s="3">
        <v>0.21</v>
      </c>
      <c r="AA29" s="26">
        <f t="shared" si="10"/>
        <v>0.0042</v>
      </c>
      <c r="AB29" s="3">
        <v>0.01</v>
      </c>
      <c r="AC29" s="3">
        <v>0.29</v>
      </c>
      <c r="AD29" s="26">
        <f t="shared" si="11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0.0223252529371095</v>
      </c>
      <c r="AR29" s="28">
        <f t="shared" si="15"/>
        <v>111.515611111111</v>
      </c>
      <c r="AS29" s="1">
        <f t="shared" si="16"/>
        <v>0.13</v>
      </c>
      <c r="AT29" s="2">
        <f t="shared" si="20"/>
        <v>3.9475</v>
      </c>
      <c r="AU29" s="1">
        <f t="shared" si="17"/>
        <v>8559.97212367931</v>
      </c>
    </row>
    <row r="30" s="1" customFormat="1" spans="1:47">
      <c r="A30" s="13"/>
      <c r="B30" s="13"/>
      <c r="C30" s="16">
        <v>3</v>
      </c>
      <c r="D30" s="17">
        <v>5.63601718990323</v>
      </c>
      <c r="E30" s="19">
        <f t="shared" si="18"/>
        <v>-1.50784095667857</v>
      </c>
      <c r="F30" s="16" t="s">
        <v>73</v>
      </c>
      <c r="G30" s="13">
        <v>4</v>
      </c>
      <c r="H30" s="18">
        <f t="shared" si="0"/>
        <v>5.63601718990323</v>
      </c>
      <c r="I30" s="18">
        <f t="shared" si="1"/>
        <v>278.786017189903</v>
      </c>
      <c r="J30" s="18">
        <f t="shared" si="2"/>
        <v>0.0358240955919171</v>
      </c>
      <c r="K30" s="18">
        <f t="shared" si="3"/>
        <v>111.515611111111</v>
      </c>
      <c r="L30" s="18">
        <f t="shared" si="4"/>
        <v>1.11515611111111</v>
      </c>
      <c r="M30" s="13" t="s">
        <v>73</v>
      </c>
      <c r="N30" s="13"/>
      <c r="O30" s="18">
        <f t="shared" si="19"/>
        <v>4.38445063480969</v>
      </c>
      <c r="P30" s="18">
        <f t="shared" si="5"/>
        <v>0.157068978659464</v>
      </c>
      <c r="Q30" s="23">
        <f t="shared" si="6"/>
        <v>0.0204189672257303</v>
      </c>
      <c r="R30" s="18">
        <f t="shared" si="7"/>
        <v>0.144970294444444</v>
      </c>
      <c r="S30" s="24">
        <f t="shared" si="8"/>
        <v>0.140849318848251</v>
      </c>
      <c r="T30" s="3">
        <v>0.01</v>
      </c>
      <c r="U30" s="25">
        <f t="shared" si="9"/>
        <v>0.00140849318848251</v>
      </c>
      <c r="V30" s="24"/>
      <c r="W30" s="3"/>
      <c r="X30" s="25"/>
      <c r="Y30" s="27">
        <v>0.02</v>
      </c>
      <c r="Z30" s="3">
        <v>0.21</v>
      </c>
      <c r="AA30" s="26">
        <f t="shared" si="10"/>
        <v>0.0042</v>
      </c>
      <c r="AB30" s="3">
        <v>0.01</v>
      </c>
      <c r="AC30" s="3">
        <v>0.29</v>
      </c>
      <c r="AD30" s="26">
        <f t="shared" si="11"/>
        <v>0.0029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0.0233084931884825</v>
      </c>
      <c r="AR30" s="28">
        <f t="shared" si="15"/>
        <v>111.515611111111</v>
      </c>
      <c r="AS30" s="1">
        <f t="shared" si="16"/>
        <v>0.13</v>
      </c>
      <c r="AT30" s="2">
        <f t="shared" si="20"/>
        <v>3.9475</v>
      </c>
      <c r="AU30" s="1">
        <f t="shared" si="17"/>
        <v>8936.96714211613</v>
      </c>
    </row>
    <row r="31" s="1" customFormat="1" spans="1:47">
      <c r="A31" s="13"/>
      <c r="B31" s="13"/>
      <c r="C31" s="16">
        <v>4</v>
      </c>
      <c r="D31" s="17">
        <v>11.8236885722667</v>
      </c>
      <c r="E31" s="19">
        <f t="shared" si="18"/>
        <v>5.63601718990323</v>
      </c>
      <c r="F31" s="16" t="s">
        <v>73</v>
      </c>
      <c r="G31" s="13">
        <v>5</v>
      </c>
      <c r="H31" s="18">
        <f t="shared" si="0"/>
        <v>11.8236885722667</v>
      </c>
      <c r="I31" s="18">
        <f t="shared" si="1"/>
        <v>284.973688572267</v>
      </c>
      <c r="J31" s="18">
        <f t="shared" si="2"/>
        <v>0.0764751975418152</v>
      </c>
      <c r="K31" s="18">
        <f t="shared" si="3"/>
        <v>111.515611111111</v>
      </c>
      <c r="L31" s="18">
        <f t="shared" si="4"/>
        <v>1.11515611111111</v>
      </c>
      <c r="M31" s="13" t="s">
        <v>75</v>
      </c>
      <c r="N31" s="18">
        <f>(O30-P30)*C22/100</f>
        <v>4.01601257334272</v>
      </c>
      <c r="O31" s="18">
        <f t="shared" si="19"/>
        <v>1.32652519391862</v>
      </c>
      <c r="P31" s="18">
        <f t="shared" si="5"/>
        <v>0.101446276249121</v>
      </c>
      <c r="Q31" s="23">
        <f t="shared" si="6"/>
        <v>0.0131880159123858</v>
      </c>
      <c r="R31" s="18">
        <f t="shared" si="7"/>
        <v>0.144970294444444</v>
      </c>
      <c r="S31" s="24">
        <f t="shared" si="8"/>
        <v>0.0909704706258957</v>
      </c>
      <c r="T31" s="3">
        <v>0.01</v>
      </c>
      <c r="U31" s="25">
        <f t="shared" si="9"/>
        <v>0.000909704706258957</v>
      </c>
      <c r="V31" s="24"/>
      <c r="W31" s="3"/>
      <c r="X31" s="25"/>
      <c r="Y31" s="27">
        <v>0.04</v>
      </c>
      <c r="Z31" s="3">
        <v>0.21</v>
      </c>
      <c r="AA31" s="26">
        <f t="shared" si="10"/>
        <v>0.0084</v>
      </c>
      <c r="AB31" s="3">
        <v>0.015</v>
      </c>
      <c r="AC31" s="3">
        <v>0.29</v>
      </c>
      <c r="AD31" s="26">
        <f t="shared" si="11"/>
        <v>0.00435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0.030359704706259</v>
      </c>
      <c r="AR31" s="28">
        <f t="shared" si="15"/>
        <v>111.515611111111</v>
      </c>
      <c r="AS31" s="1">
        <f t="shared" si="16"/>
        <v>0.13</v>
      </c>
      <c r="AT31" s="2">
        <f t="shared" si="20"/>
        <v>3.9475</v>
      </c>
      <c r="AU31" s="1">
        <f t="shared" si="17"/>
        <v>11640.5501295234</v>
      </c>
    </row>
    <row r="32" s="1" customFormat="1" spans="1:47">
      <c r="A32" s="13"/>
      <c r="B32" s="13"/>
      <c r="C32" s="16">
        <v>5</v>
      </c>
      <c r="D32" s="17">
        <v>21.73782761</v>
      </c>
      <c r="E32" s="19">
        <f t="shared" si="18"/>
        <v>11.8236885722667</v>
      </c>
      <c r="F32" s="16" t="s">
        <v>75</v>
      </c>
      <c r="G32" s="13">
        <v>6</v>
      </c>
      <c r="H32" s="18">
        <f t="shared" si="0"/>
        <v>21.73782761</v>
      </c>
      <c r="I32" s="18">
        <f t="shared" si="1"/>
        <v>294.88782761</v>
      </c>
      <c r="J32" s="18">
        <f t="shared" si="2"/>
        <v>0.241211269986813</v>
      </c>
      <c r="K32" s="18">
        <f t="shared" si="3"/>
        <v>111.515611111111</v>
      </c>
      <c r="L32" s="18">
        <f t="shared" si="4"/>
        <v>1.11515611111111</v>
      </c>
      <c r="M32" s="13" t="s">
        <v>73</v>
      </c>
      <c r="N32" s="13"/>
      <c r="O32" s="18">
        <f t="shared" si="19"/>
        <v>2.34023502878061</v>
      </c>
      <c r="P32" s="18">
        <f t="shared" si="5"/>
        <v>0.564491063359797</v>
      </c>
      <c r="Q32" s="23">
        <f t="shared" si="6"/>
        <v>0.0733838382367737</v>
      </c>
      <c r="R32" s="18">
        <f t="shared" si="7"/>
        <v>0.144970294444444</v>
      </c>
      <c r="S32" s="24">
        <f t="shared" si="8"/>
        <v>0.506199139058077</v>
      </c>
      <c r="T32" s="3">
        <v>0.01</v>
      </c>
      <c r="U32" s="25">
        <f t="shared" si="9"/>
        <v>0.00506199139058077</v>
      </c>
      <c r="V32" s="24"/>
      <c r="W32" s="3"/>
      <c r="X32" s="25"/>
      <c r="Y32" s="27">
        <v>0.04</v>
      </c>
      <c r="Z32" s="3">
        <v>0.21</v>
      </c>
      <c r="AA32" s="26">
        <f t="shared" si="10"/>
        <v>0.0084</v>
      </c>
      <c r="AB32" s="3">
        <v>0.015</v>
      </c>
      <c r="AC32" s="3">
        <v>0.29</v>
      </c>
      <c r="AD32" s="26">
        <f t="shared" si="11"/>
        <v>0.00435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0.0345119913905808</v>
      </c>
      <c r="AR32" s="28">
        <f t="shared" si="15"/>
        <v>111.515611111111</v>
      </c>
      <c r="AS32" s="1">
        <f t="shared" si="16"/>
        <v>0.13</v>
      </c>
      <c r="AT32" s="2">
        <f t="shared" si="20"/>
        <v>3.9475</v>
      </c>
      <c r="AU32" s="1">
        <f t="shared" si="17"/>
        <v>13232.6242873144</v>
      </c>
    </row>
    <row r="33" s="1" customFormat="1" spans="1:47">
      <c r="A33" s="13"/>
      <c r="B33" s="13"/>
      <c r="C33" s="16">
        <v>6</v>
      </c>
      <c r="D33" s="17">
        <v>24.6502254246667</v>
      </c>
      <c r="E33" s="19">
        <f t="shared" si="18"/>
        <v>21.73782761</v>
      </c>
      <c r="F33" s="16" t="s">
        <v>73</v>
      </c>
      <c r="G33" s="13">
        <v>7</v>
      </c>
      <c r="H33" s="18">
        <f t="shared" si="0"/>
        <v>24.6502254246667</v>
      </c>
      <c r="I33" s="18">
        <f t="shared" si="1"/>
        <v>297.800225424667</v>
      </c>
      <c r="J33" s="18">
        <f t="shared" si="2"/>
        <v>0.333147552352562</v>
      </c>
      <c r="K33" s="18">
        <f t="shared" si="3"/>
        <v>111.515611111111</v>
      </c>
      <c r="L33" s="18">
        <f t="shared" si="4"/>
        <v>1.11515611111111</v>
      </c>
      <c r="M33" s="13" t="s">
        <v>73</v>
      </c>
      <c r="N33" s="13"/>
      <c r="O33" s="18">
        <f t="shared" si="19"/>
        <v>2.89090007653193</v>
      </c>
      <c r="P33" s="18">
        <f t="shared" si="5"/>
        <v>0.963096284592445</v>
      </c>
      <c r="Q33" s="23">
        <f t="shared" si="6"/>
        <v>0.125202516997018</v>
      </c>
      <c r="R33" s="18">
        <f t="shared" si="7"/>
        <v>0.144970294444444</v>
      </c>
      <c r="S33" s="24">
        <f t="shared" si="8"/>
        <v>0.863642565373957</v>
      </c>
      <c r="T33" s="3">
        <v>0.01</v>
      </c>
      <c r="U33" s="25">
        <f t="shared" si="9"/>
        <v>0.00863642565373957</v>
      </c>
      <c r="V33" s="24"/>
      <c r="W33" s="3"/>
      <c r="X33" s="25"/>
      <c r="Y33" s="27">
        <v>0.04</v>
      </c>
      <c r="Z33" s="3">
        <v>0.21</v>
      </c>
      <c r="AA33" s="26">
        <f t="shared" si="10"/>
        <v>0.0084</v>
      </c>
      <c r="AB33" s="3">
        <v>0.015</v>
      </c>
      <c r="AC33" s="3">
        <v>0.29</v>
      </c>
      <c r="AD33" s="26">
        <f t="shared" si="11"/>
        <v>0.00435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0.0380864256537396</v>
      </c>
      <c r="AR33" s="28">
        <f t="shared" si="15"/>
        <v>111.515611111111</v>
      </c>
      <c r="AS33" s="1">
        <f t="shared" si="16"/>
        <v>0.13</v>
      </c>
      <c r="AT33" s="2">
        <f t="shared" si="20"/>
        <v>3.9475</v>
      </c>
      <c r="AU33" s="1">
        <f t="shared" si="17"/>
        <v>14603.137657835</v>
      </c>
    </row>
    <row r="34" s="1" customFormat="1" spans="1:47">
      <c r="A34" s="13"/>
      <c r="B34" s="13"/>
      <c r="C34" s="16">
        <v>7</v>
      </c>
      <c r="D34" s="17">
        <v>27.1296867022581</v>
      </c>
      <c r="E34" s="19">
        <f t="shared" si="18"/>
        <v>24.6502254246667</v>
      </c>
      <c r="F34" s="16" t="s">
        <v>73</v>
      </c>
      <c r="G34" s="13">
        <v>8</v>
      </c>
      <c r="H34" s="18">
        <f t="shared" si="0"/>
        <v>27.1296867022581</v>
      </c>
      <c r="I34" s="18">
        <f t="shared" si="1"/>
        <v>300.279686702258</v>
      </c>
      <c r="J34" s="18">
        <f t="shared" si="2"/>
        <v>0.436400151980205</v>
      </c>
      <c r="K34" s="18">
        <f t="shared" si="3"/>
        <v>111.515611111111</v>
      </c>
      <c r="L34" s="18">
        <f t="shared" si="4"/>
        <v>1.11515611111111</v>
      </c>
      <c r="M34" s="13" t="s">
        <v>73</v>
      </c>
      <c r="N34" s="13"/>
      <c r="O34" s="18">
        <f t="shared" si="19"/>
        <v>3.04295990305059</v>
      </c>
      <c r="P34" s="18">
        <f t="shared" si="5"/>
        <v>1.32794816416095</v>
      </c>
      <c r="Q34" s="23">
        <f t="shared" si="6"/>
        <v>0.172633261340923</v>
      </c>
      <c r="R34" s="18">
        <f t="shared" si="7"/>
        <v>0.144970294444444</v>
      </c>
      <c r="S34" s="24">
        <f t="shared" si="8"/>
        <v>1.19081817418174</v>
      </c>
      <c r="T34" s="3">
        <v>0.01</v>
      </c>
      <c r="U34" s="25">
        <f t="shared" si="9"/>
        <v>0.0119081817418174</v>
      </c>
      <c r="V34" s="24"/>
      <c r="W34" s="3"/>
      <c r="X34" s="25"/>
      <c r="Y34" s="27">
        <v>0.04</v>
      </c>
      <c r="Z34" s="3">
        <v>0.21</v>
      </c>
      <c r="AA34" s="26">
        <f t="shared" si="10"/>
        <v>0.0084</v>
      </c>
      <c r="AB34" s="3">
        <v>0.015</v>
      </c>
      <c r="AC34" s="3">
        <v>0.29</v>
      </c>
      <c r="AD34" s="26">
        <f t="shared" si="11"/>
        <v>0.00435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0.0413581817418174</v>
      </c>
      <c r="AR34" s="28">
        <f t="shared" si="15"/>
        <v>111.515611111111</v>
      </c>
      <c r="AS34" s="1">
        <f t="shared" si="16"/>
        <v>0.13</v>
      </c>
      <c r="AT34" s="2">
        <f t="shared" si="20"/>
        <v>3.9475</v>
      </c>
      <c r="AU34" s="1">
        <f t="shared" si="17"/>
        <v>15857.5978419287</v>
      </c>
    </row>
    <row r="35" s="1" customFormat="1" spans="1:47">
      <c r="A35" s="13"/>
      <c r="B35" s="13"/>
      <c r="C35" s="16">
        <v>8</v>
      </c>
      <c r="D35" s="17">
        <v>27.2672560193548</v>
      </c>
      <c r="E35" s="19">
        <f t="shared" si="18"/>
        <v>27.1296867022581</v>
      </c>
      <c r="F35" s="16" t="s">
        <v>73</v>
      </c>
      <c r="G35" s="13">
        <v>9</v>
      </c>
      <c r="H35" s="18">
        <f t="shared" si="0"/>
        <v>27.2672560193548</v>
      </c>
      <c r="I35" s="18">
        <f t="shared" si="1"/>
        <v>300.417256019355</v>
      </c>
      <c r="J35" s="18">
        <f t="shared" si="2"/>
        <v>0.442928446510698</v>
      </c>
      <c r="K35" s="18">
        <f t="shared" si="3"/>
        <v>111.515611111111</v>
      </c>
      <c r="L35" s="18">
        <f t="shared" si="4"/>
        <v>1.11515611111111</v>
      </c>
      <c r="M35" s="13" t="s">
        <v>73</v>
      </c>
      <c r="N35" s="13"/>
      <c r="O35" s="18">
        <f t="shared" si="19"/>
        <v>2.83016785000076</v>
      </c>
      <c r="P35" s="18">
        <f t="shared" si="5"/>
        <v>1.25356184916536</v>
      </c>
      <c r="Q35" s="23">
        <f t="shared" si="6"/>
        <v>0.162963040391496</v>
      </c>
      <c r="R35" s="18">
        <f t="shared" si="7"/>
        <v>0.144970294444444</v>
      </c>
      <c r="S35" s="24">
        <f t="shared" si="8"/>
        <v>1.12411332967215</v>
      </c>
      <c r="T35" s="3">
        <v>0.01</v>
      </c>
      <c r="U35" s="25">
        <f t="shared" si="9"/>
        <v>0.0112411332967215</v>
      </c>
      <c r="V35" s="24"/>
      <c r="W35" s="3"/>
      <c r="X35" s="25"/>
      <c r="Y35" s="27">
        <v>0.04</v>
      </c>
      <c r="Z35" s="3">
        <v>0.21</v>
      </c>
      <c r="AA35" s="26">
        <f t="shared" si="10"/>
        <v>0.0084</v>
      </c>
      <c r="AB35" s="3">
        <v>0.015</v>
      </c>
      <c r="AC35" s="3">
        <v>0.29</v>
      </c>
      <c r="AD35" s="26">
        <f t="shared" si="11"/>
        <v>0.00435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0.0406911332967215</v>
      </c>
      <c r="AR35" s="28">
        <f t="shared" si="15"/>
        <v>111.515611111111</v>
      </c>
      <c r="AS35" s="1">
        <f t="shared" si="16"/>
        <v>0.13</v>
      </c>
      <c r="AT35" s="2">
        <f t="shared" si="20"/>
        <v>3.9475</v>
      </c>
      <c r="AU35" s="1">
        <f t="shared" si="17"/>
        <v>15601.837420703</v>
      </c>
    </row>
    <row r="36" s="1" customFormat="1" spans="1:47">
      <c r="A36" s="13"/>
      <c r="B36" s="13"/>
      <c r="C36" s="16">
        <v>9</v>
      </c>
      <c r="D36" s="17">
        <v>21.003809547</v>
      </c>
      <c r="E36" s="19">
        <f t="shared" si="18"/>
        <v>27.2672560193548</v>
      </c>
      <c r="F36" s="16" t="s">
        <v>73</v>
      </c>
      <c r="G36" s="13">
        <v>10</v>
      </c>
      <c r="H36" s="18">
        <f t="shared" si="0"/>
        <v>21.003809547</v>
      </c>
      <c r="I36" s="18">
        <f t="shared" si="1"/>
        <v>294.153809547</v>
      </c>
      <c r="J36" s="18">
        <f t="shared" si="2"/>
        <v>0.222133826632534</v>
      </c>
      <c r="K36" s="18">
        <f t="shared" si="3"/>
        <v>111.515611111111</v>
      </c>
      <c r="L36" s="18">
        <f t="shared" si="4"/>
        <v>1.11515611111111</v>
      </c>
      <c r="M36" s="13" t="s">
        <v>73</v>
      </c>
      <c r="N36" s="13"/>
      <c r="O36" s="18">
        <f t="shared" si="19"/>
        <v>2.69176211194651</v>
      </c>
      <c r="P36" s="18">
        <f t="shared" si="5"/>
        <v>0.59793141831115</v>
      </c>
      <c r="Q36" s="23">
        <f t="shared" si="6"/>
        <v>0.0777310843804495</v>
      </c>
      <c r="R36" s="18">
        <f t="shared" si="7"/>
        <v>0.144970294444444</v>
      </c>
      <c r="S36" s="24">
        <f t="shared" si="8"/>
        <v>0.536186290290233</v>
      </c>
      <c r="T36" s="3">
        <v>0.01</v>
      </c>
      <c r="U36" s="25">
        <f t="shared" si="9"/>
        <v>0.00536186290290233</v>
      </c>
      <c r="V36" s="24"/>
      <c r="W36" s="3"/>
      <c r="X36" s="25"/>
      <c r="Y36" s="27">
        <v>0.02</v>
      </c>
      <c r="Z36" s="3">
        <v>0.21</v>
      </c>
      <c r="AA36" s="26">
        <f t="shared" si="10"/>
        <v>0.0042</v>
      </c>
      <c r="AB36" s="3">
        <v>0.01</v>
      </c>
      <c r="AC36" s="3">
        <v>0.29</v>
      </c>
      <c r="AD36" s="26">
        <f t="shared" si="11"/>
        <v>0.0029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0.0272618629029023</v>
      </c>
      <c r="AR36" s="28">
        <f t="shared" si="15"/>
        <v>111.515611111111</v>
      </c>
      <c r="AS36" s="1">
        <f t="shared" si="16"/>
        <v>0.13</v>
      </c>
      <c r="AT36" s="2">
        <f t="shared" si="20"/>
        <v>3.9475</v>
      </c>
      <c r="AU36" s="1">
        <f t="shared" si="17"/>
        <v>10452.7723446534</v>
      </c>
    </row>
    <row r="37" s="1" customFormat="1" spans="1:47">
      <c r="A37" s="13"/>
      <c r="B37" s="13"/>
      <c r="C37" s="16">
        <v>10</v>
      </c>
      <c r="D37" s="17">
        <v>13.5929036664839</v>
      </c>
      <c r="E37" s="19">
        <f t="shared" si="18"/>
        <v>21.003809547</v>
      </c>
      <c r="F37" s="16" t="s">
        <v>73</v>
      </c>
      <c r="G37" s="13">
        <v>11</v>
      </c>
      <c r="H37" s="18">
        <f t="shared" si="0"/>
        <v>13.5929036664839</v>
      </c>
      <c r="I37" s="18">
        <f t="shared" si="1"/>
        <v>286.742903666484</v>
      </c>
      <c r="J37" s="18">
        <f t="shared" si="2"/>
        <v>0.0944225795724397</v>
      </c>
      <c r="K37" s="18">
        <f t="shared" si="3"/>
        <v>111.515611111111</v>
      </c>
      <c r="L37" s="18">
        <f t="shared" si="4"/>
        <v>1.11515611111111</v>
      </c>
      <c r="M37" s="13" t="s">
        <v>75</v>
      </c>
      <c r="N37" s="18">
        <f>(O36-P36)*C22/100</f>
        <v>1.98913915895359</v>
      </c>
      <c r="O37" s="18">
        <f t="shared" si="19"/>
        <v>1.21984764579288</v>
      </c>
      <c r="P37" s="18">
        <f t="shared" si="5"/>
        <v>0.115181161401131</v>
      </c>
      <c r="Q37" s="23">
        <f t="shared" si="6"/>
        <v>0.0149735509821471</v>
      </c>
      <c r="R37" s="18">
        <f t="shared" si="7"/>
        <v>0.144970294444444</v>
      </c>
      <c r="S37" s="24">
        <f t="shared" si="8"/>
        <v>0.103287028832553</v>
      </c>
      <c r="T37" s="3">
        <v>0.01</v>
      </c>
      <c r="U37" s="25">
        <f t="shared" si="9"/>
        <v>0.00103287028832553</v>
      </c>
      <c r="V37" s="24"/>
      <c r="W37" s="3"/>
      <c r="X37" s="25"/>
      <c r="Y37" s="27">
        <v>0.02</v>
      </c>
      <c r="Z37" s="3">
        <v>0.21</v>
      </c>
      <c r="AA37" s="26">
        <f t="shared" si="10"/>
        <v>0.0042</v>
      </c>
      <c r="AB37" s="3">
        <v>0.01</v>
      </c>
      <c r="AC37" s="3">
        <v>0.29</v>
      </c>
      <c r="AD37" s="26">
        <f t="shared" si="11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0.0229328702883255</v>
      </c>
      <c r="AR37" s="28">
        <f t="shared" si="15"/>
        <v>111.515611111111</v>
      </c>
      <c r="AS37" s="1">
        <f t="shared" si="16"/>
        <v>0.13</v>
      </c>
      <c r="AT37" s="2">
        <f t="shared" si="20"/>
        <v>3.9475</v>
      </c>
      <c r="AU37" s="1">
        <f t="shared" si="17"/>
        <v>8792.94541195178</v>
      </c>
    </row>
    <row r="38" s="1" customFormat="1" spans="1:48">
      <c r="A38" s="13"/>
      <c r="B38" s="13"/>
      <c r="C38" s="16">
        <v>11</v>
      </c>
      <c r="D38" s="17">
        <v>6.0372108687</v>
      </c>
      <c r="E38" s="19">
        <f t="shared" si="18"/>
        <v>13.5929036664839</v>
      </c>
      <c r="F38" s="16" t="s">
        <v>75</v>
      </c>
      <c r="G38" s="13">
        <v>12</v>
      </c>
      <c r="H38" s="18">
        <f t="shared" si="0"/>
        <v>6.0372108687</v>
      </c>
      <c r="I38" s="18">
        <f t="shared" si="1"/>
        <v>279.1872108687</v>
      </c>
      <c r="J38" s="18">
        <f t="shared" si="2"/>
        <v>0.0376679321675008</v>
      </c>
      <c r="K38" s="18">
        <f t="shared" si="3"/>
        <v>111.515611111111</v>
      </c>
      <c r="L38" s="18">
        <f t="shared" si="4"/>
        <v>1.11515611111111</v>
      </c>
      <c r="M38" s="13" t="s">
        <v>73</v>
      </c>
      <c r="N38" s="13"/>
      <c r="O38" s="18">
        <f t="shared" si="19"/>
        <v>2.21982259550286</v>
      </c>
      <c r="P38" s="18">
        <f t="shared" si="5"/>
        <v>0.0836161269512873</v>
      </c>
      <c r="Q38" s="23">
        <f t="shared" si="6"/>
        <v>0.0108700965036673</v>
      </c>
      <c r="R38" s="18">
        <f t="shared" si="7"/>
        <v>0.144970294444444</v>
      </c>
      <c r="S38" s="24">
        <f t="shared" si="8"/>
        <v>0.0749815439454252</v>
      </c>
      <c r="T38" s="3">
        <v>0.01</v>
      </c>
      <c r="U38" s="25">
        <f t="shared" si="9"/>
        <v>0.000749815439454252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0.0226498154394543</v>
      </c>
      <c r="AR38" s="28">
        <f t="shared" si="15"/>
        <v>111.515611111111</v>
      </c>
      <c r="AS38" s="1">
        <f t="shared" si="16"/>
        <v>0.13</v>
      </c>
      <c r="AT38" s="2">
        <f t="shared" si="20"/>
        <v>3.9475</v>
      </c>
      <c r="AU38" s="1">
        <f t="shared" si="17"/>
        <v>8684.41622204133</v>
      </c>
      <c r="AV38" s="1">
        <f>SUM(AU27:AU38)</f>
        <v>133255.518349519</v>
      </c>
    </row>
    <row r="39" s="1" customFormat="1" spans="1:46">
      <c r="A39" s="13"/>
      <c r="B39" s="13"/>
      <c r="C39" s="16">
        <v>12</v>
      </c>
      <c r="D39" s="17">
        <v>-0.913997084419355</v>
      </c>
      <c r="E39" s="19">
        <f t="shared" si="18"/>
        <v>6.0372108687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-4.99352784080645</v>
      </c>
      <c r="E42" s="16"/>
      <c r="F42" s="16"/>
      <c r="G42" s="13">
        <v>1</v>
      </c>
      <c r="H42" s="18">
        <f t="shared" ref="H42:H53" si="21">E43</f>
        <v>-4.99352784080645</v>
      </c>
      <c r="I42" s="18">
        <f t="shared" ref="I42:I53" si="22">H42+273.15</f>
        <v>268.156472159194</v>
      </c>
      <c r="J42" s="18">
        <f t="shared" ref="J42:J53" si="23">EXP(($C$16*(I42-$C$14))/($C$17*I42*$C$14))</f>
        <v>0.00897273192897561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0.000691717251000489</v>
      </c>
      <c r="Q42" s="23">
        <f t="shared" ref="Q42:Q53" si="27">P42*$B$44</f>
        <v>8.99232426300636e-5</v>
      </c>
      <c r="R42" s="18">
        <f t="shared" ref="R42:R53" si="28">L42*$B$44</f>
        <v>0.0100218354166667</v>
      </c>
      <c r="S42" s="24">
        <f t="shared" ref="S42:S53" si="29">Q42/R42</f>
        <v>0.00897273192897561</v>
      </c>
      <c r="T42" s="3">
        <v>0.01</v>
      </c>
      <c r="U42" s="25">
        <f t="shared" ref="U42:U53" si="30">S42*T42</f>
        <v>8.97273192897561e-5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0.0148897273192898</v>
      </c>
      <c r="AR42" s="28">
        <f t="shared" ref="AR42:AR53" si="34">$B$42/12</f>
        <v>7.70910416666667</v>
      </c>
      <c r="AS42" s="1">
        <f t="shared" ref="AS42:AS53" si="35">$B$44</f>
        <v>0.13</v>
      </c>
      <c r="AT42" s="2">
        <f>$E$5/12</f>
        <v>7.31643835616438</v>
      </c>
      <c r="AU42" s="1">
        <f t="shared" ref="AU42:AU53" si="36">AT42*10000*AS42*0.67*AR42*AQ42</f>
        <v>731.490232241145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-5.44240759896774</v>
      </c>
      <c r="E43" s="19">
        <f t="shared" ref="E43:E54" si="37">D42</f>
        <v>-4.99352784080645</v>
      </c>
      <c r="F43" s="16" t="s">
        <v>73</v>
      </c>
      <c r="G43" s="13">
        <v>2</v>
      </c>
      <c r="H43" s="18">
        <f t="shared" si="21"/>
        <v>-5.44240759896774</v>
      </c>
      <c r="I43" s="18">
        <f t="shared" si="22"/>
        <v>267.707592401032</v>
      </c>
      <c r="J43" s="18">
        <f t="shared" si="23"/>
        <v>0.00844274155428285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0.153490366082333</v>
      </c>
      <c r="P43" s="18">
        <f t="shared" si="26"/>
        <v>0.0012958794919054</v>
      </c>
      <c r="Q43" s="23">
        <f t="shared" si="27"/>
        <v>0.000168464333947702</v>
      </c>
      <c r="R43" s="18">
        <f t="shared" si="28"/>
        <v>0.0100218354166667</v>
      </c>
      <c r="S43" s="24">
        <f t="shared" si="29"/>
        <v>0.0168097286518535</v>
      </c>
      <c r="T43" s="3">
        <v>0.01</v>
      </c>
      <c r="U43" s="25">
        <f t="shared" si="30"/>
        <v>0.000168097286518535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0.0149680972865185</v>
      </c>
      <c r="AR43" s="28">
        <f t="shared" si="34"/>
        <v>7.70910416666667</v>
      </c>
      <c r="AS43" s="1">
        <f t="shared" si="35"/>
        <v>0.13</v>
      </c>
      <c r="AT43" s="2">
        <f t="shared" ref="AT43:AT53" si="39">$E$5/12</f>
        <v>7.31643835616438</v>
      </c>
      <c r="AU43" s="1">
        <f t="shared" si="36"/>
        <v>735.340327296589</v>
      </c>
    </row>
    <row r="44" s="1" customFormat="1" spans="1:47">
      <c r="A44" s="13" t="s">
        <v>37</v>
      </c>
      <c r="B44" s="13">
        <v>0.13</v>
      </c>
      <c r="C44" s="16">
        <v>2</v>
      </c>
      <c r="D44" s="17">
        <v>-1.50784095667857</v>
      </c>
      <c r="E44" s="19">
        <f t="shared" si="37"/>
        <v>-5.44240759896774</v>
      </c>
      <c r="F44" s="16" t="s">
        <v>73</v>
      </c>
      <c r="G44" s="13">
        <v>3</v>
      </c>
      <c r="H44" s="18">
        <f t="shared" si="21"/>
        <v>-1.50784095667857</v>
      </c>
      <c r="I44" s="18">
        <f t="shared" si="22"/>
        <v>271.642159043321</v>
      </c>
      <c r="J44" s="18">
        <f t="shared" si="23"/>
        <v>0.0142979769123595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0.229285528257094</v>
      </c>
      <c r="P44" s="18">
        <f t="shared" si="26"/>
        <v>0.00327831918935808</v>
      </c>
      <c r="Q44" s="23">
        <f t="shared" si="27"/>
        <v>0.000426181494616551</v>
      </c>
      <c r="R44" s="18">
        <f t="shared" si="28"/>
        <v>0.0100218354166667</v>
      </c>
      <c r="S44" s="24">
        <f t="shared" si="29"/>
        <v>0.04252529371095</v>
      </c>
      <c r="T44" s="3">
        <v>0.01</v>
      </c>
      <c r="U44" s="25">
        <f t="shared" si="30"/>
        <v>0.0004252529371095</v>
      </c>
      <c r="V44" s="24"/>
      <c r="W44" s="3"/>
      <c r="X44" s="25"/>
      <c r="Y44" s="27">
        <v>0.02</v>
      </c>
      <c r="Z44" s="3">
        <v>0.49</v>
      </c>
      <c r="AA44" s="26">
        <f t="shared" si="31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32"/>
        <v>0.005</v>
      </c>
      <c r="AQ44" s="1">
        <f t="shared" si="33"/>
        <v>0.0152252529371095</v>
      </c>
      <c r="AR44" s="28">
        <f t="shared" si="34"/>
        <v>7.70910416666667</v>
      </c>
      <c r="AS44" s="1">
        <f t="shared" si="35"/>
        <v>0.13</v>
      </c>
      <c r="AT44" s="2">
        <f t="shared" si="39"/>
        <v>7.31643835616438</v>
      </c>
      <c r="AU44" s="1">
        <f t="shared" si="36"/>
        <v>747.973657816297</v>
      </c>
    </row>
    <row r="45" s="1" customFormat="1" spans="1:47">
      <c r="A45" s="13"/>
      <c r="B45" s="13"/>
      <c r="C45" s="16">
        <v>3</v>
      </c>
      <c r="D45" s="17">
        <v>5.63601718990323</v>
      </c>
      <c r="E45" s="19">
        <f t="shared" si="37"/>
        <v>-1.50784095667857</v>
      </c>
      <c r="F45" s="16" t="s">
        <v>73</v>
      </c>
      <c r="G45" s="13">
        <v>4</v>
      </c>
      <c r="H45" s="18">
        <f t="shared" si="21"/>
        <v>5.63601718990323</v>
      </c>
      <c r="I45" s="18">
        <f t="shared" si="22"/>
        <v>278.786017189903</v>
      </c>
      <c r="J45" s="18">
        <f t="shared" si="23"/>
        <v>0.0358240955919171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0.303098250734403</v>
      </c>
      <c r="P45" s="18">
        <f t="shared" si="26"/>
        <v>0.0108582207080521</v>
      </c>
      <c r="Q45" s="23">
        <f t="shared" si="27"/>
        <v>0.00141156869204677</v>
      </c>
      <c r="R45" s="18">
        <f t="shared" si="28"/>
        <v>0.0100218354166667</v>
      </c>
      <c r="S45" s="24">
        <f t="shared" si="29"/>
        <v>0.140849318848251</v>
      </c>
      <c r="T45" s="3">
        <v>0.01</v>
      </c>
      <c r="U45" s="25">
        <f t="shared" si="30"/>
        <v>0.00140849318848251</v>
      </c>
      <c r="V45" s="24"/>
      <c r="W45" s="3"/>
      <c r="X45" s="25"/>
      <c r="Y45" s="27">
        <v>0.02</v>
      </c>
      <c r="Z45" s="3">
        <v>0.49</v>
      </c>
      <c r="AA45" s="26">
        <f t="shared" si="31"/>
        <v>0.0098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</v>
      </c>
      <c r="AO45" s="3">
        <v>0.5</v>
      </c>
      <c r="AP45" s="3">
        <f t="shared" si="32"/>
        <v>0.005</v>
      </c>
      <c r="AQ45" s="1">
        <f t="shared" si="33"/>
        <v>0.0162084931884825</v>
      </c>
      <c r="AR45" s="28">
        <f t="shared" si="34"/>
        <v>7.70910416666667</v>
      </c>
      <c r="AS45" s="1">
        <f t="shared" si="35"/>
        <v>0.13</v>
      </c>
      <c r="AT45" s="2">
        <f t="shared" si="39"/>
        <v>7.31643835616438</v>
      </c>
      <c r="AU45" s="1">
        <f t="shared" si="36"/>
        <v>796.277473218874</v>
      </c>
    </row>
    <row r="46" s="1" customFormat="1" spans="1:47">
      <c r="A46" s="13"/>
      <c r="B46" s="13"/>
      <c r="C46" s="16">
        <v>4</v>
      </c>
      <c r="D46" s="17">
        <v>11.8236885722667</v>
      </c>
      <c r="E46" s="19">
        <f t="shared" si="37"/>
        <v>5.63601718990323</v>
      </c>
      <c r="F46" s="16" t="s">
        <v>73</v>
      </c>
      <c r="G46" s="13">
        <v>5</v>
      </c>
      <c r="H46" s="18">
        <f t="shared" si="21"/>
        <v>11.8236885722667</v>
      </c>
      <c r="I46" s="18">
        <f t="shared" si="22"/>
        <v>284.973688572267</v>
      </c>
      <c r="J46" s="18">
        <f t="shared" si="23"/>
        <v>0.0764751975418152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0.277628028525033</v>
      </c>
      <c r="O46" s="18">
        <f t="shared" si="38"/>
        <v>0.0917030431679842</v>
      </c>
      <c r="P46" s="18">
        <f t="shared" si="26"/>
        <v>0.0070130083414572</v>
      </c>
      <c r="Q46" s="23">
        <f t="shared" si="27"/>
        <v>0.000911691084389435</v>
      </c>
      <c r="R46" s="18">
        <f t="shared" si="28"/>
        <v>0.0100218354166667</v>
      </c>
      <c r="S46" s="24">
        <f t="shared" si="29"/>
        <v>0.0909704706258956</v>
      </c>
      <c r="T46" s="3">
        <v>0.01</v>
      </c>
      <c r="U46" s="25">
        <f t="shared" si="30"/>
        <v>0.000909704706258956</v>
      </c>
      <c r="V46" s="24"/>
      <c r="W46" s="3"/>
      <c r="X46" s="25"/>
      <c r="Y46" s="27">
        <v>0.04</v>
      </c>
      <c r="Z46" s="3">
        <v>0.49</v>
      </c>
      <c r="AA46" s="26">
        <f t="shared" si="31"/>
        <v>0.0196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0.015</v>
      </c>
      <c r="AO46" s="3">
        <v>0.5</v>
      </c>
      <c r="AP46" s="3">
        <f t="shared" si="32"/>
        <v>0.0075</v>
      </c>
      <c r="AQ46" s="1">
        <f t="shared" si="33"/>
        <v>0.028009704706259</v>
      </c>
      <c r="AR46" s="28">
        <f t="shared" si="34"/>
        <v>7.70910416666667</v>
      </c>
      <c r="AS46" s="1">
        <f t="shared" si="35"/>
        <v>0.13</v>
      </c>
      <c r="AT46" s="2">
        <f t="shared" si="39"/>
        <v>7.31643835616438</v>
      </c>
      <c r="AU46" s="1">
        <f t="shared" si="36"/>
        <v>1376.0376507395</v>
      </c>
    </row>
    <row r="47" s="1" customFormat="1" spans="1:47">
      <c r="A47" s="13"/>
      <c r="B47" s="13"/>
      <c r="C47" s="16">
        <v>5</v>
      </c>
      <c r="D47" s="17">
        <v>21.73782761</v>
      </c>
      <c r="E47" s="19">
        <f t="shared" si="37"/>
        <v>11.8236885722667</v>
      </c>
      <c r="F47" s="16" t="s">
        <v>75</v>
      </c>
      <c r="G47" s="13">
        <v>6</v>
      </c>
      <c r="H47" s="18">
        <f t="shared" si="21"/>
        <v>21.73782761</v>
      </c>
      <c r="I47" s="18">
        <f t="shared" si="22"/>
        <v>294.88782761</v>
      </c>
      <c r="J47" s="18">
        <f t="shared" si="23"/>
        <v>0.241211269986813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0.161781076493194</v>
      </c>
      <c r="P47" s="18">
        <f t="shared" si="26"/>
        <v>0.039023418920757</v>
      </c>
      <c r="Q47" s="23">
        <f t="shared" si="27"/>
        <v>0.00507304445969841</v>
      </c>
      <c r="R47" s="18">
        <f t="shared" si="28"/>
        <v>0.0100218354166667</v>
      </c>
      <c r="S47" s="24">
        <f t="shared" si="29"/>
        <v>0.506199139058077</v>
      </c>
      <c r="T47" s="3">
        <v>0.01</v>
      </c>
      <c r="U47" s="25">
        <f t="shared" si="30"/>
        <v>0.00506199139058077</v>
      </c>
      <c r="V47" s="24"/>
      <c r="W47" s="3"/>
      <c r="X47" s="25"/>
      <c r="Y47" s="27">
        <v>0.04</v>
      </c>
      <c r="Z47" s="3">
        <v>0.49</v>
      </c>
      <c r="AA47" s="26">
        <f t="shared" si="31"/>
        <v>0.0196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0.015</v>
      </c>
      <c r="AO47" s="3">
        <v>0.5</v>
      </c>
      <c r="AP47" s="3">
        <f t="shared" si="32"/>
        <v>0.0075</v>
      </c>
      <c r="AQ47" s="1">
        <f t="shared" si="33"/>
        <v>0.0321619913905808</v>
      </c>
      <c r="AR47" s="28">
        <f t="shared" si="34"/>
        <v>7.70910416666667</v>
      </c>
      <c r="AS47" s="1">
        <f t="shared" si="35"/>
        <v>0.13</v>
      </c>
      <c r="AT47" s="2">
        <f t="shared" si="39"/>
        <v>7.31643835616438</v>
      </c>
      <c r="AU47" s="1">
        <f t="shared" si="36"/>
        <v>1580.02776324555</v>
      </c>
    </row>
    <row r="48" s="1" customFormat="1" spans="1:47">
      <c r="A48" s="13"/>
      <c r="B48" s="13"/>
      <c r="C48" s="16">
        <v>6</v>
      </c>
      <c r="D48" s="17">
        <v>24.6502254246667</v>
      </c>
      <c r="E48" s="19">
        <f t="shared" si="37"/>
        <v>21.73782761</v>
      </c>
      <c r="F48" s="16" t="s">
        <v>73</v>
      </c>
      <c r="G48" s="13">
        <v>7</v>
      </c>
      <c r="H48" s="18">
        <f t="shared" si="21"/>
        <v>24.6502254246667</v>
      </c>
      <c r="I48" s="18">
        <f t="shared" si="22"/>
        <v>297.800225424667</v>
      </c>
      <c r="J48" s="18">
        <f t="shared" si="23"/>
        <v>0.333147552352562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0.199848699239103</v>
      </c>
      <c r="P48" s="18">
        <f t="shared" si="26"/>
        <v>0.0665791049923506</v>
      </c>
      <c r="Q48" s="23">
        <f t="shared" si="27"/>
        <v>0.00865528364900558</v>
      </c>
      <c r="R48" s="18">
        <f t="shared" si="28"/>
        <v>0.0100218354166667</v>
      </c>
      <c r="S48" s="24">
        <f t="shared" si="29"/>
        <v>0.863642565373957</v>
      </c>
      <c r="T48" s="3">
        <v>0.01</v>
      </c>
      <c r="U48" s="25">
        <f t="shared" si="30"/>
        <v>0.00863642565373957</v>
      </c>
      <c r="V48" s="24"/>
      <c r="W48" s="3"/>
      <c r="X48" s="25"/>
      <c r="Y48" s="27">
        <v>0.04</v>
      </c>
      <c r="Z48" s="3">
        <v>0.49</v>
      </c>
      <c r="AA48" s="26">
        <f t="shared" si="31"/>
        <v>0.0196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0.015</v>
      </c>
      <c r="AO48" s="3">
        <v>0.5</v>
      </c>
      <c r="AP48" s="3">
        <f t="shared" si="32"/>
        <v>0.0075</v>
      </c>
      <c r="AQ48" s="1">
        <f t="shared" si="33"/>
        <v>0.0357364256537396</v>
      </c>
      <c r="AR48" s="28">
        <f t="shared" si="34"/>
        <v>7.70910416666667</v>
      </c>
      <c r="AS48" s="1">
        <f t="shared" si="35"/>
        <v>0.13</v>
      </c>
      <c r="AT48" s="2">
        <f t="shared" si="39"/>
        <v>7.31643835616438</v>
      </c>
      <c r="AU48" s="1">
        <f t="shared" si="36"/>
        <v>1755.62961902309</v>
      </c>
    </row>
    <row r="49" s="1" customFormat="1" spans="1:47">
      <c r="A49" s="13"/>
      <c r="B49" s="13"/>
      <c r="C49" s="16">
        <v>7</v>
      </c>
      <c r="D49" s="17">
        <v>27.1296867022581</v>
      </c>
      <c r="E49" s="19">
        <f t="shared" si="37"/>
        <v>24.6502254246667</v>
      </c>
      <c r="F49" s="16" t="s">
        <v>73</v>
      </c>
      <c r="G49" s="13">
        <v>8</v>
      </c>
      <c r="H49" s="18">
        <f t="shared" si="21"/>
        <v>27.1296867022581</v>
      </c>
      <c r="I49" s="18">
        <f t="shared" si="22"/>
        <v>300.279686702258</v>
      </c>
      <c r="J49" s="18">
        <f t="shared" si="23"/>
        <v>0.436400151980205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0.210360635913419</v>
      </c>
      <c r="P49" s="18">
        <f t="shared" si="26"/>
        <v>0.0918014134832688</v>
      </c>
      <c r="Q49" s="23">
        <f t="shared" si="27"/>
        <v>0.0119341837528249</v>
      </c>
      <c r="R49" s="18">
        <f t="shared" si="28"/>
        <v>0.0100218354166667</v>
      </c>
      <c r="S49" s="24">
        <f t="shared" si="29"/>
        <v>1.19081817418174</v>
      </c>
      <c r="T49" s="3">
        <v>0.01</v>
      </c>
      <c r="U49" s="25">
        <f t="shared" si="30"/>
        <v>0.0119081817418174</v>
      </c>
      <c r="V49" s="24"/>
      <c r="W49" s="3"/>
      <c r="X49" s="25"/>
      <c r="Y49" s="27">
        <v>0.04</v>
      </c>
      <c r="Z49" s="3">
        <v>0.49</v>
      </c>
      <c r="AA49" s="26">
        <f t="shared" si="31"/>
        <v>0.0196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0.015</v>
      </c>
      <c r="AO49" s="3">
        <v>0.5</v>
      </c>
      <c r="AP49" s="3">
        <f t="shared" si="32"/>
        <v>0.0075</v>
      </c>
      <c r="AQ49" s="1">
        <f t="shared" si="33"/>
        <v>0.0390081817418174</v>
      </c>
      <c r="AR49" s="28">
        <f t="shared" si="34"/>
        <v>7.70910416666667</v>
      </c>
      <c r="AS49" s="1">
        <f t="shared" si="35"/>
        <v>0.13</v>
      </c>
      <c r="AT49" s="2">
        <f t="shared" si="39"/>
        <v>7.31643835616438</v>
      </c>
      <c r="AU49" s="1">
        <f t="shared" si="36"/>
        <v>1916.36175127671</v>
      </c>
    </row>
    <row r="50" s="1" customFormat="1" spans="1:47">
      <c r="A50" s="13"/>
      <c r="B50" s="13"/>
      <c r="C50" s="16">
        <v>8</v>
      </c>
      <c r="D50" s="17">
        <v>27.2672560193548</v>
      </c>
      <c r="E50" s="19">
        <f t="shared" si="37"/>
        <v>27.1296867022581</v>
      </c>
      <c r="F50" s="16" t="s">
        <v>73</v>
      </c>
      <c r="G50" s="13">
        <v>9</v>
      </c>
      <c r="H50" s="18">
        <f t="shared" si="21"/>
        <v>27.2672560193548</v>
      </c>
      <c r="I50" s="18">
        <f t="shared" si="22"/>
        <v>300.417256019355</v>
      </c>
      <c r="J50" s="18">
        <f t="shared" si="23"/>
        <v>0.442928446510698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0.195650264096817</v>
      </c>
      <c r="P50" s="18">
        <f t="shared" si="26"/>
        <v>0.0866590675358111</v>
      </c>
      <c r="Q50" s="23">
        <f t="shared" si="27"/>
        <v>0.0112656787796554</v>
      </c>
      <c r="R50" s="18">
        <f t="shared" si="28"/>
        <v>0.0100218354166667</v>
      </c>
      <c r="S50" s="24">
        <f t="shared" si="29"/>
        <v>1.12411332967215</v>
      </c>
      <c r="T50" s="3">
        <v>0.01</v>
      </c>
      <c r="U50" s="25">
        <f t="shared" si="30"/>
        <v>0.0112411332967215</v>
      </c>
      <c r="V50" s="24"/>
      <c r="W50" s="3"/>
      <c r="X50" s="25"/>
      <c r="Y50" s="27">
        <v>0.04</v>
      </c>
      <c r="Z50" s="3">
        <v>0.49</v>
      </c>
      <c r="AA50" s="26">
        <f t="shared" si="31"/>
        <v>0.0196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0.015</v>
      </c>
      <c r="AO50" s="3">
        <v>0.5</v>
      </c>
      <c r="AP50" s="3">
        <f t="shared" si="32"/>
        <v>0.0075</v>
      </c>
      <c r="AQ50" s="1">
        <f t="shared" si="33"/>
        <v>0.0383411332967215</v>
      </c>
      <c r="AR50" s="28">
        <f t="shared" si="34"/>
        <v>7.70910416666667</v>
      </c>
      <c r="AS50" s="1">
        <f t="shared" si="35"/>
        <v>0.13</v>
      </c>
      <c r="AT50" s="2">
        <f t="shared" si="39"/>
        <v>7.31643835616438</v>
      </c>
      <c r="AU50" s="1">
        <f t="shared" si="36"/>
        <v>1883.59154591592</v>
      </c>
    </row>
    <row r="51" s="1" customFormat="1" spans="1:47">
      <c r="A51" s="13"/>
      <c r="B51" s="13"/>
      <c r="C51" s="16">
        <v>9</v>
      </c>
      <c r="D51" s="17">
        <v>21.003809547</v>
      </c>
      <c r="E51" s="19">
        <f t="shared" si="37"/>
        <v>27.2672560193548</v>
      </c>
      <c r="F51" s="16" t="s">
        <v>73</v>
      </c>
      <c r="G51" s="13">
        <v>10</v>
      </c>
      <c r="H51" s="18">
        <f t="shared" si="21"/>
        <v>21.003809547</v>
      </c>
      <c r="I51" s="18">
        <f t="shared" si="22"/>
        <v>294.153809547</v>
      </c>
      <c r="J51" s="18">
        <f t="shared" si="23"/>
        <v>0.222133826632534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0.186082238227673</v>
      </c>
      <c r="P51" s="18">
        <f t="shared" si="26"/>
        <v>0.0413351596458598</v>
      </c>
      <c r="Q51" s="23">
        <f t="shared" si="27"/>
        <v>0.00537357075396177</v>
      </c>
      <c r="R51" s="18">
        <f t="shared" si="28"/>
        <v>0.0100218354166667</v>
      </c>
      <c r="S51" s="24">
        <f t="shared" si="29"/>
        <v>0.536186290290233</v>
      </c>
      <c r="T51" s="3">
        <v>0.01</v>
      </c>
      <c r="U51" s="25">
        <f t="shared" si="30"/>
        <v>0.00536186290290233</v>
      </c>
      <c r="V51" s="24"/>
      <c r="W51" s="3"/>
      <c r="X51" s="25"/>
      <c r="Y51" s="27">
        <v>0.02</v>
      </c>
      <c r="Z51" s="3">
        <v>0.49</v>
      </c>
      <c r="AA51" s="26">
        <f t="shared" si="31"/>
        <v>0.0098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</v>
      </c>
      <c r="AO51" s="3">
        <v>0.5</v>
      </c>
      <c r="AP51" s="3">
        <f t="shared" si="32"/>
        <v>0.005</v>
      </c>
      <c r="AQ51" s="1">
        <f t="shared" si="33"/>
        <v>0.0201618629029023</v>
      </c>
      <c r="AR51" s="28">
        <f t="shared" si="34"/>
        <v>7.70910416666667</v>
      </c>
      <c r="AS51" s="1">
        <f t="shared" si="35"/>
        <v>0.13</v>
      </c>
      <c r="AT51" s="2">
        <f t="shared" si="39"/>
        <v>7.31643835616438</v>
      </c>
      <c r="AU51" s="1">
        <f t="shared" si="36"/>
        <v>990.495357033956</v>
      </c>
    </row>
    <row r="52" s="1" customFormat="1" spans="1:47">
      <c r="A52" s="13"/>
      <c r="B52" s="13"/>
      <c r="C52" s="16">
        <v>10</v>
      </c>
      <c r="D52" s="17">
        <v>13.5929036664839</v>
      </c>
      <c r="E52" s="19">
        <f t="shared" si="37"/>
        <v>21.003809547</v>
      </c>
      <c r="F52" s="16" t="s">
        <v>73</v>
      </c>
      <c r="G52" s="13">
        <v>11</v>
      </c>
      <c r="H52" s="18">
        <f t="shared" si="21"/>
        <v>13.5929036664839</v>
      </c>
      <c r="I52" s="18">
        <f t="shared" si="22"/>
        <v>286.742903666484</v>
      </c>
      <c r="J52" s="18">
        <f t="shared" si="23"/>
        <v>0.0944225795724397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0.137509724652722</v>
      </c>
      <c r="O52" s="18">
        <f t="shared" si="38"/>
        <v>0.0843283955957573</v>
      </c>
      <c r="P52" s="18">
        <f t="shared" si="26"/>
        <v>0.00796250464335657</v>
      </c>
      <c r="Q52" s="23">
        <f t="shared" si="27"/>
        <v>0.00103512560363635</v>
      </c>
      <c r="R52" s="18">
        <f t="shared" si="28"/>
        <v>0.0100218354166667</v>
      </c>
      <c r="S52" s="24">
        <f t="shared" si="29"/>
        <v>0.103287028832553</v>
      </c>
      <c r="T52" s="3">
        <v>0.01</v>
      </c>
      <c r="U52" s="25">
        <f t="shared" si="30"/>
        <v>0.00103287028832553</v>
      </c>
      <c r="V52" s="24"/>
      <c r="W52" s="3"/>
      <c r="X52" s="25"/>
      <c r="Y52" s="27">
        <v>0.02</v>
      </c>
      <c r="Z52" s="3">
        <v>0.49</v>
      </c>
      <c r="AA52" s="26">
        <f t="shared" si="31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32"/>
        <v>0.005</v>
      </c>
      <c r="AQ52" s="1">
        <f t="shared" si="33"/>
        <v>0.0158328702883255</v>
      </c>
      <c r="AR52" s="28">
        <f t="shared" si="34"/>
        <v>7.70910416666667</v>
      </c>
      <c r="AS52" s="1">
        <f t="shared" si="35"/>
        <v>0.13</v>
      </c>
      <c r="AT52" s="2">
        <f t="shared" si="39"/>
        <v>7.31643835616438</v>
      </c>
      <c r="AU52" s="1">
        <f t="shared" si="36"/>
        <v>777.824181457449</v>
      </c>
    </row>
    <row r="53" s="1" customFormat="1" spans="1:48">
      <c r="A53" s="13"/>
      <c r="B53" s="13"/>
      <c r="C53" s="16">
        <v>11</v>
      </c>
      <c r="D53" s="17">
        <v>6.0372108687</v>
      </c>
      <c r="E53" s="19">
        <f t="shared" si="37"/>
        <v>13.5929036664839</v>
      </c>
      <c r="F53" s="16" t="s">
        <v>75</v>
      </c>
      <c r="G53" s="13">
        <v>12</v>
      </c>
      <c r="H53" s="18">
        <f t="shared" si="21"/>
        <v>6.0372108687</v>
      </c>
      <c r="I53" s="18">
        <f t="shared" si="22"/>
        <v>279.1872108687</v>
      </c>
      <c r="J53" s="18">
        <f t="shared" si="23"/>
        <v>0.0376679321675008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0.153456932619067</v>
      </c>
      <c r="P53" s="18">
        <f t="shared" si="26"/>
        <v>0.00578040532852777</v>
      </c>
      <c r="Q53" s="23">
        <f t="shared" si="27"/>
        <v>0.00075145269270861</v>
      </c>
      <c r="R53" s="18">
        <f t="shared" si="28"/>
        <v>0.0100218354166667</v>
      </c>
      <c r="S53" s="24">
        <f t="shared" si="29"/>
        <v>0.0749815439454252</v>
      </c>
      <c r="T53" s="3">
        <v>0.01</v>
      </c>
      <c r="U53" s="25">
        <f t="shared" si="30"/>
        <v>0.000749815439454252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0.0155498154394543</v>
      </c>
      <c r="AR53" s="28">
        <f t="shared" si="34"/>
        <v>7.70910416666667</v>
      </c>
      <c r="AS53" s="1">
        <f t="shared" si="35"/>
        <v>0.13</v>
      </c>
      <c r="AT53" s="2">
        <f t="shared" si="39"/>
        <v>7.31643835616438</v>
      </c>
      <c r="AU53" s="1">
        <f t="shared" si="36"/>
        <v>763.918496504468</v>
      </c>
      <c r="AV53" s="1">
        <f>SUM(AU42:AU53)</f>
        <v>14054.9680557696</v>
      </c>
    </row>
    <row r="54" s="1" customFormat="1" spans="1:46">
      <c r="A54" s="13"/>
      <c r="B54" s="13"/>
      <c r="C54" s="16">
        <v>12</v>
      </c>
      <c r="D54" s="17">
        <v>-0.913997084419355</v>
      </c>
      <c r="E54" s="19">
        <f t="shared" si="37"/>
        <v>6.0372108687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27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</row>
    <row r="57" s="1" customFormat="1" spans="1:32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</row>
    <row r="58" s="1" customFormat="1" spans="1:32">
      <c r="A58" s="13" t="s">
        <v>71</v>
      </c>
      <c r="B58" s="13">
        <v>134.758</v>
      </c>
      <c r="C58" s="16" t="s">
        <v>72</v>
      </c>
      <c r="D58" s="17">
        <v>-4.99352784080645</v>
      </c>
      <c r="E58" s="16"/>
      <c r="F58" s="16"/>
      <c r="G58" s="13">
        <v>1</v>
      </c>
      <c r="H58" s="18">
        <f t="shared" ref="H58:H69" si="40">E59</f>
        <v>-4.99352784080645</v>
      </c>
      <c r="I58" s="18">
        <f t="shared" ref="I58:I69" si="41">H58+273.15</f>
        <v>268.156472159194</v>
      </c>
      <c r="J58" s="18">
        <f t="shared" ref="J58:J69" si="42">EXP(($C$16*(I58-$C$14))/($C$17*I58*$C$14))</f>
        <v>0.00897273192897561</v>
      </c>
      <c r="K58" s="18">
        <f t="shared" ref="K58:K69" si="43">$B$58/12</f>
        <v>11.2298333333333</v>
      </c>
      <c r="L58" s="18">
        <f t="shared" ref="L58:L69" si="44">K58*$B$59/100</f>
        <v>3.032055</v>
      </c>
      <c r="M58" s="13" t="s">
        <v>73</v>
      </c>
      <c r="N58" s="13"/>
      <c r="O58" s="18">
        <f>L58</f>
        <v>3.032055</v>
      </c>
      <c r="P58" s="18">
        <f t="shared" ref="P58:P69" si="45">O58*J58</f>
        <v>0.0272058167089101</v>
      </c>
      <c r="Q58" s="23">
        <f t="shared" ref="Q58:Q69" si="46">P58*$B$60</f>
        <v>0.00788968684558394</v>
      </c>
      <c r="R58" s="18">
        <f t="shared" ref="R58:R69" si="47">L58*$B$60</f>
        <v>0.87929595</v>
      </c>
      <c r="S58" s="24">
        <f t="shared" ref="S58:S69" si="48">Q58/R58</f>
        <v>0.00897273192897561</v>
      </c>
      <c r="T58" s="3">
        <v>0.27</v>
      </c>
      <c r="U58" s="25">
        <f t="shared" ref="U58:U69" si="49">S58*T58</f>
        <v>0.00242263762082341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0.226870718489726</v>
      </c>
      <c r="AC58" s="28">
        <f t="shared" ref="AC58:AC69" si="51">$B$58/12</f>
        <v>11.2298333333333</v>
      </c>
      <c r="AD58" s="1">
        <f t="shared" ref="AD58:AD69" si="52">$B$60</f>
        <v>0.29</v>
      </c>
      <c r="AE58" s="29">
        <f t="shared" ref="AE58:AE69" si="53">$E$7/12</f>
        <v>34.1375068493151</v>
      </c>
      <c r="AF58" s="1">
        <f t="shared" ref="AF58:AF69" si="54">AE58*10000*AC58*AB58</f>
        <v>869728.211322156</v>
      </c>
    </row>
    <row r="59" s="1" customFormat="1" spans="1:32">
      <c r="A59" s="13" t="s">
        <v>74</v>
      </c>
      <c r="B59" s="13">
        <v>27</v>
      </c>
      <c r="C59" s="16">
        <v>1</v>
      </c>
      <c r="D59" s="17">
        <v>-5.44240759896774</v>
      </c>
      <c r="E59" s="19">
        <f t="shared" ref="E59:E70" si="55">D58</f>
        <v>-4.99352784080645</v>
      </c>
      <c r="F59" s="16" t="s">
        <v>73</v>
      </c>
      <c r="G59" s="13">
        <v>2</v>
      </c>
      <c r="H59" s="18">
        <f t="shared" si="40"/>
        <v>-5.44240759896774</v>
      </c>
      <c r="I59" s="18">
        <f t="shared" si="41"/>
        <v>267.707592401032</v>
      </c>
      <c r="J59" s="18">
        <f t="shared" si="42"/>
        <v>0.00844274155428285</v>
      </c>
      <c r="K59" s="18">
        <f t="shared" si="43"/>
        <v>11.2298333333333</v>
      </c>
      <c r="L59" s="18">
        <f t="shared" si="44"/>
        <v>3.032055</v>
      </c>
      <c r="M59" s="13" t="s">
        <v>73</v>
      </c>
      <c r="N59" s="13"/>
      <c r="O59" s="18">
        <f t="shared" ref="O59:O69" si="56">L59+O58-P58-N59</f>
        <v>6.03690418329109</v>
      </c>
      <c r="P59" s="18">
        <f t="shared" si="45"/>
        <v>0.0509680218074956</v>
      </c>
      <c r="Q59" s="23">
        <f t="shared" si="46"/>
        <v>0.0147807263241737</v>
      </c>
      <c r="R59" s="18">
        <f t="shared" si="47"/>
        <v>0.87929595</v>
      </c>
      <c r="S59" s="24">
        <f t="shared" si="48"/>
        <v>0.0168097286518535</v>
      </c>
      <c r="T59" s="3">
        <v>0.27</v>
      </c>
      <c r="U59" s="25">
        <f t="shared" si="49"/>
        <v>0.00453862673600044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0.227281855174805</v>
      </c>
      <c r="AC59" s="28">
        <f t="shared" si="51"/>
        <v>11.2298333333333</v>
      </c>
      <c r="AD59" s="1">
        <f t="shared" si="52"/>
        <v>0.29</v>
      </c>
      <c r="AE59" s="29">
        <f t="shared" si="53"/>
        <v>34.1375068493151</v>
      </c>
      <c r="AF59" s="1">
        <f t="shared" si="54"/>
        <v>871304.338801731</v>
      </c>
    </row>
    <row r="60" s="1" customFormat="1" spans="1:32">
      <c r="A60" s="13" t="s">
        <v>37</v>
      </c>
      <c r="B60" s="13">
        <v>0.29</v>
      </c>
      <c r="C60" s="16">
        <v>2</v>
      </c>
      <c r="D60" s="17">
        <v>-1.50784095667857</v>
      </c>
      <c r="E60" s="19">
        <f t="shared" si="55"/>
        <v>-5.44240759896774</v>
      </c>
      <c r="F60" s="16" t="s">
        <v>73</v>
      </c>
      <c r="G60" s="13">
        <v>3</v>
      </c>
      <c r="H60" s="18">
        <f t="shared" si="40"/>
        <v>-1.50784095667857</v>
      </c>
      <c r="I60" s="18">
        <f t="shared" si="41"/>
        <v>271.642159043321</v>
      </c>
      <c r="J60" s="18">
        <f t="shared" si="42"/>
        <v>0.0142979769123595</v>
      </c>
      <c r="K60" s="18">
        <f t="shared" si="43"/>
        <v>11.2298333333333</v>
      </c>
      <c r="L60" s="18">
        <f t="shared" si="44"/>
        <v>3.032055</v>
      </c>
      <c r="M60" s="13" t="s">
        <v>73</v>
      </c>
      <c r="N60" s="13"/>
      <c r="O60" s="18">
        <f t="shared" si="56"/>
        <v>9.01799116148359</v>
      </c>
      <c r="P60" s="18">
        <f t="shared" si="45"/>
        <v>0.128939029422755</v>
      </c>
      <c r="Q60" s="23">
        <f t="shared" si="46"/>
        <v>0.0373923185325989</v>
      </c>
      <c r="R60" s="18">
        <f t="shared" si="47"/>
        <v>0.87929595</v>
      </c>
      <c r="S60" s="24">
        <f t="shared" si="48"/>
        <v>0.0425252937109501</v>
      </c>
      <c r="T60" s="3">
        <v>0.27</v>
      </c>
      <c r="U60" s="25">
        <f t="shared" si="49"/>
        <v>0.0114818293019565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50"/>
        <v>0.22863091943337</v>
      </c>
      <c r="AC60" s="28">
        <f t="shared" si="51"/>
        <v>11.2298333333333</v>
      </c>
      <c r="AD60" s="1">
        <f t="shared" si="52"/>
        <v>0.29</v>
      </c>
      <c r="AE60" s="29">
        <f t="shared" si="53"/>
        <v>34.1375068493151</v>
      </c>
      <c r="AF60" s="1">
        <f t="shared" si="54"/>
        <v>876476.091473787</v>
      </c>
    </row>
    <row r="61" s="1" customFormat="1" spans="1:32">
      <c r="A61" s="13"/>
      <c r="B61" s="13"/>
      <c r="C61" s="16">
        <v>3</v>
      </c>
      <c r="D61" s="17">
        <v>5.63601718990323</v>
      </c>
      <c r="E61" s="19">
        <f t="shared" si="55"/>
        <v>-1.50784095667857</v>
      </c>
      <c r="F61" s="16" t="s">
        <v>73</v>
      </c>
      <c r="G61" s="13">
        <v>4</v>
      </c>
      <c r="H61" s="18">
        <f t="shared" si="40"/>
        <v>5.63601718990323</v>
      </c>
      <c r="I61" s="18">
        <f t="shared" si="41"/>
        <v>278.786017189903</v>
      </c>
      <c r="J61" s="18">
        <f t="shared" si="42"/>
        <v>0.0358240955919171</v>
      </c>
      <c r="K61" s="18">
        <f t="shared" si="43"/>
        <v>11.2298333333333</v>
      </c>
      <c r="L61" s="18">
        <f t="shared" si="44"/>
        <v>3.032055</v>
      </c>
      <c r="M61" s="13" t="s">
        <v>73</v>
      </c>
      <c r="N61" s="13"/>
      <c r="O61" s="18">
        <f t="shared" si="56"/>
        <v>11.9211071320608</v>
      </c>
      <c r="P61" s="18">
        <f t="shared" si="45"/>
        <v>0.427062881460432</v>
      </c>
      <c r="Q61" s="23">
        <f t="shared" si="46"/>
        <v>0.123848235623525</v>
      </c>
      <c r="R61" s="18">
        <f t="shared" si="47"/>
        <v>0.87929595</v>
      </c>
      <c r="S61" s="24">
        <f t="shared" si="48"/>
        <v>0.14084931884825</v>
      </c>
      <c r="T61" s="3">
        <v>0.27</v>
      </c>
      <c r="U61" s="25">
        <f t="shared" si="49"/>
        <v>0.0380293160890276</v>
      </c>
      <c r="V61" s="3">
        <v>180.9</v>
      </c>
      <c r="W61" s="26">
        <v>6</v>
      </c>
      <c r="X61" s="26">
        <v>3</v>
      </c>
      <c r="Y61" s="26">
        <v>0.3</v>
      </c>
      <c r="Z61" s="26">
        <v>6</v>
      </c>
      <c r="AA61" s="3">
        <v>30.2</v>
      </c>
      <c r="AB61" s="2">
        <f t="shared" si="50"/>
        <v>0.233789096116098</v>
      </c>
      <c r="AC61" s="28">
        <f t="shared" si="51"/>
        <v>11.2298333333333</v>
      </c>
      <c r="AD61" s="1">
        <f t="shared" si="52"/>
        <v>0.29</v>
      </c>
      <c r="AE61" s="29">
        <f t="shared" si="53"/>
        <v>34.1375068493151</v>
      </c>
      <c r="AF61" s="1">
        <f t="shared" si="54"/>
        <v>896250.400868218</v>
      </c>
    </row>
    <row r="62" s="1" customFormat="1" spans="1:32">
      <c r="A62" s="13"/>
      <c r="B62" s="13"/>
      <c r="C62" s="16">
        <v>4</v>
      </c>
      <c r="D62" s="17">
        <v>11.8236885722667</v>
      </c>
      <c r="E62" s="19">
        <f t="shared" si="55"/>
        <v>5.63601718990323</v>
      </c>
      <c r="F62" s="16" t="s">
        <v>73</v>
      </c>
      <c r="G62" s="13">
        <v>5</v>
      </c>
      <c r="H62" s="18">
        <f t="shared" si="40"/>
        <v>11.8236885722667</v>
      </c>
      <c r="I62" s="18">
        <f t="shared" si="41"/>
        <v>284.973688572267</v>
      </c>
      <c r="J62" s="18">
        <f t="shared" si="42"/>
        <v>0.0764751975418152</v>
      </c>
      <c r="K62" s="18">
        <f t="shared" si="43"/>
        <v>11.2298333333333</v>
      </c>
      <c r="L62" s="18">
        <f t="shared" si="44"/>
        <v>3.032055</v>
      </c>
      <c r="M62" s="13" t="s">
        <v>75</v>
      </c>
      <c r="N62" s="18">
        <f>(O61-P61)*$C$22/100</f>
        <v>10.9193420380704</v>
      </c>
      <c r="O62" s="18">
        <f t="shared" si="56"/>
        <v>3.60675721253002</v>
      </c>
      <c r="P62" s="18">
        <f t="shared" si="45"/>
        <v>0.2758274703136</v>
      </c>
      <c r="Q62" s="23">
        <f t="shared" si="46"/>
        <v>0.079989966390944</v>
      </c>
      <c r="R62" s="18">
        <f t="shared" si="47"/>
        <v>0.87929595</v>
      </c>
      <c r="S62" s="24">
        <f t="shared" si="48"/>
        <v>0.0909704706258956</v>
      </c>
      <c r="T62" s="3">
        <v>0.27</v>
      </c>
      <c r="U62" s="25">
        <f t="shared" si="49"/>
        <v>0.0245620270689918</v>
      </c>
      <c r="V62" s="3">
        <v>220.1</v>
      </c>
      <c r="W62" s="26">
        <v>12.1</v>
      </c>
      <c r="X62" s="26">
        <v>4.5</v>
      </c>
      <c r="Y62" s="26">
        <v>1.5</v>
      </c>
      <c r="Z62" s="26">
        <v>6.8</v>
      </c>
      <c r="AA62" s="3">
        <v>30.2</v>
      </c>
      <c r="AB62" s="2">
        <f t="shared" si="50"/>
        <v>0.279972401859505</v>
      </c>
      <c r="AC62" s="28">
        <f t="shared" si="51"/>
        <v>11.2298333333333</v>
      </c>
      <c r="AD62" s="1">
        <f t="shared" si="52"/>
        <v>0.29</v>
      </c>
      <c r="AE62" s="29">
        <f t="shared" si="53"/>
        <v>34.1375068493151</v>
      </c>
      <c r="AF62" s="1">
        <f t="shared" si="54"/>
        <v>1073298.0347125</v>
      </c>
    </row>
    <row r="63" s="1" customFormat="1" spans="1:32">
      <c r="A63" s="13"/>
      <c r="B63" s="13"/>
      <c r="C63" s="16">
        <v>5</v>
      </c>
      <c r="D63" s="17">
        <v>21.73782761</v>
      </c>
      <c r="E63" s="19">
        <f t="shared" si="55"/>
        <v>11.8236885722667</v>
      </c>
      <c r="F63" s="16" t="s">
        <v>75</v>
      </c>
      <c r="G63" s="13">
        <v>6</v>
      </c>
      <c r="H63" s="18">
        <f t="shared" si="40"/>
        <v>21.73782761</v>
      </c>
      <c r="I63" s="18">
        <f t="shared" si="41"/>
        <v>294.88782761</v>
      </c>
      <c r="J63" s="18">
        <f t="shared" si="42"/>
        <v>0.241211269986813</v>
      </c>
      <c r="K63" s="18">
        <f t="shared" si="43"/>
        <v>11.2298333333333</v>
      </c>
      <c r="L63" s="18">
        <f t="shared" si="44"/>
        <v>3.032055</v>
      </c>
      <c r="M63" s="13" t="s">
        <v>73</v>
      </c>
      <c r="N63" s="13"/>
      <c r="O63" s="18">
        <f t="shared" si="56"/>
        <v>6.36298474221642</v>
      </c>
      <c r="P63" s="18">
        <f t="shared" si="45"/>
        <v>1.53482363057674</v>
      </c>
      <c r="Q63" s="23">
        <f t="shared" si="46"/>
        <v>0.445098852867253</v>
      </c>
      <c r="R63" s="18">
        <f t="shared" si="47"/>
        <v>0.87929595</v>
      </c>
      <c r="S63" s="24">
        <f t="shared" si="48"/>
        <v>0.506199139058076</v>
      </c>
      <c r="T63" s="3">
        <v>0.27</v>
      </c>
      <c r="U63" s="25">
        <f t="shared" si="49"/>
        <v>0.136673767545681</v>
      </c>
      <c r="V63" s="3">
        <v>220.1</v>
      </c>
      <c r="W63" s="26">
        <v>12.1</v>
      </c>
      <c r="X63" s="26">
        <v>4.5</v>
      </c>
      <c r="Y63" s="26">
        <v>1.5</v>
      </c>
      <c r="Z63" s="26">
        <v>6.8</v>
      </c>
      <c r="AA63" s="3">
        <v>30.2</v>
      </c>
      <c r="AB63" s="2">
        <f t="shared" si="50"/>
        <v>0.301755713034126</v>
      </c>
      <c r="AC63" s="28">
        <f t="shared" si="51"/>
        <v>11.2298333333333</v>
      </c>
      <c r="AD63" s="1">
        <f t="shared" si="52"/>
        <v>0.29</v>
      </c>
      <c r="AE63" s="29">
        <f t="shared" si="53"/>
        <v>34.1375068493151</v>
      </c>
      <c r="AF63" s="1">
        <f t="shared" si="54"/>
        <v>1156806.21236846</v>
      </c>
    </row>
    <row r="64" s="1" customFormat="1" spans="1:32">
      <c r="A64" s="13"/>
      <c r="B64" s="13"/>
      <c r="C64" s="16">
        <v>6</v>
      </c>
      <c r="D64" s="17">
        <v>24.6502254246667</v>
      </c>
      <c r="E64" s="19">
        <f t="shared" si="55"/>
        <v>21.73782761</v>
      </c>
      <c r="F64" s="16" t="s">
        <v>73</v>
      </c>
      <c r="G64" s="13">
        <v>7</v>
      </c>
      <c r="H64" s="18">
        <f t="shared" si="40"/>
        <v>24.6502254246667</v>
      </c>
      <c r="I64" s="18">
        <f t="shared" si="41"/>
        <v>297.800225424667</v>
      </c>
      <c r="J64" s="18">
        <f t="shared" si="42"/>
        <v>0.333147552352562</v>
      </c>
      <c r="K64" s="18">
        <f t="shared" si="43"/>
        <v>11.2298333333333</v>
      </c>
      <c r="L64" s="18">
        <f t="shared" si="44"/>
        <v>3.032055</v>
      </c>
      <c r="M64" s="13" t="s">
        <v>73</v>
      </c>
      <c r="N64" s="13"/>
      <c r="O64" s="18">
        <f t="shared" si="56"/>
        <v>7.86021611163969</v>
      </c>
      <c r="P64" s="18">
        <f t="shared" si="45"/>
        <v>2.61861175855493</v>
      </c>
      <c r="Q64" s="23">
        <f t="shared" si="46"/>
        <v>0.759397409980931</v>
      </c>
      <c r="R64" s="18">
        <f t="shared" si="47"/>
        <v>0.87929595</v>
      </c>
      <c r="S64" s="24">
        <f t="shared" si="48"/>
        <v>0.863642565373957</v>
      </c>
      <c r="T64" s="3">
        <v>0.27</v>
      </c>
      <c r="U64" s="25">
        <f t="shared" si="49"/>
        <v>0.233183492650968</v>
      </c>
      <c r="V64" s="3">
        <v>220.1</v>
      </c>
      <c r="W64" s="26">
        <v>12.1</v>
      </c>
      <c r="X64" s="26">
        <v>4.5</v>
      </c>
      <c r="Y64" s="26">
        <v>1.5</v>
      </c>
      <c r="Z64" s="26">
        <v>6.8</v>
      </c>
      <c r="AA64" s="3">
        <v>30.2</v>
      </c>
      <c r="AB64" s="2">
        <f t="shared" si="50"/>
        <v>0.320507552622083</v>
      </c>
      <c r="AC64" s="28">
        <f t="shared" si="51"/>
        <v>11.2298333333333</v>
      </c>
      <c r="AD64" s="1">
        <f t="shared" si="52"/>
        <v>0.29</v>
      </c>
      <c r="AE64" s="29">
        <f t="shared" si="53"/>
        <v>34.1375068493151</v>
      </c>
      <c r="AF64" s="1">
        <f t="shared" si="54"/>
        <v>1228692.98564799</v>
      </c>
    </row>
    <row r="65" s="1" customFormat="1" spans="1:32">
      <c r="A65" s="13"/>
      <c r="B65" s="13"/>
      <c r="C65" s="16">
        <v>7</v>
      </c>
      <c r="D65" s="17">
        <v>27.1296867022581</v>
      </c>
      <c r="E65" s="19">
        <f t="shared" si="55"/>
        <v>24.6502254246667</v>
      </c>
      <c r="F65" s="16" t="s">
        <v>73</v>
      </c>
      <c r="G65" s="13">
        <v>8</v>
      </c>
      <c r="H65" s="18">
        <f t="shared" si="40"/>
        <v>27.1296867022581</v>
      </c>
      <c r="I65" s="18">
        <f t="shared" si="41"/>
        <v>300.279686702258</v>
      </c>
      <c r="J65" s="18">
        <f t="shared" si="42"/>
        <v>0.436400151980205</v>
      </c>
      <c r="K65" s="18">
        <f t="shared" si="43"/>
        <v>11.2298333333333</v>
      </c>
      <c r="L65" s="18">
        <f t="shared" si="44"/>
        <v>3.032055</v>
      </c>
      <c r="M65" s="13" t="s">
        <v>73</v>
      </c>
      <c r="N65" s="13"/>
      <c r="O65" s="18">
        <f t="shared" si="56"/>
        <v>8.27365935308475</v>
      </c>
      <c r="P65" s="18">
        <f t="shared" si="45"/>
        <v>3.61062619911863</v>
      </c>
      <c r="Q65" s="23">
        <f t="shared" si="46"/>
        <v>1.0470815977444</v>
      </c>
      <c r="R65" s="18">
        <f t="shared" si="47"/>
        <v>0.87929595</v>
      </c>
      <c r="S65" s="24">
        <f t="shared" si="48"/>
        <v>1.19081817418174</v>
      </c>
      <c r="T65" s="3">
        <v>0.27</v>
      </c>
      <c r="U65" s="25">
        <f t="shared" si="49"/>
        <v>0.321520907029071</v>
      </c>
      <c r="V65" s="3">
        <v>220.1</v>
      </c>
      <c r="W65" s="26">
        <v>12.1</v>
      </c>
      <c r="X65" s="26">
        <v>4.5</v>
      </c>
      <c r="Y65" s="26">
        <v>1.5</v>
      </c>
      <c r="Z65" s="26">
        <v>6.8</v>
      </c>
      <c r="AA65" s="3">
        <v>30.2</v>
      </c>
      <c r="AB65" s="2">
        <f t="shared" si="50"/>
        <v>0.337671512235748</v>
      </c>
      <c r="AC65" s="28">
        <f t="shared" si="51"/>
        <v>11.2298333333333</v>
      </c>
      <c r="AD65" s="1">
        <f t="shared" si="52"/>
        <v>0.29</v>
      </c>
      <c r="AE65" s="29">
        <f t="shared" si="53"/>
        <v>34.1375068493151</v>
      </c>
      <c r="AF65" s="1">
        <f t="shared" si="54"/>
        <v>1294492.48588043</v>
      </c>
    </row>
    <row r="66" s="1" customFormat="1" spans="1:32">
      <c r="A66" s="13"/>
      <c r="B66" s="13"/>
      <c r="C66" s="16">
        <v>8</v>
      </c>
      <c r="D66" s="17">
        <v>27.2672560193548</v>
      </c>
      <c r="E66" s="19">
        <f t="shared" si="55"/>
        <v>27.1296867022581</v>
      </c>
      <c r="F66" s="16" t="s">
        <v>73</v>
      </c>
      <c r="G66" s="13">
        <v>9</v>
      </c>
      <c r="H66" s="18">
        <f t="shared" si="40"/>
        <v>27.2672560193548</v>
      </c>
      <c r="I66" s="18">
        <f t="shared" si="41"/>
        <v>300.417256019355</v>
      </c>
      <c r="J66" s="18">
        <f t="shared" si="42"/>
        <v>0.442928446510698</v>
      </c>
      <c r="K66" s="18">
        <f t="shared" si="43"/>
        <v>11.2298333333333</v>
      </c>
      <c r="L66" s="18">
        <f t="shared" si="44"/>
        <v>3.032055</v>
      </c>
      <c r="M66" s="13" t="s">
        <v>73</v>
      </c>
      <c r="N66" s="13"/>
      <c r="O66" s="18">
        <f t="shared" si="56"/>
        <v>7.69508815396612</v>
      </c>
      <c r="P66" s="18">
        <f t="shared" si="45"/>
        <v>3.40837344179909</v>
      </c>
      <c r="Q66" s="23">
        <f t="shared" si="46"/>
        <v>0.988428298121737</v>
      </c>
      <c r="R66" s="18">
        <f t="shared" si="47"/>
        <v>0.87929595</v>
      </c>
      <c r="S66" s="24">
        <f t="shared" si="48"/>
        <v>1.12411332967215</v>
      </c>
      <c r="T66" s="3">
        <v>0.27</v>
      </c>
      <c r="U66" s="25">
        <f t="shared" si="49"/>
        <v>0.303510599011481</v>
      </c>
      <c r="V66" s="3">
        <v>220.1</v>
      </c>
      <c r="W66" s="26">
        <v>12.1</v>
      </c>
      <c r="X66" s="26">
        <v>4.5</v>
      </c>
      <c r="Y66" s="26">
        <v>1.5</v>
      </c>
      <c r="Z66" s="26">
        <v>6.8</v>
      </c>
      <c r="AA66" s="3">
        <v>30.2</v>
      </c>
      <c r="AB66" s="2">
        <f t="shared" si="50"/>
        <v>0.334172109387931</v>
      </c>
      <c r="AC66" s="28">
        <f t="shared" si="51"/>
        <v>11.2298333333333</v>
      </c>
      <c r="AD66" s="1">
        <f t="shared" si="52"/>
        <v>0.29</v>
      </c>
      <c r="AE66" s="29">
        <f t="shared" si="53"/>
        <v>34.1375068493151</v>
      </c>
      <c r="AF66" s="1">
        <f t="shared" si="54"/>
        <v>1281077.22718249</v>
      </c>
    </row>
    <row r="67" s="1" customFormat="1" spans="1:32">
      <c r="A67" s="13"/>
      <c r="B67" s="13"/>
      <c r="C67" s="16">
        <v>9</v>
      </c>
      <c r="D67" s="17">
        <v>21.003809547</v>
      </c>
      <c r="E67" s="19">
        <f t="shared" si="55"/>
        <v>27.2672560193548</v>
      </c>
      <c r="F67" s="16" t="s">
        <v>73</v>
      </c>
      <c r="G67" s="13">
        <v>10</v>
      </c>
      <c r="H67" s="18">
        <f t="shared" si="40"/>
        <v>21.003809547</v>
      </c>
      <c r="I67" s="18">
        <f t="shared" si="41"/>
        <v>294.153809547</v>
      </c>
      <c r="J67" s="18">
        <f t="shared" si="42"/>
        <v>0.222133826632534</v>
      </c>
      <c r="K67" s="18">
        <f t="shared" si="43"/>
        <v>11.2298333333333</v>
      </c>
      <c r="L67" s="18">
        <f t="shared" si="44"/>
        <v>3.032055</v>
      </c>
      <c r="M67" s="13" t="s">
        <v>73</v>
      </c>
      <c r="N67" s="13"/>
      <c r="O67" s="18">
        <f t="shared" si="56"/>
        <v>7.31876971216703</v>
      </c>
      <c r="P67" s="18">
        <f t="shared" si="45"/>
        <v>1.62574632240595</v>
      </c>
      <c r="Q67" s="23">
        <f t="shared" si="46"/>
        <v>0.471466433497725</v>
      </c>
      <c r="R67" s="18">
        <f t="shared" si="47"/>
        <v>0.87929595</v>
      </c>
      <c r="S67" s="24">
        <f t="shared" si="48"/>
        <v>0.536186290290232</v>
      </c>
      <c r="T67" s="3">
        <v>0.27</v>
      </c>
      <c r="U67" s="25">
        <f t="shared" si="49"/>
        <v>0.144770298378363</v>
      </c>
      <c r="V67" s="3">
        <v>180.9</v>
      </c>
      <c r="W67" s="26">
        <v>6</v>
      </c>
      <c r="X67" s="26">
        <v>3</v>
      </c>
      <c r="Y67" s="26">
        <v>0.3</v>
      </c>
      <c r="Z67" s="26">
        <v>6</v>
      </c>
      <c r="AA67" s="3">
        <v>30.2</v>
      </c>
      <c r="AB67" s="2">
        <f t="shared" si="50"/>
        <v>0.254528868974916</v>
      </c>
      <c r="AC67" s="28">
        <f t="shared" si="51"/>
        <v>11.2298333333333</v>
      </c>
      <c r="AD67" s="1">
        <f t="shared" si="52"/>
        <v>0.29</v>
      </c>
      <c r="AE67" s="29">
        <f t="shared" si="53"/>
        <v>34.1375068493151</v>
      </c>
      <c r="AF67" s="1">
        <f t="shared" si="54"/>
        <v>975758.085561095</v>
      </c>
    </row>
    <row r="68" s="1" customFormat="1" spans="1:32">
      <c r="A68" s="13"/>
      <c r="B68" s="13"/>
      <c r="C68" s="16">
        <v>10</v>
      </c>
      <c r="D68" s="17">
        <v>13.5929036664839</v>
      </c>
      <c r="E68" s="19">
        <f t="shared" si="55"/>
        <v>21.003809547</v>
      </c>
      <c r="F68" s="16" t="s">
        <v>73</v>
      </c>
      <c r="G68" s="13">
        <v>11</v>
      </c>
      <c r="H68" s="18">
        <f t="shared" si="40"/>
        <v>13.5929036664839</v>
      </c>
      <c r="I68" s="18">
        <f t="shared" si="41"/>
        <v>286.742903666484</v>
      </c>
      <c r="J68" s="18">
        <f t="shared" si="42"/>
        <v>0.0944225795724397</v>
      </c>
      <c r="K68" s="18">
        <f t="shared" si="43"/>
        <v>11.2298333333333</v>
      </c>
      <c r="L68" s="18">
        <f t="shared" si="44"/>
        <v>3.032055</v>
      </c>
      <c r="M68" s="13" t="s">
        <v>75</v>
      </c>
      <c r="N68" s="18">
        <f>(O67-P67)*$C$22/100</f>
        <v>5.40837222027303</v>
      </c>
      <c r="O68" s="18">
        <f t="shared" si="56"/>
        <v>3.31670616948805</v>
      </c>
      <c r="P68" s="18">
        <f t="shared" si="45"/>
        <v>0.313171952206887</v>
      </c>
      <c r="Q68" s="23">
        <f t="shared" si="46"/>
        <v>0.0908198661399973</v>
      </c>
      <c r="R68" s="18">
        <f t="shared" si="47"/>
        <v>0.87929595</v>
      </c>
      <c r="S68" s="24">
        <f t="shared" si="48"/>
        <v>0.103287028832553</v>
      </c>
      <c r="T68" s="3">
        <v>0.27</v>
      </c>
      <c r="U68" s="25">
        <f t="shared" si="49"/>
        <v>0.0278874977847894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50"/>
        <v>0.231818540819585</v>
      </c>
      <c r="AC68" s="28">
        <f t="shared" si="51"/>
        <v>11.2298333333333</v>
      </c>
      <c r="AD68" s="1">
        <f t="shared" si="52"/>
        <v>0.29</v>
      </c>
      <c r="AE68" s="29">
        <f t="shared" si="53"/>
        <v>34.1375068493151</v>
      </c>
      <c r="AF68" s="1">
        <f t="shared" si="54"/>
        <v>888696.1093988</v>
      </c>
    </row>
    <row r="69" s="1" customFormat="1" spans="1:33">
      <c r="A69" s="13"/>
      <c r="B69" s="13"/>
      <c r="C69" s="16">
        <v>11</v>
      </c>
      <c r="D69" s="17">
        <v>6.0372108687</v>
      </c>
      <c r="E69" s="19">
        <f t="shared" si="55"/>
        <v>13.5929036664839</v>
      </c>
      <c r="F69" s="16" t="s">
        <v>75</v>
      </c>
      <c r="G69" s="13">
        <v>12</v>
      </c>
      <c r="H69" s="18">
        <f t="shared" si="40"/>
        <v>6.0372108687</v>
      </c>
      <c r="I69" s="18">
        <f t="shared" si="41"/>
        <v>279.1872108687</v>
      </c>
      <c r="J69" s="18">
        <f t="shared" si="42"/>
        <v>0.0376679321675008</v>
      </c>
      <c r="K69" s="18">
        <f t="shared" si="43"/>
        <v>11.2298333333333</v>
      </c>
      <c r="L69" s="18">
        <f t="shared" si="44"/>
        <v>3.032055</v>
      </c>
      <c r="M69" s="13" t="s">
        <v>73</v>
      </c>
      <c r="N69" s="13"/>
      <c r="O69" s="18">
        <f t="shared" si="56"/>
        <v>6.03558921728117</v>
      </c>
      <c r="P69" s="18">
        <f t="shared" si="45"/>
        <v>0.227348165227446</v>
      </c>
      <c r="Q69" s="23">
        <f t="shared" si="46"/>
        <v>0.0659309679159594</v>
      </c>
      <c r="R69" s="18">
        <f t="shared" si="47"/>
        <v>0.87929595</v>
      </c>
      <c r="S69" s="24">
        <f t="shared" si="48"/>
        <v>0.0749815439454252</v>
      </c>
      <c r="T69" s="3">
        <v>0.27</v>
      </c>
      <c r="U69" s="25">
        <f t="shared" si="49"/>
        <v>0.0202450168652648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0.230333606776921</v>
      </c>
      <c r="AC69" s="28">
        <f t="shared" si="51"/>
        <v>11.2298333333333</v>
      </c>
      <c r="AD69" s="1">
        <f t="shared" si="52"/>
        <v>0.29</v>
      </c>
      <c r="AE69" s="29">
        <f t="shared" si="53"/>
        <v>34.1375068493151</v>
      </c>
      <c r="AF69" s="1">
        <f t="shared" si="54"/>
        <v>883003.488343712</v>
      </c>
      <c r="AG69" s="1">
        <f>SUM(AF58:AF69)</f>
        <v>12295583.6715614</v>
      </c>
    </row>
    <row r="70" s="1" customFormat="1" spans="1:46">
      <c r="A70" s="13"/>
      <c r="B70" s="13"/>
      <c r="C70" s="16">
        <v>12</v>
      </c>
      <c r="D70" s="17">
        <v>-0.913997084419355</v>
      </c>
      <c r="E70" s="19">
        <f t="shared" si="55"/>
        <v>6.0372108687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v>625.464</v>
      </c>
      <c r="C74" s="16" t="s">
        <v>72</v>
      </c>
      <c r="D74" s="17">
        <v>-4.99352784080645</v>
      </c>
      <c r="E74" s="16"/>
      <c r="F74" s="16"/>
      <c r="G74" s="13">
        <v>1</v>
      </c>
      <c r="H74" s="18">
        <f t="shared" ref="H74:H85" si="57">E75</f>
        <v>-4.99352784080645</v>
      </c>
      <c r="I74" s="18">
        <f t="shared" ref="I74:I85" si="58">H74+273.15</f>
        <v>268.156472159194</v>
      </c>
      <c r="J74" s="18">
        <f t="shared" ref="J74:J85" si="59">EXP(($C$16*(I74-$C$14))/($C$17*I74*$C$14))</f>
        <v>0.00897273192897561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0.00467676733602067</v>
      </c>
      <c r="Q74" s="23">
        <f t="shared" ref="Q74:Q85" si="63">P74*$B$76</f>
        <v>0.00121595950736537</v>
      </c>
      <c r="R74" s="18">
        <f t="shared" ref="R74:R85" si="64">L74*$B$76</f>
        <v>0.1355172</v>
      </c>
      <c r="S74" s="24">
        <f t="shared" ref="S74:S85" si="65">Q74/R74</f>
        <v>0.00897273192897561</v>
      </c>
      <c r="T74" s="3">
        <v>0.01</v>
      </c>
      <c r="U74" s="25">
        <f t="shared" ref="U74:U85" si="66">S74*T74</f>
        <v>8.97273192897561e-5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0.00557972731928976</v>
      </c>
      <c r="AU74" s="28">
        <f t="shared" ref="AU74:AU85" si="70">$B$74/12</f>
        <v>52.122</v>
      </c>
      <c r="AV74" s="1">
        <f t="shared" ref="AV74:AV85" si="71">$B$76</f>
        <v>0.26</v>
      </c>
      <c r="AW74" s="2">
        <f>$E$8/12</f>
        <v>0.005</v>
      </c>
      <c r="AX74" s="1">
        <f t="shared" ref="AX74:AX85" si="72">AW74*10000*AV74*0.67*AU74*AT74</f>
        <v>2.53309922729674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-5.44240759896774</v>
      </c>
      <c r="E75" s="19">
        <f t="shared" ref="E75:E86" si="73">D74</f>
        <v>-4.99352784080645</v>
      </c>
      <c r="F75" s="16" t="s">
        <v>73</v>
      </c>
      <c r="G75" s="13">
        <v>2</v>
      </c>
      <c r="H75" s="18">
        <f t="shared" si="57"/>
        <v>-5.44240759896774</v>
      </c>
      <c r="I75" s="18">
        <f t="shared" si="58"/>
        <v>267.707592401032</v>
      </c>
      <c r="J75" s="18">
        <f t="shared" si="59"/>
        <v>0.00844274155428285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1.03776323266398</v>
      </c>
      <c r="P75" s="18">
        <f t="shared" si="62"/>
        <v>0.00876156676791908</v>
      </c>
      <c r="Q75" s="23">
        <f t="shared" si="63"/>
        <v>0.00227800735965896</v>
      </c>
      <c r="R75" s="18">
        <f t="shared" si="64"/>
        <v>0.1355172</v>
      </c>
      <c r="S75" s="24">
        <f t="shared" si="65"/>
        <v>0.0168097286518535</v>
      </c>
      <c r="T75" s="3">
        <v>0.01</v>
      </c>
      <c r="U75" s="25">
        <f t="shared" si="66"/>
        <v>0.000168097286518535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0.00565809728651854</v>
      </c>
      <c r="AU75" s="28">
        <f t="shared" si="70"/>
        <v>52.122</v>
      </c>
      <c r="AV75" s="1">
        <f t="shared" si="71"/>
        <v>0.26</v>
      </c>
      <c r="AW75" s="2">
        <f t="shared" ref="AW75:AW85" si="75">$E$8/12</f>
        <v>0.005</v>
      </c>
      <c r="AX75" s="1">
        <f t="shared" si="72"/>
        <v>2.56867783034858</v>
      </c>
    </row>
    <row r="76" s="1" customFormat="1" spans="1:50">
      <c r="A76" s="13" t="s">
        <v>37</v>
      </c>
      <c r="B76" s="13">
        <v>0.26</v>
      </c>
      <c r="C76" s="16">
        <v>2</v>
      </c>
      <c r="D76" s="17">
        <v>-1.50784095667857</v>
      </c>
      <c r="E76" s="19">
        <f t="shared" si="73"/>
        <v>-5.44240759896774</v>
      </c>
      <c r="F76" s="16" t="s">
        <v>73</v>
      </c>
      <c r="G76" s="13">
        <v>3</v>
      </c>
      <c r="H76" s="18">
        <f t="shared" si="57"/>
        <v>-1.50784095667857</v>
      </c>
      <c r="I76" s="18">
        <f t="shared" si="58"/>
        <v>271.642159043321</v>
      </c>
      <c r="J76" s="18">
        <f t="shared" si="59"/>
        <v>0.0142979769123595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1.55022166589606</v>
      </c>
      <c r="P76" s="18">
        <f t="shared" si="62"/>
        <v>0.0221650335880214</v>
      </c>
      <c r="Q76" s="23">
        <f t="shared" si="63"/>
        <v>0.00576290873288557</v>
      </c>
      <c r="R76" s="18">
        <f t="shared" si="64"/>
        <v>0.1355172</v>
      </c>
      <c r="S76" s="24">
        <f t="shared" si="65"/>
        <v>0.0425252937109501</v>
      </c>
      <c r="T76" s="3">
        <v>0.01</v>
      </c>
      <c r="U76" s="25">
        <f t="shared" si="66"/>
        <v>0.000425252937109501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0.001</v>
      </c>
      <c r="AF76" s="3">
        <v>0.49</v>
      </c>
      <c r="AG76" s="25">
        <f t="shared" si="67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8"/>
        <v>0.005</v>
      </c>
      <c r="AT76" s="2">
        <f t="shared" si="69"/>
        <v>0.0059152529371095</v>
      </c>
      <c r="AU76" s="28">
        <f t="shared" si="70"/>
        <v>52.122</v>
      </c>
      <c r="AV76" s="1">
        <f t="shared" si="71"/>
        <v>0.26</v>
      </c>
      <c r="AW76" s="2">
        <f t="shared" si="75"/>
        <v>0.005</v>
      </c>
      <c r="AX76" s="1">
        <f t="shared" si="72"/>
        <v>2.68542202635167</v>
      </c>
    </row>
    <row r="77" s="1" customFormat="1" spans="1:50">
      <c r="A77" s="13"/>
      <c r="B77" s="13"/>
      <c r="C77" s="16">
        <v>3</v>
      </c>
      <c r="D77" s="17">
        <v>5.63601718990323</v>
      </c>
      <c r="E77" s="19">
        <f t="shared" si="73"/>
        <v>-1.50784095667857</v>
      </c>
      <c r="F77" s="16" t="s">
        <v>73</v>
      </c>
      <c r="G77" s="13">
        <v>4</v>
      </c>
      <c r="H77" s="18">
        <f t="shared" si="57"/>
        <v>5.63601718990323</v>
      </c>
      <c r="I77" s="18">
        <f t="shared" si="58"/>
        <v>278.786017189903</v>
      </c>
      <c r="J77" s="18">
        <f t="shared" si="59"/>
        <v>0.0358240955919171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2.04927663230804</v>
      </c>
      <c r="P77" s="18">
        <f t="shared" si="62"/>
        <v>0.073413481970085</v>
      </c>
      <c r="Q77" s="23">
        <f t="shared" si="63"/>
        <v>0.0190875053122221</v>
      </c>
      <c r="R77" s="18">
        <f t="shared" si="64"/>
        <v>0.1355172</v>
      </c>
      <c r="S77" s="24">
        <f t="shared" si="65"/>
        <v>0.14084931884825</v>
      </c>
      <c r="T77" s="3">
        <v>0.01</v>
      </c>
      <c r="U77" s="25">
        <f t="shared" si="66"/>
        <v>0.0014084931884825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0.001</v>
      </c>
      <c r="AF77" s="3">
        <v>0.49</v>
      </c>
      <c r="AG77" s="25">
        <f t="shared" si="67"/>
        <v>0.00049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</v>
      </c>
      <c r="AR77" s="3">
        <v>0.5</v>
      </c>
      <c r="AS77" s="3">
        <f t="shared" si="68"/>
        <v>0.005</v>
      </c>
      <c r="AT77" s="2">
        <f t="shared" si="69"/>
        <v>0.0068984931884825</v>
      </c>
      <c r="AU77" s="28">
        <f t="shared" si="70"/>
        <v>52.122</v>
      </c>
      <c r="AV77" s="1">
        <f t="shared" si="71"/>
        <v>0.26</v>
      </c>
      <c r="AW77" s="2">
        <f t="shared" si="75"/>
        <v>0.005</v>
      </c>
      <c r="AX77" s="1">
        <f t="shared" si="72"/>
        <v>3.13179601175944</v>
      </c>
    </row>
    <row r="78" s="1" customFormat="1" spans="1:50">
      <c r="A78" s="13"/>
      <c r="B78" s="13"/>
      <c r="C78" s="16">
        <v>4</v>
      </c>
      <c r="D78" s="17">
        <v>11.8236885722667</v>
      </c>
      <c r="E78" s="19">
        <f t="shared" si="73"/>
        <v>5.63601718990323</v>
      </c>
      <c r="F78" s="16" t="s">
        <v>73</v>
      </c>
      <c r="G78" s="13">
        <v>5</v>
      </c>
      <c r="H78" s="18">
        <f t="shared" si="57"/>
        <v>11.8236885722667</v>
      </c>
      <c r="I78" s="18">
        <f t="shared" si="58"/>
        <v>284.973688572267</v>
      </c>
      <c r="J78" s="18">
        <f t="shared" si="59"/>
        <v>0.0764751975418152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1.87706999282106</v>
      </c>
      <c r="O78" s="18">
        <f t="shared" si="74"/>
        <v>0.620013157516898</v>
      </c>
      <c r="P78" s="18">
        <f t="shared" si="62"/>
        <v>0.0474156286996293</v>
      </c>
      <c r="Q78" s="23">
        <f t="shared" si="63"/>
        <v>0.0123280634619036</v>
      </c>
      <c r="R78" s="18">
        <f t="shared" si="64"/>
        <v>0.1355172</v>
      </c>
      <c r="S78" s="24">
        <f t="shared" si="65"/>
        <v>0.0909704706258956</v>
      </c>
      <c r="T78" s="3">
        <v>0.01</v>
      </c>
      <c r="U78" s="25">
        <f t="shared" si="66"/>
        <v>0.000909704706258956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0.005</v>
      </c>
      <c r="AF78" s="3">
        <v>0.49</v>
      </c>
      <c r="AG78" s="25">
        <f t="shared" si="67"/>
        <v>0.00245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0.015</v>
      </c>
      <c r="AR78" s="3">
        <v>0.5</v>
      </c>
      <c r="AS78" s="3">
        <f t="shared" si="68"/>
        <v>0.0075</v>
      </c>
      <c r="AT78" s="2">
        <f t="shared" si="69"/>
        <v>0.010859704706259</v>
      </c>
      <c r="AU78" s="28">
        <f t="shared" si="70"/>
        <v>52.122</v>
      </c>
      <c r="AV78" s="1">
        <f t="shared" si="71"/>
        <v>0.26</v>
      </c>
      <c r="AW78" s="2">
        <f t="shared" si="75"/>
        <v>0.005</v>
      </c>
      <c r="AX78" s="1">
        <f t="shared" si="72"/>
        <v>4.93011719497379</v>
      </c>
    </row>
    <row r="79" s="1" customFormat="1" spans="1:50">
      <c r="A79" s="13"/>
      <c r="B79" s="13"/>
      <c r="C79" s="16">
        <v>5</v>
      </c>
      <c r="D79" s="17">
        <v>21.73782761</v>
      </c>
      <c r="E79" s="19">
        <f t="shared" si="73"/>
        <v>11.8236885722667</v>
      </c>
      <c r="F79" s="16" t="s">
        <v>75</v>
      </c>
      <c r="G79" s="13">
        <v>6</v>
      </c>
      <c r="H79" s="18">
        <f t="shared" si="57"/>
        <v>21.73782761</v>
      </c>
      <c r="I79" s="18">
        <f t="shared" si="58"/>
        <v>294.88782761</v>
      </c>
      <c r="J79" s="18">
        <f t="shared" si="59"/>
        <v>0.241211269986813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1.09381752881727</v>
      </c>
      <c r="P79" s="18">
        <f t="shared" si="62"/>
        <v>0.263841115259851</v>
      </c>
      <c r="Q79" s="23">
        <f t="shared" si="63"/>
        <v>0.0685986899675611</v>
      </c>
      <c r="R79" s="18">
        <f t="shared" si="64"/>
        <v>0.1355172</v>
      </c>
      <c r="S79" s="24">
        <f t="shared" si="65"/>
        <v>0.506199139058076</v>
      </c>
      <c r="T79" s="3">
        <v>0.01</v>
      </c>
      <c r="U79" s="25">
        <f t="shared" si="66"/>
        <v>0.00506199139058076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0.005</v>
      </c>
      <c r="AF79" s="3">
        <v>0.49</v>
      </c>
      <c r="AG79" s="25">
        <f t="shared" si="67"/>
        <v>0.00245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0.015</v>
      </c>
      <c r="AR79" s="3">
        <v>0.5</v>
      </c>
      <c r="AS79" s="3">
        <f t="shared" si="68"/>
        <v>0.0075</v>
      </c>
      <c r="AT79" s="2">
        <f t="shared" si="69"/>
        <v>0.0150119913905808</v>
      </c>
      <c r="AU79" s="28">
        <f t="shared" si="70"/>
        <v>52.122</v>
      </c>
      <c r="AV79" s="1">
        <f t="shared" si="71"/>
        <v>0.26</v>
      </c>
      <c r="AW79" s="2">
        <f t="shared" si="75"/>
        <v>0.005</v>
      </c>
      <c r="AX79" s="1">
        <f t="shared" si="72"/>
        <v>6.81518318291331</v>
      </c>
    </row>
    <row r="80" s="1" customFormat="1" spans="1:50">
      <c r="A80" s="13"/>
      <c r="B80" s="13"/>
      <c r="C80" s="16">
        <v>6</v>
      </c>
      <c r="D80" s="17">
        <v>24.6502254246667</v>
      </c>
      <c r="E80" s="19">
        <f t="shared" si="73"/>
        <v>21.73782761</v>
      </c>
      <c r="F80" s="16" t="s">
        <v>73</v>
      </c>
      <c r="G80" s="13">
        <v>7</v>
      </c>
      <c r="H80" s="18">
        <f t="shared" si="57"/>
        <v>24.6502254246667</v>
      </c>
      <c r="I80" s="18">
        <f t="shared" si="58"/>
        <v>297.800225424667</v>
      </c>
      <c r="J80" s="18">
        <f t="shared" si="59"/>
        <v>0.333147552352562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1.35119641355742</v>
      </c>
      <c r="P80" s="18">
        <f t="shared" si="62"/>
        <v>0.450147777924214</v>
      </c>
      <c r="Q80" s="23">
        <f t="shared" si="63"/>
        <v>0.117038422260296</v>
      </c>
      <c r="R80" s="18">
        <f t="shared" si="64"/>
        <v>0.1355172</v>
      </c>
      <c r="S80" s="24">
        <f t="shared" si="65"/>
        <v>0.863642565373957</v>
      </c>
      <c r="T80" s="3">
        <v>0.01</v>
      </c>
      <c r="U80" s="25">
        <f t="shared" si="66"/>
        <v>0.00863642565373957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0.005</v>
      </c>
      <c r="AF80" s="3">
        <v>0.49</v>
      </c>
      <c r="AG80" s="25">
        <f t="shared" si="67"/>
        <v>0.00245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0.015</v>
      </c>
      <c r="AR80" s="3">
        <v>0.5</v>
      </c>
      <c r="AS80" s="3">
        <f t="shared" si="68"/>
        <v>0.0075</v>
      </c>
      <c r="AT80" s="2">
        <f t="shared" si="69"/>
        <v>0.0185864256537396</v>
      </c>
      <c r="AU80" s="28">
        <f t="shared" si="70"/>
        <v>52.122</v>
      </c>
      <c r="AV80" s="1">
        <f t="shared" si="71"/>
        <v>0.26</v>
      </c>
      <c r="AW80" s="2">
        <f t="shared" si="75"/>
        <v>0.005</v>
      </c>
      <c r="AX80" s="1">
        <f t="shared" si="72"/>
        <v>8.43791421471992</v>
      </c>
    </row>
    <row r="81" s="1" customFormat="1" spans="1:50">
      <c r="A81" s="13"/>
      <c r="B81" s="13"/>
      <c r="C81" s="16">
        <v>7</v>
      </c>
      <c r="D81" s="17">
        <v>27.1296867022581</v>
      </c>
      <c r="E81" s="19">
        <f t="shared" si="73"/>
        <v>24.6502254246667</v>
      </c>
      <c r="F81" s="16" t="s">
        <v>73</v>
      </c>
      <c r="G81" s="13">
        <v>8</v>
      </c>
      <c r="H81" s="18">
        <f t="shared" si="57"/>
        <v>27.1296867022581</v>
      </c>
      <c r="I81" s="18">
        <f t="shared" si="58"/>
        <v>300.279686702258</v>
      </c>
      <c r="J81" s="18">
        <f t="shared" si="59"/>
        <v>0.436400151980205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1.4222686356332</v>
      </c>
      <c r="P81" s="18">
        <f t="shared" si="62"/>
        <v>0.620678248747009</v>
      </c>
      <c r="Q81" s="23">
        <f t="shared" si="63"/>
        <v>0.161376344674222</v>
      </c>
      <c r="R81" s="18">
        <f t="shared" si="64"/>
        <v>0.1355172</v>
      </c>
      <c r="S81" s="24">
        <f t="shared" si="65"/>
        <v>1.19081817418174</v>
      </c>
      <c r="T81" s="3">
        <v>0.01</v>
      </c>
      <c r="U81" s="25">
        <f t="shared" si="66"/>
        <v>0.0119081817418174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0.005</v>
      </c>
      <c r="AF81" s="3">
        <v>0.49</v>
      </c>
      <c r="AG81" s="25">
        <f t="shared" si="67"/>
        <v>0.00245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0.015</v>
      </c>
      <c r="AR81" s="3">
        <v>0.5</v>
      </c>
      <c r="AS81" s="3">
        <f t="shared" si="68"/>
        <v>0.0075</v>
      </c>
      <c r="AT81" s="2">
        <f t="shared" si="69"/>
        <v>0.0218581817418174</v>
      </c>
      <c r="AU81" s="28">
        <f t="shared" si="70"/>
        <v>52.122</v>
      </c>
      <c r="AV81" s="1">
        <f t="shared" si="71"/>
        <v>0.26</v>
      </c>
      <c r="AW81" s="2">
        <f t="shared" si="75"/>
        <v>0.005</v>
      </c>
      <c r="AX81" s="1">
        <f t="shared" si="72"/>
        <v>9.92323461558643</v>
      </c>
    </row>
    <row r="82" s="1" customFormat="1" spans="1:50">
      <c r="A82" s="13"/>
      <c r="B82" s="13"/>
      <c r="C82" s="16">
        <v>8</v>
      </c>
      <c r="D82" s="17">
        <v>27.2672560193548</v>
      </c>
      <c r="E82" s="19">
        <f t="shared" si="73"/>
        <v>27.1296867022581</v>
      </c>
      <c r="F82" s="16" t="s">
        <v>73</v>
      </c>
      <c r="G82" s="13">
        <v>9</v>
      </c>
      <c r="H82" s="18">
        <f t="shared" si="57"/>
        <v>27.2672560193548</v>
      </c>
      <c r="I82" s="18">
        <f t="shared" si="58"/>
        <v>300.417256019355</v>
      </c>
      <c r="J82" s="18">
        <f t="shared" si="59"/>
        <v>0.442928446510698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1.3228103868862</v>
      </c>
      <c r="P82" s="18">
        <f t="shared" si="62"/>
        <v>0.585910349691718</v>
      </c>
      <c r="Q82" s="23">
        <f t="shared" si="63"/>
        <v>0.152336690919847</v>
      </c>
      <c r="R82" s="18">
        <f t="shared" si="64"/>
        <v>0.1355172</v>
      </c>
      <c r="S82" s="24">
        <f t="shared" si="65"/>
        <v>1.12411332967215</v>
      </c>
      <c r="T82" s="3">
        <v>0.01</v>
      </c>
      <c r="U82" s="25">
        <f t="shared" si="66"/>
        <v>0.0112411332967215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0.005</v>
      </c>
      <c r="AF82" s="3">
        <v>0.49</v>
      </c>
      <c r="AG82" s="25">
        <f t="shared" si="67"/>
        <v>0.00245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0.015</v>
      </c>
      <c r="AR82" s="3">
        <v>0.5</v>
      </c>
      <c r="AS82" s="3">
        <f t="shared" si="68"/>
        <v>0.0075</v>
      </c>
      <c r="AT82" s="2">
        <f t="shared" si="69"/>
        <v>0.0211911332967215</v>
      </c>
      <c r="AU82" s="28">
        <f t="shared" si="70"/>
        <v>52.122</v>
      </c>
      <c r="AV82" s="1">
        <f t="shared" si="71"/>
        <v>0.26</v>
      </c>
      <c r="AW82" s="2">
        <f t="shared" si="75"/>
        <v>0.005</v>
      </c>
      <c r="AX82" s="1">
        <f t="shared" si="72"/>
        <v>9.62040621481487</v>
      </c>
    </row>
    <row r="83" s="1" customFormat="1" spans="1:50">
      <c r="A83" s="13"/>
      <c r="B83" s="13"/>
      <c r="C83" s="16">
        <v>9</v>
      </c>
      <c r="D83" s="17">
        <v>21.003809547</v>
      </c>
      <c r="E83" s="19">
        <f t="shared" si="73"/>
        <v>27.2672560193548</v>
      </c>
      <c r="F83" s="16" t="s">
        <v>73</v>
      </c>
      <c r="G83" s="13">
        <v>10</v>
      </c>
      <c r="H83" s="18">
        <f t="shared" si="57"/>
        <v>21.003809547</v>
      </c>
      <c r="I83" s="18">
        <f t="shared" si="58"/>
        <v>294.153809547</v>
      </c>
      <c r="J83" s="18">
        <f t="shared" si="59"/>
        <v>0.222133826632534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1.25812003719448</v>
      </c>
      <c r="P83" s="18">
        <f t="shared" si="62"/>
        <v>0.279471018225075</v>
      </c>
      <c r="Q83" s="23">
        <f t="shared" si="63"/>
        <v>0.0726624647385194</v>
      </c>
      <c r="R83" s="18">
        <f t="shared" si="64"/>
        <v>0.1355172</v>
      </c>
      <c r="S83" s="24">
        <f t="shared" si="65"/>
        <v>0.536186290290232</v>
      </c>
      <c r="T83" s="3">
        <v>0.01</v>
      </c>
      <c r="U83" s="25">
        <f t="shared" si="66"/>
        <v>0.00536186290290232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0.001</v>
      </c>
      <c r="AF83" s="3">
        <v>0.49</v>
      </c>
      <c r="AG83" s="25">
        <f t="shared" si="67"/>
        <v>0.00049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</v>
      </c>
      <c r="AR83" s="3">
        <v>0.5</v>
      </c>
      <c r="AS83" s="3">
        <f t="shared" si="68"/>
        <v>0.005</v>
      </c>
      <c r="AT83" s="2">
        <f t="shared" si="69"/>
        <v>0.0108518629029023</v>
      </c>
      <c r="AU83" s="28">
        <f t="shared" si="70"/>
        <v>52.122</v>
      </c>
      <c r="AV83" s="1">
        <f t="shared" si="71"/>
        <v>0.26</v>
      </c>
      <c r="AW83" s="2">
        <f t="shared" si="75"/>
        <v>0.005</v>
      </c>
      <c r="AX83" s="1">
        <f t="shared" si="72"/>
        <v>4.92655715254039</v>
      </c>
    </row>
    <row r="84" s="1" customFormat="1" spans="1:50">
      <c r="A84" s="13"/>
      <c r="B84" s="13"/>
      <c r="C84" s="16">
        <v>10</v>
      </c>
      <c r="D84" s="17">
        <v>13.5929036664839</v>
      </c>
      <c r="E84" s="19">
        <f t="shared" si="73"/>
        <v>21.003809547</v>
      </c>
      <c r="F84" s="16" t="s">
        <v>73</v>
      </c>
      <c r="G84" s="13">
        <v>11</v>
      </c>
      <c r="H84" s="18">
        <f t="shared" si="57"/>
        <v>13.5929036664839</v>
      </c>
      <c r="I84" s="18">
        <f t="shared" si="58"/>
        <v>286.742903666484</v>
      </c>
      <c r="J84" s="18">
        <f t="shared" si="59"/>
        <v>0.0944225795724397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0.929716568020932</v>
      </c>
      <c r="O84" s="18">
        <f t="shared" si="74"/>
        <v>0.57015245094847</v>
      </c>
      <c r="P84" s="18">
        <f t="shared" si="62"/>
        <v>0.0538352651681034</v>
      </c>
      <c r="Q84" s="23">
        <f t="shared" si="63"/>
        <v>0.0139971689437069</v>
      </c>
      <c r="R84" s="18">
        <f t="shared" si="64"/>
        <v>0.1355172</v>
      </c>
      <c r="S84" s="24">
        <f t="shared" si="65"/>
        <v>0.103287028832553</v>
      </c>
      <c r="T84" s="3">
        <v>0.01</v>
      </c>
      <c r="U84" s="25">
        <f t="shared" si="66"/>
        <v>0.00103287028832553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0.001</v>
      </c>
      <c r="AF84" s="3">
        <v>0.49</v>
      </c>
      <c r="AG84" s="25">
        <f t="shared" si="67"/>
        <v>0.00049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8"/>
        <v>0.005</v>
      </c>
      <c r="AT84" s="2">
        <f t="shared" si="69"/>
        <v>0.00652287028832553</v>
      </c>
      <c r="AU84" s="28">
        <f t="shared" si="70"/>
        <v>52.122</v>
      </c>
      <c r="AV84" s="1">
        <f t="shared" si="71"/>
        <v>0.26</v>
      </c>
      <c r="AW84" s="2">
        <f t="shared" si="75"/>
        <v>0.005</v>
      </c>
      <c r="AX84" s="1">
        <f t="shared" si="72"/>
        <v>2.96126974341418</v>
      </c>
    </row>
    <row r="85" s="1" customFormat="1" spans="1:51">
      <c r="A85" s="13"/>
      <c r="B85" s="13"/>
      <c r="C85" s="16">
        <v>11</v>
      </c>
      <c r="D85" s="17">
        <v>6.0372108687</v>
      </c>
      <c r="E85" s="19">
        <f t="shared" si="73"/>
        <v>13.5929036664839</v>
      </c>
      <c r="F85" s="16" t="s">
        <v>75</v>
      </c>
      <c r="G85" s="13">
        <v>12</v>
      </c>
      <c r="H85" s="18">
        <f t="shared" si="57"/>
        <v>6.0372108687</v>
      </c>
      <c r="I85" s="18">
        <f t="shared" si="58"/>
        <v>279.1872108687</v>
      </c>
      <c r="J85" s="18">
        <f t="shared" si="59"/>
        <v>0.0376679321675008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1.03753718578037</v>
      </c>
      <c r="P85" s="18">
        <f t="shared" si="62"/>
        <v>0.0390818803352346</v>
      </c>
      <c r="Q85" s="23">
        <f t="shared" si="63"/>
        <v>0.010161288887161</v>
      </c>
      <c r="R85" s="18">
        <f t="shared" si="64"/>
        <v>0.1355172</v>
      </c>
      <c r="S85" s="24">
        <f t="shared" si="65"/>
        <v>0.0749815439454253</v>
      </c>
      <c r="T85" s="3">
        <v>0.01</v>
      </c>
      <c r="U85" s="25">
        <f t="shared" si="66"/>
        <v>0.000749815439454253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0.001</v>
      </c>
      <c r="AF85" s="3">
        <v>0.49</v>
      </c>
      <c r="AG85" s="25">
        <f t="shared" si="67"/>
        <v>0.00049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0.00623981543945425</v>
      </c>
      <c r="AU85" s="28">
        <f t="shared" si="70"/>
        <v>52.122</v>
      </c>
      <c r="AV85" s="1">
        <f t="shared" si="71"/>
        <v>0.26</v>
      </c>
      <c r="AW85" s="2">
        <f t="shared" si="75"/>
        <v>0.005</v>
      </c>
      <c r="AX85" s="1">
        <f t="shared" si="72"/>
        <v>2.83276776151989</v>
      </c>
      <c r="AY85" s="1">
        <f>SUM(AX74:AX85)</f>
        <v>61.3664451762392</v>
      </c>
    </row>
    <row r="86" s="1" customFormat="1" spans="1:46">
      <c r="A86" s="13"/>
      <c r="B86" s="13"/>
      <c r="C86" s="16">
        <v>12</v>
      </c>
      <c r="D86" s="17">
        <v>-0.913997084419355</v>
      </c>
      <c r="E86" s="19">
        <f t="shared" si="73"/>
        <v>6.0372108687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v>341.64</v>
      </c>
      <c r="C90" s="16" t="s">
        <v>72</v>
      </c>
      <c r="D90" s="17">
        <v>-4.99352784080645</v>
      </c>
      <c r="E90" s="16"/>
      <c r="F90" s="16"/>
      <c r="G90" s="13">
        <v>1</v>
      </c>
      <c r="H90" s="18">
        <f t="shared" ref="H90:H101" si="76">E91</f>
        <v>-4.99352784080645</v>
      </c>
      <c r="I90" s="18">
        <f t="shared" ref="I90:I101" si="77">H90+273.15</f>
        <v>268.156472159194</v>
      </c>
      <c r="J90" s="18">
        <f t="shared" ref="J90:J101" si="78">EXP(($C$16*(I90-$C$14))/($C$17*I90*$C$14))</f>
        <v>0.00897273192897561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0.00255453678017936</v>
      </c>
      <c r="Q90" s="23">
        <f t="shared" ref="Q90:Q101" si="82">P90*$B$76</f>
        <v>0.000664179562846632</v>
      </c>
      <c r="R90" s="18">
        <f t="shared" ref="R90:R101" si="83">L90*$B$76</f>
        <v>0.074022</v>
      </c>
      <c r="S90" s="24">
        <f t="shared" ref="S90:S101" si="84">Q90/R90</f>
        <v>0.00897273192897561</v>
      </c>
      <c r="T90" s="3">
        <v>0.01</v>
      </c>
      <c r="U90" s="25">
        <f t="shared" ref="U90:U101" si="85">S90*T90</f>
        <v>8.97273192897561e-5</v>
      </c>
      <c r="V90" s="24"/>
      <c r="W90" s="3"/>
      <c r="X90" s="3"/>
      <c r="Y90" s="27"/>
      <c r="Z90" s="3"/>
      <c r="AA90" s="26"/>
      <c r="AB90" s="3"/>
      <c r="AC90" s="3"/>
      <c r="AD90" s="26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0.00557972731928976</v>
      </c>
      <c r="AU90" s="28">
        <f t="shared" ref="AU90:AU101" si="89">$B$90/12</f>
        <v>28.47</v>
      </c>
      <c r="AV90" s="1">
        <f t="shared" ref="AV90:AV101" si="90">$B$76</f>
        <v>0.26</v>
      </c>
      <c r="AW90" s="2">
        <f>$E$9/12</f>
        <v>0.0225</v>
      </c>
      <c r="AX90" s="1">
        <f t="shared" ref="AX90:AX101" si="91">AW90*10000*AV90*0.67*AU90*AT90</f>
        <v>6.22631532759914</v>
      </c>
      <c r="AZ90" s="2">
        <f>$E$10/12</f>
        <v>0.00916666666666667</v>
      </c>
      <c r="BA90" s="1">
        <f t="shared" ref="BA90:BA101" si="92">AZ90*10000*AV90*0.67*AU90*AT90</f>
        <v>2.53664698531817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-5.44240759896774</v>
      </c>
      <c r="E91" s="19">
        <f t="shared" ref="E91:E102" si="93">D90</f>
        <v>-4.99352784080645</v>
      </c>
      <c r="F91" s="16" t="s">
        <v>73</v>
      </c>
      <c r="G91" s="13">
        <v>2</v>
      </c>
      <c r="H91" s="18">
        <f t="shared" si="76"/>
        <v>-5.44240759896774</v>
      </c>
      <c r="I91" s="18">
        <f t="shared" si="77"/>
        <v>267.707592401032</v>
      </c>
      <c r="J91" s="18">
        <f t="shared" si="78"/>
        <v>0.00844274155428285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0.566845463219821</v>
      </c>
      <c r="P91" s="18">
        <f t="shared" si="81"/>
        <v>0.00478572974718269</v>
      </c>
      <c r="Q91" s="23">
        <f t="shared" si="82"/>
        <v>0.0012442897342675</v>
      </c>
      <c r="R91" s="18">
        <f t="shared" si="83"/>
        <v>0.074022</v>
      </c>
      <c r="S91" s="24">
        <f t="shared" si="84"/>
        <v>0.0168097286518535</v>
      </c>
      <c r="T91" s="3">
        <v>0.01</v>
      </c>
      <c r="U91" s="25">
        <f t="shared" si="85"/>
        <v>0.000168097286518535</v>
      </c>
      <c r="V91" s="24"/>
      <c r="W91" s="3"/>
      <c r="X91" s="3"/>
      <c r="Y91" s="27"/>
      <c r="Z91" s="3"/>
      <c r="AA91" s="26"/>
      <c r="AB91" s="3"/>
      <c r="AC91" s="3"/>
      <c r="AD91" s="26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0.00565809728651854</v>
      </c>
      <c r="AU91" s="28">
        <f t="shared" si="89"/>
        <v>28.47</v>
      </c>
      <c r="AV91" s="1">
        <f t="shared" si="90"/>
        <v>0.26</v>
      </c>
      <c r="AW91" s="2">
        <f t="shared" ref="AW91:AW101" si="95">$E$9/12</f>
        <v>0.0225</v>
      </c>
      <c r="AX91" s="1">
        <f t="shared" si="91"/>
        <v>6.31376693594083</v>
      </c>
      <c r="AZ91" s="2">
        <f t="shared" ref="AZ91:AZ101" si="96">$E$10/12</f>
        <v>0.00916666666666667</v>
      </c>
      <c r="BA91" s="1">
        <f t="shared" si="92"/>
        <v>2.57227541834626</v>
      </c>
    </row>
    <row r="92" s="1" customFormat="1" spans="1:53">
      <c r="A92" s="13" t="s">
        <v>37</v>
      </c>
      <c r="B92" s="13">
        <v>0.26</v>
      </c>
      <c r="C92" s="16">
        <v>2</v>
      </c>
      <c r="D92" s="17">
        <v>-1.50784095667857</v>
      </c>
      <c r="E92" s="19">
        <f t="shared" si="93"/>
        <v>-5.44240759896774</v>
      </c>
      <c r="F92" s="16" t="s">
        <v>73</v>
      </c>
      <c r="G92" s="13">
        <v>3</v>
      </c>
      <c r="H92" s="18">
        <f t="shared" si="76"/>
        <v>-1.50784095667857</v>
      </c>
      <c r="I92" s="18">
        <f t="shared" si="77"/>
        <v>271.642159043321</v>
      </c>
      <c r="J92" s="18">
        <f t="shared" si="78"/>
        <v>0.0142979769123595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0.846759733472638</v>
      </c>
      <c r="P92" s="18">
        <f t="shared" si="81"/>
        <v>0.0121069511195075</v>
      </c>
      <c r="Q92" s="23">
        <f t="shared" si="82"/>
        <v>0.00314780729107195</v>
      </c>
      <c r="R92" s="18">
        <f t="shared" si="83"/>
        <v>0.074022</v>
      </c>
      <c r="S92" s="24">
        <f t="shared" si="84"/>
        <v>0.0425252937109501</v>
      </c>
      <c r="T92" s="3">
        <v>0.01</v>
      </c>
      <c r="U92" s="25">
        <f t="shared" si="85"/>
        <v>0.000425252937109501</v>
      </c>
      <c r="V92" s="24"/>
      <c r="W92" s="3"/>
      <c r="X92" s="3"/>
      <c r="Y92" s="27"/>
      <c r="Z92" s="3"/>
      <c r="AA92" s="26"/>
      <c r="AB92" s="3"/>
      <c r="AC92" s="3"/>
      <c r="AD92" s="26"/>
      <c r="AE92" s="24">
        <v>0.001</v>
      </c>
      <c r="AF92" s="3">
        <v>0.49</v>
      </c>
      <c r="AG92" s="25">
        <f t="shared" si="86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7"/>
        <v>0.005</v>
      </c>
      <c r="AT92" s="2">
        <f t="shared" si="88"/>
        <v>0.0059152529371095</v>
      </c>
      <c r="AU92" s="28">
        <f t="shared" si="89"/>
        <v>28.47</v>
      </c>
      <c r="AV92" s="1">
        <f t="shared" si="90"/>
        <v>0.26</v>
      </c>
      <c r="AW92" s="2">
        <f t="shared" si="95"/>
        <v>0.0225</v>
      </c>
      <c r="AX92" s="1">
        <f t="shared" si="91"/>
        <v>6.6007222076291</v>
      </c>
      <c r="AZ92" s="2">
        <f t="shared" si="96"/>
        <v>0.00916666666666667</v>
      </c>
      <c r="BA92" s="1">
        <f t="shared" si="92"/>
        <v>2.68918312162667</v>
      </c>
    </row>
    <row r="93" s="1" customFormat="1" spans="1:53">
      <c r="A93" s="13"/>
      <c r="B93" s="13"/>
      <c r="C93" s="16">
        <v>3</v>
      </c>
      <c r="D93" s="17">
        <v>5.63601718990323</v>
      </c>
      <c r="E93" s="19">
        <f t="shared" si="93"/>
        <v>-1.50784095667857</v>
      </c>
      <c r="F93" s="16" t="s">
        <v>73</v>
      </c>
      <c r="G93" s="13">
        <v>4</v>
      </c>
      <c r="H93" s="18">
        <f t="shared" si="76"/>
        <v>5.63601718990323</v>
      </c>
      <c r="I93" s="18">
        <f t="shared" si="77"/>
        <v>278.786017189903</v>
      </c>
      <c r="J93" s="18">
        <f t="shared" si="78"/>
        <v>0.0358240955919171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1.11935278235313</v>
      </c>
      <c r="P93" s="18">
        <f t="shared" si="81"/>
        <v>0.0400998010760969</v>
      </c>
      <c r="Q93" s="23">
        <f t="shared" si="82"/>
        <v>0.0104259482797852</v>
      </c>
      <c r="R93" s="18">
        <f t="shared" si="83"/>
        <v>0.074022</v>
      </c>
      <c r="S93" s="24">
        <f t="shared" si="84"/>
        <v>0.14084931884825</v>
      </c>
      <c r="T93" s="3">
        <v>0.01</v>
      </c>
      <c r="U93" s="25">
        <f t="shared" si="85"/>
        <v>0.0014084931884825</v>
      </c>
      <c r="V93" s="24"/>
      <c r="W93" s="3"/>
      <c r="X93" s="3"/>
      <c r="Y93" s="27"/>
      <c r="Z93" s="3"/>
      <c r="AA93" s="26"/>
      <c r="AB93" s="3"/>
      <c r="AC93" s="3"/>
      <c r="AD93" s="26"/>
      <c r="AE93" s="24">
        <v>0.001</v>
      </c>
      <c r="AF93" s="3">
        <v>0.49</v>
      </c>
      <c r="AG93" s="25">
        <f t="shared" si="86"/>
        <v>0.00049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</v>
      </c>
      <c r="AR93" s="3">
        <v>0.5</v>
      </c>
      <c r="AS93" s="3">
        <f t="shared" si="87"/>
        <v>0.005</v>
      </c>
      <c r="AT93" s="2">
        <f t="shared" si="88"/>
        <v>0.0068984931884825</v>
      </c>
      <c r="AU93" s="28">
        <f t="shared" si="89"/>
        <v>28.47</v>
      </c>
      <c r="AV93" s="1">
        <f t="shared" si="90"/>
        <v>0.26</v>
      </c>
      <c r="AW93" s="2">
        <f t="shared" si="95"/>
        <v>0.0225</v>
      </c>
      <c r="AX93" s="1">
        <f t="shared" si="91"/>
        <v>7.69790196167761</v>
      </c>
      <c r="AZ93" s="2">
        <f t="shared" si="96"/>
        <v>0.00916666666666667</v>
      </c>
      <c r="BA93" s="1">
        <f t="shared" si="92"/>
        <v>3.13618228068347</v>
      </c>
    </row>
    <row r="94" s="1" customFormat="1" spans="1:53">
      <c r="A94" s="13"/>
      <c r="B94" s="13"/>
      <c r="C94" s="16">
        <v>4</v>
      </c>
      <c r="D94" s="17">
        <v>11.8236885722667</v>
      </c>
      <c r="E94" s="19">
        <f t="shared" si="93"/>
        <v>5.63601718990323</v>
      </c>
      <c r="F94" s="16" t="s">
        <v>73</v>
      </c>
      <c r="G94" s="13">
        <v>5</v>
      </c>
      <c r="H94" s="18">
        <f t="shared" si="76"/>
        <v>11.8236885722667</v>
      </c>
      <c r="I94" s="18">
        <f t="shared" si="77"/>
        <v>284.973688572267</v>
      </c>
      <c r="J94" s="18">
        <f t="shared" si="78"/>
        <v>0.0764751975418152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1.02529033221318</v>
      </c>
      <c r="O94" s="18">
        <f t="shared" si="94"/>
        <v>0.338662649063852</v>
      </c>
      <c r="P94" s="18">
        <f t="shared" si="81"/>
        <v>0.0258992929871925</v>
      </c>
      <c r="Q94" s="23">
        <f t="shared" si="82"/>
        <v>0.00673381617667004</v>
      </c>
      <c r="R94" s="18">
        <f t="shared" si="83"/>
        <v>0.074022</v>
      </c>
      <c r="S94" s="24">
        <f t="shared" si="84"/>
        <v>0.0909704706258956</v>
      </c>
      <c r="T94" s="3">
        <v>0.01</v>
      </c>
      <c r="U94" s="25">
        <f t="shared" si="85"/>
        <v>0.000909704706258956</v>
      </c>
      <c r="V94" s="24"/>
      <c r="W94" s="3"/>
      <c r="X94" s="3"/>
      <c r="Y94" s="27"/>
      <c r="Z94" s="3"/>
      <c r="AA94" s="26"/>
      <c r="AB94" s="3"/>
      <c r="AC94" s="3"/>
      <c r="AD94" s="26"/>
      <c r="AE94" s="24">
        <v>0.005</v>
      </c>
      <c r="AF94" s="3">
        <v>0.49</v>
      </c>
      <c r="AG94" s="25">
        <f t="shared" si="86"/>
        <v>0.00245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0.015</v>
      </c>
      <c r="AR94" s="3">
        <v>0.5</v>
      </c>
      <c r="AS94" s="3">
        <f t="shared" si="87"/>
        <v>0.0075</v>
      </c>
      <c r="AT94" s="2">
        <f t="shared" si="88"/>
        <v>0.010859704706259</v>
      </c>
      <c r="AU94" s="28">
        <f t="shared" si="89"/>
        <v>28.47</v>
      </c>
      <c r="AV94" s="1">
        <f t="shared" si="90"/>
        <v>0.26</v>
      </c>
      <c r="AW94" s="2">
        <f t="shared" si="95"/>
        <v>0.0225</v>
      </c>
      <c r="AX94" s="1">
        <f t="shared" si="91"/>
        <v>12.1181452061331</v>
      </c>
      <c r="AZ94" s="2">
        <f t="shared" si="96"/>
        <v>0.00916666666666667</v>
      </c>
      <c r="BA94" s="1">
        <f t="shared" si="92"/>
        <v>4.93702212101717</v>
      </c>
    </row>
    <row r="95" s="1" customFormat="1" spans="1:53">
      <c r="A95" s="13"/>
      <c r="B95" s="13"/>
      <c r="C95" s="16">
        <v>5</v>
      </c>
      <c r="D95" s="17">
        <v>21.73782761</v>
      </c>
      <c r="E95" s="19">
        <f t="shared" si="93"/>
        <v>11.8236885722667</v>
      </c>
      <c r="F95" s="16" t="s">
        <v>75</v>
      </c>
      <c r="G95" s="13">
        <v>6</v>
      </c>
      <c r="H95" s="18">
        <f t="shared" si="76"/>
        <v>21.73782761</v>
      </c>
      <c r="I95" s="18">
        <f t="shared" si="77"/>
        <v>294.88782761</v>
      </c>
      <c r="J95" s="18">
        <f t="shared" si="78"/>
        <v>0.241211269986813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0.597463356076659</v>
      </c>
      <c r="P95" s="18">
        <f t="shared" si="81"/>
        <v>0.144114894889834</v>
      </c>
      <c r="Q95" s="23">
        <f t="shared" si="82"/>
        <v>0.0374698726713569</v>
      </c>
      <c r="R95" s="18">
        <f t="shared" si="83"/>
        <v>0.074022</v>
      </c>
      <c r="S95" s="24">
        <f t="shared" si="84"/>
        <v>0.506199139058076</v>
      </c>
      <c r="T95" s="3">
        <v>0.01</v>
      </c>
      <c r="U95" s="25">
        <f t="shared" si="85"/>
        <v>0.00506199139058076</v>
      </c>
      <c r="V95" s="24"/>
      <c r="W95" s="3"/>
      <c r="X95" s="3"/>
      <c r="Y95" s="27"/>
      <c r="Z95" s="3"/>
      <c r="AA95" s="26"/>
      <c r="AB95" s="3"/>
      <c r="AC95" s="3"/>
      <c r="AD95" s="26"/>
      <c r="AE95" s="24">
        <v>0.005</v>
      </c>
      <c r="AF95" s="3">
        <v>0.49</v>
      </c>
      <c r="AG95" s="25">
        <f t="shared" si="86"/>
        <v>0.00245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0.015</v>
      </c>
      <c r="AR95" s="3">
        <v>0.5</v>
      </c>
      <c r="AS95" s="3">
        <f t="shared" si="87"/>
        <v>0.0075</v>
      </c>
      <c r="AT95" s="2">
        <f t="shared" si="88"/>
        <v>0.0150119913905808</v>
      </c>
      <c r="AU95" s="28">
        <f t="shared" si="89"/>
        <v>28.47</v>
      </c>
      <c r="AV95" s="1">
        <f t="shared" si="90"/>
        <v>0.26</v>
      </c>
      <c r="AW95" s="2">
        <f t="shared" si="95"/>
        <v>0.0225</v>
      </c>
      <c r="AX95" s="1">
        <f t="shared" si="91"/>
        <v>16.7516057227071</v>
      </c>
      <c r="AZ95" s="2">
        <f t="shared" si="96"/>
        <v>0.00916666666666667</v>
      </c>
      <c r="BA95" s="1">
        <f t="shared" si="92"/>
        <v>6.82472825739919</v>
      </c>
    </row>
    <row r="96" s="1" customFormat="1" spans="1:53">
      <c r="A96" s="13"/>
      <c r="B96" s="13"/>
      <c r="C96" s="16">
        <v>6</v>
      </c>
      <c r="D96" s="17">
        <v>24.6502254246667</v>
      </c>
      <c r="E96" s="19">
        <f t="shared" si="93"/>
        <v>21.73782761</v>
      </c>
      <c r="F96" s="16" t="s">
        <v>73</v>
      </c>
      <c r="G96" s="13">
        <v>7</v>
      </c>
      <c r="H96" s="18">
        <f t="shared" si="76"/>
        <v>24.6502254246667</v>
      </c>
      <c r="I96" s="18">
        <f t="shared" si="77"/>
        <v>297.800225424667</v>
      </c>
      <c r="J96" s="18">
        <f t="shared" si="78"/>
        <v>0.333147552352562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0.738048461186825</v>
      </c>
      <c r="P96" s="18">
        <f t="shared" si="81"/>
        <v>0.245879038361966</v>
      </c>
      <c r="Q96" s="23">
        <f t="shared" si="82"/>
        <v>0.0639285499741111</v>
      </c>
      <c r="R96" s="18">
        <f t="shared" si="83"/>
        <v>0.074022</v>
      </c>
      <c r="S96" s="24">
        <f t="shared" si="84"/>
        <v>0.863642565373957</v>
      </c>
      <c r="T96" s="3">
        <v>0.01</v>
      </c>
      <c r="U96" s="25">
        <f t="shared" si="85"/>
        <v>0.00863642565373957</v>
      </c>
      <c r="V96" s="24"/>
      <c r="W96" s="3"/>
      <c r="X96" s="3"/>
      <c r="Y96" s="27"/>
      <c r="Z96" s="3"/>
      <c r="AA96" s="26"/>
      <c r="AB96" s="3"/>
      <c r="AC96" s="3"/>
      <c r="AD96" s="26"/>
      <c r="AE96" s="24">
        <v>0.005</v>
      </c>
      <c r="AF96" s="3">
        <v>0.49</v>
      </c>
      <c r="AG96" s="25">
        <f t="shared" si="86"/>
        <v>0.00245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0.015</v>
      </c>
      <c r="AR96" s="3">
        <v>0.5</v>
      </c>
      <c r="AS96" s="3">
        <f t="shared" si="87"/>
        <v>0.0075</v>
      </c>
      <c r="AT96" s="2">
        <f t="shared" si="88"/>
        <v>0.0185864256537396</v>
      </c>
      <c r="AU96" s="28">
        <f t="shared" si="89"/>
        <v>28.47</v>
      </c>
      <c r="AV96" s="1">
        <f t="shared" si="90"/>
        <v>0.26</v>
      </c>
      <c r="AW96" s="2">
        <f t="shared" si="95"/>
        <v>0.0225</v>
      </c>
      <c r="AX96" s="1">
        <f t="shared" si="91"/>
        <v>20.7402513260973</v>
      </c>
      <c r="AZ96" s="2">
        <f t="shared" si="96"/>
        <v>0.00916666666666667</v>
      </c>
      <c r="BA96" s="1">
        <f t="shared" si="92"/>
        <v>8.44973202174334</v>
      </c>
    </row>
    <row r="97" s="1" customFormat="1" spans="1:53">
      <c r="A97" s="13"/>
      <c r="B97" s="13"/>
      <c r="C97" s="16">
        <v>7</v>
      </c>
      <c r="D97" s="17">
        <v>27.1296867022581</v>
      </c>
      <c r="E97" s="19">
        <f t="shared" si="93"/>
        <v>24.6502254246667</v>
      </c>
      <c r="F97" s="16" t="s">
        <v>73</v>
      </c>
      <c r="G97" s="13">
        <v>8</v>
      </c>
      <c r="H97" s="18">
        <f t="shared" si="76"/>
        <v>27.1296867022581</v>
      </c>
      <c r="I97" s="18">
        <f t="shared" si="77"/>
        <v>300.279686702258</v>
      </c>
      <c r="J97" s="18">
        <f t="shared" si="78"/>
        <v>0.436400151980205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0.776869422824859</v>
      </c>
      <c r="P97" s="18">
        <f t="shared" si="81"/>
        <v>0.339025934189542</v>
      </c>
      <c r="Q97" s="23">
        <f t="shared" si="82"/>
        <v>0.088146742889281</v>
      </c>
      <c r="R97" s="18">
        <f t="shared" si="83"/>
        <v>0.074022</v>
      </c>
      <c r="S97" s="24">
        <f t="shared" si="84"/>
        <v>1.19081817418174</v>
      </c>
      <c r="T97" s="3">
        <v>0.01</v>
      </c>
      <c r="U97" s="25">
        <f t="shared" si="85"/>
        <v>0.0119081817418174</v>
      </c>
      <c r="V97" s="24"/>
      <c r="W97" s="3"/>
      <c r="X97" s="3"/>
      <c r="Y97" s="27"/>
      <c r="Z97" s="3"/>
      <c r="AA97" s="26"/>
      <c r="AB97" s="3"/>
      <c r="AC97" s="3"/>
      <c r="AD97" s="26"/>
      <c r="AE97" s="24">
        <v>0.005</v>
      </c>
      <c r="AF97" s="3">
        <v>0.49</v>
      </c>
      <c r="AG97" s="25">
        <f t="shared" si="86"/>
        <v>0.00245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0.015</v>
      </c>
      <c r="AR97" s="3">
        <v>0.5</v>
      </c>
      <c r="AS97" s="3">
        <f t="shared" si="87"/>
        <v>0.0075</v>
      </c>
      <c r="AT97" s="2">
        <f t="shared" si="88"/>
        <v>0.0218581817418174</v>
      </c>
      <c r="AU97" s="28">
        <f t="shared" si="89"/>
        <v>28.47</v>
      </c>
      <c r="AV97" s="1">
        <f t="shared" si="90"/>
        <v>0.26</v>
      </c>
      <c r="AW97" s="2">
        <f t="shared" si="95"/>
        <v>0.0225</v>
      </c>
      <c r="AX97" s="1">
        <f t="shared" si="91"/>
        <v>24.3911439080591</v>
      </c>
      <c r="AZ97" s="2">
        <f t="shared" si="96"/>
        <v>0.00916666666666667</v>
      </c>
      <c r="BA97" s="1">
        <f t="shared" si="92"/>
        <v>9.93713270328333</v>
      </c>
    </row>
    <row r="98" s="1" customFormat="1" spans="1:53">
      <c r="A98" s="13"/>
      <c r="B98" s="13"/>
      <c r="C98" s="16">
        <v>8</v>
      </c>
      <c r="D98" s="17">
        <v>27.2672560193548</v>
      </c>
      <c r="E98" s="19">
        <f t="shared" si="93"/>
        <v>27.1296867022581</v>
      </c>
      <c r="F98" s="16" t="s">
        <v>73</v>
      </c>
      <c r="G98" s="13">
        <v>9</v>
      </c>
      <c r="H98" s="18">
        <f t="shared" si="76"/>
        <v>27.2672560193548</v>
      </c>
      <c r="I98" s="18">
        <f t="shared" si="77"/>
        <v>300.417256019355</v>
      </c>
      <c r="J98" s="18">
        <f t="shared" si="78"/>
        <v>0.442928446510698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0.722543488635317</v>
      </c>
      <c r="P98" s="18">
        <f t="shared" si="81"/>
        <v>0.320035064957661</v>
      </c>
      <c r="Q98" s="23">
        <f t="shared" si="82"/>
        <v>0.0832091168889919</v>
      </c>
      <c r="R98" s="18">
        <f t="shared" si="83"/>
        <v>0.074022</v>
      </c>
      <c r="S98" s="24">
        <f t="shared" si="84"/>
        <v>1.12411332967215</v>
      </c>
      <c r="T98" s="3">
        <v>0.01</v>
      </c>
      <c r="U98" s="25">
        <f t="shared" si="85"/>
        <v>0.0112411332967215</v>
      </c>
      <c r="V98" s="24"/>
      <c r="W98" s="3"/>
      <c r="X98" s="3"/>
      <c r="Y98" s="27"/>
      <c r="Z98" s="3"/>
      <c r="AA98" s="26"/>
      <c r="AB98" s="3"/>
      <c r="AC98" s="3"/>
      <c r="AD98" s="26"/>
      <c r="AE98" s="24">
        <v>0.005</v>
      </c>
      <c r="AF98" s="3">
        <v>0.49</v>
      </c>
      <c r="AG98" s="25">
        <f t="shared" si="86"/>
        <v>0.00245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0.015</v>
      </c>
      <c r="AR98" s="3">
        <v>0.5</v>
      </c>
      <c r="AS98" s="3">
        <f t="shared" si="87"/>
        <v>0.0075</v>
      </c>
      <c r="AT98" s="2">
        <f t="shared" si="88"/>
        <v>0.0211911332967215</v>
      </c>
      <c r="AU98" s="28">
        <f t="shared" si="89"/>
        <v>28.47</v>
      </c>
      <c r="AV98" s="1">
        <f t="shared" si="90"/>
        <v>0.26</v>
      </c>
      <c r="AW98" s="2">
        <f t="shared" si="95"/>
        <v>0.0225</v>
      </c>
      <c r="AX98" s="1">
        <f t="shared" si="91"/>
        <v>23.6467967885155</v>
      </c>
      <c r="AZ98" s="2">
        <f t="shared" si="96"/>
        <v>0.00916666666666667</v>
      </c>
      <c r="BA98" s="1">
        <f t="shared" si="92"/>
        <v>9.63388017309892</v>
      </c>
    </row>
    <row r="99" s="1" customFormat="1" spans="1:53">
      <c r="A99" s="13"/>
      <c r="B99" s="13"/>
      <c r="C99" s="16">
        <v>9</v>
      </c>
      <c r="D99" s="17">
        <v>21.003809547</v>
      </c>
      <c r="E99" s="19">
        <f t="shared" si="93"/>
        <v>27.2672560193548</v>
      </c>
      <c r="F99" s="16" t="s">
        <v>73</v>
      </c>
      <c r="G99" s="13">
        <v>10</v>
      </c>
      <c r="H99" s="18">
        <f t="shared" si="76"/>
        <v>21.003809547</v>
      </c>
      <c r="I99" s="18">
        <f t="shared" si="77"/>
        <v>294.153809547</v>
      </c>
      <c r="J99" s="18">
        <f t="shared" si="78"/>
        <v>0.222133826632534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0.687208423677655</v>
      </c>
      <c r="P99" s="18">
        <f t="shared" si="81"/>
        <v>0.152652236845629</v>
      </c>
      <c r="Q99" s="23">
        <f t="shared" si="82"/>
        <v>0.0396895815798635</v>
      </c>
      <c r="R99" s="18">
        <f t="shared" si="83"/>
        <v>0.074022</v>
      </c>
      <c r="S99" s="24">
        <f t="shared" si="84"/>
        <v>0.536186290290232</v>
      </c>
      <c r="T99" s="3">
        <v>0.01</v>
      </c>
      <c r="U99" s="25">
        <f t="shared" si="85"/>
        <v>0.00536186290290232</v>
      </c>
      <c r="V99" s="24"/>
      <c r="W99" s="3"/>
      <c r="X99" s="3"/>
      <c r="Y99" s="27"/>
      <c r="Z99" s="3"/>
      <c r="AA99" s="26"/>
      <c r="AB99" s="3"/>
      <c r="AC99" s="3"/>
      <c r="AD99" s="26"/>
      <c r="AE99" s="24">
        <v>0.001</v>
      </c>
      <c r="AF99" s="3">
        <v>0.49</v>
      </c>
      <c r="AG99" s="25">
        <f t="shared" si="86"/>
        <v>0.00049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</v>
      </c>
      <c r="AR99" s="3">
        <v>0.5</v>
      </c>
      <c r="AS99" s="3">
        <f t="shared" si="87"/>
        <v>0.005</v>
      </c>
      <c r="AT99" s="2">
        <f t="shared" si="88"/>
        <v>0.0108518629029023</v>
      </c>
      <c r="AU99" s="28">
        <f t="shared" si="89"/>
        <v>28.47</v>
      </c>
      <c r="AV99" s="1">
        <f t="shared" si="90"/>
        <v>0.26</v>
      </c>
      <c r="AW99" s="2">
        <f t="shared" si="95"/>
        <v>0.0225</v>
      </c>
      <c r="AX99" s="1">
        <f t="shared" si="91"/>
        <v>12.1093946816644</v>
      </c>
      <c r="AZ99" s="2">
        <f t="shared" si="96"/>
        <v>0.00916666666666667</v>
      </c>
      <c r="BA99" s="1">
        <f t="shared" si="92"/>
        <v>4.93345709252994</v>
      </c>
    </row>
    <row r="100" s="1" customFormat="1" spans="1:53">
      <c r="A100" s="13"/>
      <c r="B100" s="13"/>
      <c r="C100" s="16">
        <v>10</v>
      </c>
      <c r="D100" s="17">
        <v>13.5929036664839</v>
      </c>
      <c r="E100" s="19">
        <f t="shared" si="93"/>
        <v>21.003809547</v>
      </c>
      <c r="F100" s="16" t="s">
        <v>73</v>
      </c>
      <c r="G100" s="13">
        <v>11</v>
      </c>
      <c r="H100" s="18">
        <f t="shared" si="76"/>
        <v>13.5929036664839</v>
      </c>
      <c r="I100" s="18">
        <f t="shared" si="77"/>
        <v>286.742903666484</v>
      </c>
      <c r="J100" s="18">
        <f t="shared" si="78"/>
        <v>0.0944225795724397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0.507828377490425</v>
      </c>
      <c r="O100" s="18">
        <f t="shared" si="94"/>
        <v>0.311427809341601</v>
      </c>
      <c r="P100" s="18">
        <f t="shared" si="81"/>
        <v>0.0294058171086279</v>
      </c>
      <c r="Q100" s="23">
        <f t="shared" si="82"/>
        <v>0.00764551244824326</v>
      </c>
      <c r="R100" s="18">
        <f t="shared" si="83"/>
        <v>0.074022</v>
      </c>
      <c r="S100" s="24">
        <f t="shared" si="84"/>
        <v>0.103287028832553</v>
      </c>
      <c r="T100" s="3">
        <v>0.01</v>
      </c>
      <c r="U100" s="25">
        <f t="shared" si="85"/>
        <v>0.00103287028832553</v>
      </c>
      <c r="V100" s="24"/>
      <c r="W100" s="3"/>
      <c r="X100" s="3"/>
      <c r="Y100" s="27"/>
      <c r="Z100" s="3"/>
      <c r="AA100" s="26"/>
      <c r="AB100" s="3"/>
      <c r="AC100" s="3"/>
      <c r="AD100" s="26"/>
      <c r="AE100" s="24">
        <v>0.001</v>
      </c>
      <c r="AF100" s="3">
        <v>0.49</v>
      </c>
      <c r="AG100" s="25">
        <f t="shared" si="86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0.00652287028832553</v>
      </c>
      <c r="AU100" s="28">
        <f t="shared" si="89"/>
        <v>28.47</v>
      </c>
      <c r="AV100" s="1">
        <f t="shared" si="90"/>
        <v>0.26</v>
      </c>
      <c r="AW100" s="2">
        <f t="shared" si="95"/>
        <v>0.0225</v>
      </c>
      <c r="AX100" s="1">
        <f t="shared" si="91"/>
        <v>7.27875126007267</v>
      </c>
      <c r="AZ100" s="2">
        <f t="shared" si="96"/>
        <v>0.00916666666666667</v>
      </c>
      <c r="BA100" s="1">
        <f t="shared" si="92"/>
        <v>2.96541718002961</v>
      </c>
    </row>
    <row r="101" s="1" customFormat="1" spans="1:54">
      <c r="A101" s="13"/>
      <c r="B101" s="13"/>
      <c r="C101" s="16">
        <v>11</v>
      </c>
      <c r="D101" s="17">
        <v>6.0372108687</v>
      </c>
      <c r="E101" s="19">
        <f t="shared" si="93"/>
        <v>13.5929036664839</v>
      </c>
      <c r="F101" s="16" t="s">
        <v>75</v>
      </c>
      <c r="G101" s="13">
        <v>12</v>
      </c>
      <c r="H101" s="18">
        <f t="shared" si="76"/>
        <v>6.0372108687</v>
      </c>
      <c r="I101" s="18">
        <f t="shared" si="77"/>
        <v>279.1872108687</v>
      </c>
      <c r="J101" s="18">
        <f t="shared" si="78"/>
        <v>0.0376679321675008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0.566721992232973</v>
      </c>
      <c r="P101" s="18">
        <f t="shared" si="81"/>
        <v>0.0213472455612626</v>
      </c>
      <c r="Q101" s="23">
        <f t="shared" si="82"/>
        <v>0.00555028384592827</v>
      </c>
      <c r="R101" s="18">
        <f t="shared" si="83"/>
        <v>0.074022</v>
      </c>
      <c r="S101" s="24">
        <f t="shared" si="84"/>
        <v>0.0749815439454252</v>
      </c>
      <c r="T101" s="3">
        <v>0.01</v>
      </c>
      <c r="U101" s="25">
        <f t="shared" si="85"/>
        <v>0.000749815439454252</v>
      </c>
      <c r="V101" s="24"/>
      <c r="W101" s="3"/>
      <c r="X101" s="3"/>
      <c r="Y101" s="27"/>
      <c r="Z101" s="3"/>
      <c r="AA101" s="26"/>
      <c r="AB101" s="3"/>
      <c r="AC101" s="3"/>
      <c r="AD101" s="26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0.00623981543945425</v>
      </c>
      <c r="AU101" s="28">
        <f t="shared" si="89"/>
        <v>28.47</v>
      </c>
      <c r="AV101" s="1">
        <f t="shared" si="90"/>
        <v>0.26</v>
      </c>
      <c r="AW101" s="2">
        <f t="shared" si="95"/>
        <v>0.0225</v>
      </c>
      <c r="AX101" s="1">
        <f t="shared" si="91"/>
        <v>6.96289554827369</v>
      </c>
      <c r="AY101" s="1">
        <f>SUM(AX90:AX101)</f>
        <v>150.837690874369</v>
      </c>
      <c r="AZ101" s="2">
        <f t="shared" si="96"/>
        <v>0.00916666666666667</v>
      </c>
      <c r="BA101" s="1">
        <f t="shared" si="92"/>
        <v>2.83673522337076</v>
      </c>
      <c r="BB101" s="1">
        <f>SUM(BA90:BA101)</f>
        <v>61.4523925784468</v>
      </c>
    </row>
    <row r="102" s="1" customFormat="1" spans="1:46">
      <c r="A102" s="13"/>
      <c r="B102" s="13"/>
      <c r="C102" s="16">
        <v>12</v>
      </c>
      <c r="D102" s="17">
        <v>-0.913997084419355</v>
      </c>
      <c r="E102" s="19">
        <f t="shared" si="93"/>
        <v>6.0372108687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2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H20" sqref="H20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447.8223</v>
      </c>
      <c r="F2" s="3">
        <v>1069.523</v>
      </c>
      <c r="G2" s="7">
        <f>(F2+F3+F4)/3</f>
        <v>1305.751</v>
      </c>
      <c r="H2" s="3">
        <v>0.13</v>
      </c>
      <c r="I2" s="20">
        <f>(H2+H3+H4)/3</f>
        <v>0.12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0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0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383.296384971525</v>
      </c>
      <c r="F5" s="3">
        <v>91.104</v>
      </c>
      <c r="G5" s="7">
        <f>(F5+F6)/2</f>
        <v>92.50925</v>
      </c>
      <c r="H5" s="3">
        <v>0.13</v>
      </c>
      <c r="I5" s="20">
        <f>(H5+H6)/2</f>
        <v>0.13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0"/>
      <c r="M6" s="2"/>
    </row>
    <row r="7" s="1" customFormat="1" spans="1:13">
      <c r="A7" s="4" t="s">
        <v>5</v>
      </c>
      <c r="B7" s="5"/>
      <c r="C7" s="3"/>
      <c r="D7" s="3"/>
      <c r="E7" s="12">
        <v>5370.9101839612</v>
      </c>
      <c r="F7" s="3">
        <v>122.786</v>
      </c>
      <c r="G7" s="3"/>
      <c r="H7" s="3">
        <v>0.45</v>
      </c>
      <c r="M7" s="2"/>
    </row>
    <row r="8" s="1" customFormat="1" spans="1:13">
      <c r="A8" s="4" t="s">
        <v>6</v>
      </c>
      <c r="B8" s="5"/>
      <c r="C8" s="3"/>
      <c r="D8" s="3"/>
      <c r="E8" s="12">
        <v>25.6195915104008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0.1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4.45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(AV38+AV53+AY85+AY101+BB101+AG69)</f>
        <v>167085816.949954</v>
      </c>
      <c r="J14" s="14" t="s">
        <v>21</v>
      </c>
      <c r="K14" s="14">
        <f>I14/(10000*1000)</f>
        <v>16.7085816949954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82984126.5753424</v>
      </c>
      <c r="J15" s="14" t="s">
        <v>21</v>
      </c>
      <c r="K15" s="14">
        <f>I15/(10000*1000)</f>
        <v>8.29841265753424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1305.751</v>
      </c>
      <c r="C27" s="16" t="s">
        <v>72</v>
      </c>
      <c r="D27" s="17">
        <v>11.9382774823871</v>
      </c>
      <c r="E27" s="16"/>
      <c r="F27" s="16"/>
      <c r="G27" s="13">
        <v>1</v>
      </c>
      <c r="H27" s="18">
        <f t="shared" ref="H27:H38" si="0">E28</f>
        <v>11.9382774823871</v>
      </c>
      <c r="I27" s="18">
        <f t="shared" ref="I27:I38" si="1">H27+273.15</f>
        <v>285.088277482387</v>
      </c>
      <c r="J27" s="18">
        <f t="shared" ref="J27:J38" si="2">EXP(($C$16*(I27-$C$14))/($C$17*I27*$C$14))</f>
        <v>0.0775326975843742</v>
      </c>
      <c r="K27" s="18">
        <f t="shared" ref="K27:K38" si="3">$B$27/12</f>
        <v>108.812583333333</v>
      </c>
      <c r="L27" s="18">
        <f t="shared" ref="L27:L38" si="4">K27*$B$28/100</f>
        <v>1.08812583333333</v>
      </c>
      <c r="M27" s="13" t="s">
        <v>73</v>
      </c>
      <c r="N27" s="13"/>
      <c r="O27" s="18">
        <f>L27</f>
        <v>1.08812583333333</v>
      </c>
      <c r="P27" s="18">
        <f t="shared" ref="P27:P38" si="5">O27*J27</f>
        <v>0.0843653311695785</v>
      </c>
      <c r="Q27" s="23">
        <f t="shared" ref="Q27:Q38" si="6">P27*$B$29</f>
        <v>0.0101238397403494</v>
      </c>
      <c r="R27" s="18">
        <f t="shared" ref="R27:R38" si="7">L27*$B$29</f>
        <v>0.1305751</v>
      </c>
      <c r="S27" s="24">
        <f t="shared" ref="S27:S38" si="8">Q27/R27</f>
        <v>0.0775326975843742</v>
      </c>
      <c r="T27" s="3">
        <v>0.01</v>
      </c>
      <c r="U27" s="25">
        <f t="shared" ref="U27:U38" si="9">S27*T27</f>
        <v>0.000775326975843742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0.0226753269758437</v>
      </c>
      <c r="AR27" s="28">
        <f t="shared" ref="AR27:AR38" si="15">$B$27/12</f>
        <v>108.812583333333</v>
      </c>
      <c r="AS27" s="1">
        <f t="shared" ref="AS27:AS38" si="16">$B$29</f>
        <v>0.12</v>
      </c>
      <c r="AT27" s="2">
        <f>$E$2/12</f>
        <v>37.318525</v>
      </c>
      <c r="AU27" s="1">
        <f t="shared" ref="AU27:AU38" si="17">AT27*10000*AS27*0.67*AR27*AQ27</f>
        <v>74030.9288073733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10.2917285094194</v>
      </c>
      <c r="E28" s="19">
        <f t="shared" ref="E28:E39" si="18">D27</f>
        <v>11.9382774823871</v>
      </c>
      <c r="F28" s="16" t="s">
        <v>73</v>
      </c>
      <c r="G28" s="13">
        <v>2</v>
      </c>
      <c r="H28" s="18">
        <f t="shared" si="0"/>
        <v>10.2917285094194</v>
      </c>
      <c r="I28" s="18">
        <f t="shared" si="1"/>
        <v>283.441728509419</v>
      </c>
      <c r="J28" s="18">
        <f t="shared" si="2"/>
        <v>0.0635798879286951</v>
      </c>
      <c r="K28" s="18">
        <f t="shared" si="3"/>
        <v>108.812583333333</v>
      </c>
      <c r="L28" s="18">
        <f t="shared" si="4"/>
        <v>1.08812583333333</v>
      </c>
      <c r="M28" s="13" t="s">
        <v>73</v>
      </c>
      <c r="N28" s="13"/>
      <c r="O28" s="18">
        <f t="shared" ref="O28:O38" si="19">L28+O27-P27-N28</f>
        <v>2.09188633549709</v>
      </c>
      <c r="P28" s="18">
        <f t="shared" si="5"/>
        <v>0.133001898770474</v>
      </c>
      <c r="Q28" s="23">
        <f t="shared" si="6"/>
        <v>0.0159602278524568</v>
      </c>
      <c r="R28" s="18">
        <f t="shared" si="7"/>
        <v>0.1305751</v>
      </c>
      <c r="S28" s="24">
        <f t="shared" si="8"/>
        <v>0.122230255634166</v>
      </c>
      <c r="T28" s="3">
        <v>0.01</v>
      </c>
      <c r="U28" s="25">
        <f t="shared" si="9"/>
        <v>0.00122230255634166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0.0231223025563417</v>
      </c>
      <c r="AR28" s="28">
        <f t="shared" si="15"/>
        <v>108.812583333333</v>
      </c>
      <c r="AS28" s="1">
        <f t="shared" si="16"/>
        <v>0.12</v>
      </c>
      <c r="AT28" s="2">
        <f t="shared" ref="AT28:AT38" si="20">$E$2/12</f>
        <v>37.318525</v>
      </c>
      <c r="AU28" s="1">
        <f t="shared" si="17"/>
        <v>75490.2249583716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17">
        <v>14.3440439893571</v>
      </c>
      <c r="E29" s="19">
        <f t="shared" si="18"/>
        <v>10.2917285094194</v>
      </c>
      <c r="F29" s="16" t="s">
        <v>73</v>
      </c>
      <c r="G29" s="13">
        <v>3</v>
      </c>
      <c r="H29" s="18">
        <f t="shared" si="0"/>
        <v>14.3440439893571</v>
      </c>
      <c r="I29" s="18">
        <f t="shared" si="1"/>
        <v>287.494043989357</v>
      </c>
      <c r="J29" s="18">
        <f t="shared" si="2"/>
        <v>0.103182468912522</v>
      </c>
      <c r="K29" s="18">
        <f t="shared" si="3"/>
        <v>108.812583333333</v>
      </c>
      <c r="L29" s="18">
        <f t="shared" si="4"/>
        <v>1.08812583333333</v>
      </c>
      <c r="M29" s="13" t="s">
        <v>73</v>
      </c>
      <c r="N29" s="13"/>
      <c r="O29" s="18">
        <f t="shared" si="19"/>
        <v>3.04701027005995</v>
      </c>
      <c r="P29" s="18">
        <f t="shared" si="5"/>
        <v>0.314398042466596</v>
      </c>
      <c r="Q29" s="23">
        <f t="shared" si="6"/>
        <v>0.0377277650959915</v>
      </c>
      <c r="R29" s="18">
        <f t="shared" si="7"/>
        <v>0.1305751</v>
      </c>
      <c r="S29" s="24">
        <f t="shared" si="8"/>
        <v>0.28893537202722</v>
      </c>
      <c r="T29" s="3">
        <v>0.01</v>
      </c>
      <c r="U29" s="25">
        <f t="shared" si="9"/>
        <v>0.0028893537202722</v>
      </c>
      <c r="V29" s="24"/>
      <c r="W29" s="3"/>
      <c r="X29" s="25"/>
      <c r="Y29" s="27">
        <v>0.02</v>
      </c>
      <c r="Z29" s="3">
        <v>0.21</v>
      </c>
      <c r="AA29" s="26">
        <f t="shared" si="10"/>
        <v>0.0042</v>
      </c>
      <c r="AB29" s="3">
        <v>0.01</v>
      </c>
      <c r="AC29" s="3">
        <v>0.29</v>
      </c>
      <c r="AD29" s="26">
        <f t="shared" si="11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0.0247893537202722</v>
      </c>
      <c r="AR29" s="28">
        <f t="shared" si="15"/>
        <v>108.812583333333</v>
      </c>
      <c r="AS29" s="1">
        <f t="shared" si="16"/>
        <v>0.12</v>
      </c>
      <c r="AT29" s="2">
        <f t="shared" si="20"/>
        <v>37.318525</v>
      </c>
      <c r="AU29" s="1">
        <f t="shared" si="17"/>
        <v>80932.8519232071</v>
      </c>
    </row>
    <row r="30" s="1" customFormat="1" spans="1:47">
      <c r="A30" s="13"/>
      <c r="B30" s="13"/>
      <c r="C30" s="16">
        <v>3</v>
      </c>
      <c r="D30" s="17">
        <v>19.1662584174194</v>
      </c>
      <c r="E30" s="19">
        <f t="shared" si="18"/>
        <v>14.3440439893571</v>
      </c>
      <c r="F30" s="16" t="s">
        <v>73</v>
      </c>
      <c r="G30" s="13">
        <v>4</v>
      </c>
      <c r="H30" s="18">
        <f t="shared" si="0"/>
        <v>19.1662584174194</v>
      </c>
      <c r="I30" s="18">
        <f t="shared" si="1"/>
        <v>292.316258417419</v>
      </c>
      <c r="J30" s="18">
        <f t="shared" si="2"/>
        <v>0.180404448118195</v>
      </c>
      <c r="K30" s="18">
        <f t="shared" si="3"/>
        <v>108.812583333333</v>
      </c>
      <c r="L30" s="18">
        <f t="shared" si="4"/>
        <v>1.08812583333333</v>
      </c>
      <c r="M30" s="13" t="s">
        <v>73</v>
      </c>
      <c r="N30" s="13"/>
      <c r="O30" s="18">
        <f t="shared" si="19"/>
        <v>3.82073806092669</v>
      </c>
      <c r="P30" s="18">
        <f t="shared" si="5"/>
        <v>0.689278141285661</v>
      </c>
      <c r="Q30" s="23">
        <f t="shared" si="6"/>
        <v>0.0827133769542794</v>
      </c>
      <c r="R30" s="18">
        <f t="shared" si="7"/>
        <v>0.1305751</v>
      </c>
      <c r="S30" s="24">
        <f t="shared" si="8"/>
        <v>0.633454440810532</v>
      </c>
      <c r="T30" s="3">
        <v>0.01</v>
      </c>
      <c r="U30" s="25">
        <f t="shared" si="9"/>
        <v>0.00633454440810532</v>
      </c>
      <c r="V30" s="24"/>
      <c r="W30" s="3"/>
      <c r="X30" s="25"/>
      <c r="Y30" s="27">
        <v>0.04</v>
      </c>
      <c r="Z30" s="3">
        <v>0.21</v>
      </c>
      <c r="AA30" s="26">
        <f t="shared" si="10"/>
        <v>0.0084</v>
      </c>
      <c r="AB30" s="3">
        <v>0.015</v>
      </c>
      <c r="AC30" s="3">
        <v>0.29</v>
      </c>
      <c r="AD30" s="26">
        <f t="shared" si="11"/>
        <v>0.00435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0.015</v>
      </c>
      <c r="AO30" s="3">
        <v>0.38</v>
      </c>
      <c r="AP30" s="3">
        <f t="shared" si="13"/>
        <v>0.0057</v>
      </c>
      <c r="AQ30" s="1">
        <f t="shared" si="14"/>
        <v>0.0357845444081053</v>
      </c>
      <c r="AR30" s="28">
        <f t="shared" si="15"/>
        <v>108.812583333333</v>
      </c>
      <c r="AS30" s="1">
        <f t="shared" si="16"/>
        <v>0.12</v>
      </c>
      <c r="AT30" s="2">
        <f t="shared" si="20"/>
        <v>37.318525</v>
      </c>
      <c r="AU30" s="1">
        <f t="shared" si="17"/>
        <v>116830.203255852</v>
      </c>
    </row>
    <row r="31" s="1" customFormat="1" spans="1:47">
      <c r="A31" s="13"/>
      <c r="B31" s="13"/>
      <c r="C31" s="16">
        <v>4</v>
      </c>
      <c r="D31" s="17">
        <v>20.5037582513333</v>
      </c>
      <c r="E31" s="19">
        <f t="shared" si="18"/>
        <v>19.1662584174194</v>
      </c>
      <c r="F31" s="16" t="s">
        <v>73</v>
      </c>
      <c r="G31" s="13">
        <v>5</v>
      </c>
      <c r="H31" s="18">
        <f t="shared" si="0"/>
        <v>20.5037582513333</v>
      </c>
      <c r="I31" s="18">
        <f t="shared" si="1"/>
        <v>293.653758251333</v>
      </c>
      <c r="J31" s="18">
        <f t="shared" si="2"/>
        <v>0.209959283785929</v>
      </c>
      <c r="K31" s="18">
        <f t="shared" si="3"/>
        <v>108.812583333333</v>
      </c>
      <c r="L31" s="18">
        <f t="shared" si="4"/>
        <v>1.08812583333333</v>
      </c>
      <c r="M31" s="13" t="s">
        <v>75</v>
      </c>
      <c r="N31" s="18">
        <f>(O30-P30)*C22/100</f>
        <v>2.97488692365897</v>
      </c>
      <c r="O31" s="18">
        <f t="shared" si="19"/>
        <v>1.24469882931538</v>
      </c>
      <c r="P31" s="18">
        <f t="shared" si="5"/>
        <v>0.261336074732242</v>
      </c>
      <c r="Q31" s="23">
        <f t="shared" si="6"/>
        <v>0.0313603289678691</v>
      </c>
      <c r="R31" s="18">
        <f t="shared" si="7"/>
        <v>0.1305751</v>
      </c>
      <c r="S31" s="24">
        <f t="shared" si="8"/>
        <v>0.240170820990136</v>
      </c>
      <c r="T31" s="3">
        <v>0.01</v>
      </c>
      <c r="U31" s="25">
        <f t="shared" si="9"/>
        <v>0.00240170820990136</v>
      </c>
      <c r="V31" s="24"/>
      <c r="W31" s="3"/>
      <c r="X31" s="25"/>
      <c r="Y31" s="27">
        <v>0.04</v>
      </c>
      <c r="Z31" s="3">
        <v>0.21</v>
      </c>
      <c r="AA31" s="26">
        <f t="shared" si="10"/>
        <v>0.0084</v>
      </c>
      <c r="AB31" s="3">
        <v>0.015</v>
      </c>
      <c r="AC31" s="3">
        <v>0.29</v>
      </c>
      <c r="AD31" s="26">
        <f t="shared" si="11"/>
        <v>0.00435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0.0318517082099014</v>
      </c>
      <c r="AR31" s="28">
        <f t="shared" si="15"/>
        <v>108.812583333333</v>
      </c>
      <c r="AS31" s="1">
        <f t="shared" si="16"/>
        <v>0.12</v>
      </c>
      <c r="AT31" s="2">
        <f t="shared" si="20"/>
        <v>37.318525</v>
      </c>
      <c r="AU31" s="1">
        <f t="shared" si="17"/>
        <v>103990.189221635</v>
      </c>
    </row>
    <row r="32" s="1" customFormat="1" spans="1:47">
      <c r="A32" s="13"/>
      <c r="B32" s="13"/>
      <c r="C32" s="16">
        <v>5</v>
      </c>
      <c r="D32" s="17">
        <v>24.58003673</v>
      </c>
      <c r="E32" s="19">
        <f t="shared" si="18"/>
        <v>20.5037582513333</v>
      </c>
      <c r="F32" s="16" t="s">
        <v>75</v>
      </c>
      <c r="G32" s="13">
        <v>6</v>
      </c>
      <c r="H32" s="18">
        <f t="shared" si="0"/>
        <v>24.58003673</v>
      </c>
      <c r="I32" s="18">
        <f t="shared" si="1"/>
        <v>297.73003673</v>
      </c>
      <c r="J32" s="18">
        <f t="shared" si="2"/>
        <v>0.330589560169837</v>
      </c>
      <c r="K32" s="18">
        <f t="shared" si="3"/>
        <v>108.812583333333</v>
      </c>
      <c r="L32" s="18">
        <f t="shared" si="4"/>
        <v>1.08812583333333</v>
      </c>
      <c r="M32" s="13" t="s">
        <v>73</v>
      </c>
      <c r="N32" s="13"/>
      <c r="O32" s="18">
        <f t="shared" si="19"/>
        <v>2.07148858791647</v>
      </c>
      <c r="P32" s="18">
        <f t="shared" si="5"/>
        <v>0.684812501176144</v>
      </c>
      <c r="Q32" s="23">
        <f t="shared" si="6"/>
        <v>0.0821775001411373</v>
      </c>
      <c r="R32" s="18">
        <f t="shared" si="7"/>
        <v>0.1305751</v>
      </c>
      <c r="S32" s="24">
        <f t="shared" si="8"/>
        <v>0.629350466828188</v>
      </c>
      <c r="T32" s="3">
        <v>0.01</v>
      </c>
      <c r="U32" s="25">
        <f t="shared" si="9"/>
        <v>0.00629350466828188</v>
      </c>
      <c r="V32" s="24"/>
      <c r="W32" s="3"/>
      <c r="X32" s="25"/>
      <c r="Y32" s="27">
        <v>0.04</v>
      </c>
      <c r="Z32" s="3">
        <v>0.21</v>
      </c>
      <c r="AA32" s="26">
        <f t="shared" si="10"/>
        <v>0.0084</v>
      </c>
      <c r="AB32" s="3">
        <v>0.015</v>
      </c>
      <c r="AC32" s="3">
        <v>0.29</v>
      </c>
      <c r="AD32" s="26">
        <f t="shared" si="11"/>
        <v>0.00435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0.0357435046682819</v>
      </c>
      <c r="AR32" s="28">
        <f t="shared" si="15"/>
        <v>108.812583333333</v>
      </c>
      <c r="AS32" s="1">
        <f t="shared" si="16"/>
        <v>0.12</v>
      </c>
      <c r="AT32" s="2">
        <f t="shared" si="20"/>
        <v>37.318525</v>
      </c>
      <c r="AU32" s="1">
        <f t="shared" si="17"/>
        <v>116696.21576979</v>
      </c>
    </row>
    <row r="33" s="1" customFormat="1" spans="1:47">
      <c r="A33" s="13"/>
      <c r="B33" s="13"/>
      <c r="C33" s="16">
        <v>6</v>
      </c>
      <c r="D33" s="17">
        <v>26.5145883406667</v>
      </c>
      <c r="E33" s="19">
        <f t="shared" si="18"/>
        <v>24.58003673</v>
      </c>
      <c r="F33" s="16" t="s">
        <v>73</v>
      </c>
      <c r="G33" s="13">
        <v>7</v>
      </c>
      <c r="H33" s="18">
        <f t="shared" si="0"/>
        <v>26.5145883406667</v>
      </c>
      <c r="I33" s="18">
        <f t="shared" si="1"/>
        <v>299.664588340667</v>
      </c>
      <c r="J33" s="18">
        <f t="shared" si="2"/>
        <v>0.408299838434492</v>
      </c>
      <c r="K33" s="18">
        <f t="shared" si="3"/>
        <v>108.812583333333</v>
      </c>
      <c r="L33" s="18">
        <f t="shared" si="4"/>
        <v>1.08812583333333</v>
      </c>
      <c r="M33" s="13" t="s">
        <v>73</v>
      </c>
      <c r="N33" s="13"/>
      <c r="O33" s="18">
        <f t="shared" si="19"/>
        <v>2.47480192007366</v>
      </c>
      <c r="P33" s="18">
        <f t="shared" si="5"/>
        <v>1.01046122412345</v>
      </c>
      <c r="Q33" s="23">
        <f t="shared" si="6"/>
        <v>0.121255346894814</v>
      </c>
      <c r="R33" s="18">
        <f t="shared" si="7"/>
        <v>0.1305751</v>
      </c>
      <c r="S33" s="24">
        <f t="shared" si="8"/>
        <v>0.928625342004821</v>
      </c>
      <c r="T33" s="3">
        <v>0.01</v>
      </c>
      <c r="U33" s="25">
        <f t="shared" si="9"/>
        <v>0.00928625342004821</v>
      </c>
      <c r="V33" s="24"/>
      <c r="W33" s="3"/>
      <c r="X33" s="25"/>
      <c r="Y33" s="27">
        <v>0.05</v>
      </c>
      <c r="Z33" s="3">
        <v>0.21</v>
      </c>
      <c r="AA33" s="26">
        <f t="shared" si="10"/>
        <v>0.0105</v>
      </c>
      <c r="AB33" s="3">
        <v>0.02</v>
      </c>
      <c r="AC33" s="3">
        <v>0.29</v>
      </c>
      <c r="AD33" s="26">
        <f t="shared" si="11"/>
        <v>0.0058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0.0441862534200482</v>
      </c>
      <c r="AR33" s="28">
        <f t="shared" si="15"/>
        <v>108.812583333333</v>
      </c>
      <c r="AS33" s="1">
        <f t="shared" si="16"/>
        <v>0.12</v>
      </c>
      <c r="AT33" s="2">
        <f t="shared" si="20"/>
        <v>37.318525</v>
      </c>
      <c r="AU33" s="1">
        <f t="shared" si="17"/>
        <v>144260.295989951</v>
      </c>
    </row>
    <row r="34" s="1" customFormat="1" spans="1:47">
      <c r="A34" s="13"/>
      <c r="B34" s="13"/>
      <c r="C34" s="16">
        <v>7</v>
      </c>
      <c r="D34" s="17">
        <v>27.0844811064516</v>
      </c>
      <c r="E34" s="19">
        <f t="shared" si="18"/>
        <v>26.5145883406667</v>
      </c>
      <c r="F34" s="16" t="s">
        <v>73</v>
      </c>
      <c r="G34" s="13">
        <v>8</v>
      </c>
      <c r="H34" s="18">
        <f t="shared" si="0"/>
        <v>27.0844811064516</v>
      </c>
      <c r="I34" s="18">
        <f t="shared" si="1"/>
        <v>300.234481106452</v>
      </c>
      <c r="J34" s="18">
        <f t="shared" si="2"/>
        <v>0.434274723020662</v>
      </c>
      <c r="K34" s="18">
        <f t="shared" si="3"/>
        <v>108.812583333333</v>
      </c>
      <c r="L34" s="18">
        <f t="shared" si="4"/>
        <v>1.08812583333333</v>
      </c>
      <c r="M34" s="13" t="s">
        <v>73</v>
      </c>
      <c r="N34" s="13"/>
      <c r="O34" s="18">
        <f t="shared" si="19"/>
        <v>2.55246652928355</v>
      </c>
      <c r="P34" s="18">
        <f t="shared" si="5"/>
        <v>1.10847169502412</v>
      </c>
      <c r="Q34" s="23">
        <f t="shared" si="6"/>
        <v>0.133016603402895</v>
      </c>
      <c r="R34" s="18">
        <f t="shared" si="7"/>
        <v>0.1305751</v>
      </c>
      <c r="S34" s="24">
        <f t="shared" si="8"/>
        <v>1.0186980779865</v>
      </c>
      <c r="T34" s="3">
        <v>0.01</v>
      </c>
      <c r="U34" s="25">
        <f t="shared" si="9"/>
        <v>0.010186980779865</v>
      </c>
      <c r="V34" s="24"/>
      <c r="W34" s="3"/>
      <c r="X34" s="25"/>
      <c r="Y34" s="27">
        <v>0.05</v>
      </c>
      <c r="Z34" s="3">
        <v>0.21</v>
      </c>
      <c r="AA34" s="26">
        <f t="shared" si="10"/>
        <v>0.0105</v>
      </c>
      <c r="AB34" s="3">
        <v>0.02</v>
      </c>
      <c r="AC34" s="3">
        <v>0.29</v>
      </c>
      <c r="AD34" s="26">
        <f t="shared" si="11"/>
        <v>0.0058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0.045086980779865</v>
      </c>
      <c r="AR34" s="28">
        <f t="shared" si="15"/>
        <v>108.812583333333</v>
      </c>
      <c r="AS34" s="1">
        <f t="shared" si="16"/>
        <v>0.12</v>
      </c>
      <c r="AT34" s="2">
        <f t="shared" si="20"/>
        <v>37.318525</v>
      </c>
      <c r="AU34" s="1">
        <f t="shared" si="17"/>
        <v>147201.01138164</v>
      </c>
    </row>
    <row r="35" s="1" customFormat="1" spans="1:47">
      <c r="A35" s="13"/>
      <c r="B35" s="13"/>
      <c r="C35" s="16">
        <v>8</v>
      </c>
      <c r="D35" s="17">
        <v>26.9500973596774</v>
      </c>
      <c r="E35" s="19">
        <f t="shared" si="18"/>
        <v>27.0844811064516</v>
      </c>
      <c r="F35" s="16" t="s">
        <v>73</v>
      </c>
      <c r="G35" s="13">
        <v>9</v>
      </c>
      <c r="H35" s="18">
        <f t="shared" si="0"/>
        <v>26.9500973596774</v>
      </c>
      <c r="I35" s="18">
        <f t="shared" si="1"/>
        <v>300.100097359677</v>
      </c>
      <c r="J35" s="18">
        <f t="shared" si="2"/>
        <v>0.428013622253173</v>
      </c>
      <c r="K35" s="18">
        <f t="shared" si="3"/>
        <v>108.812583333333</v>
      </c>
      <c r="L35" s="18">
        <f t="shared" si="4"/>
        <v>1.08812583333333</v>
      </c>
      <c r="M35" s="13" t="s">
        <v>73</v>
      </c>
      <c r="N35" s="13"/>
      <c r="O35" s="18">
        <f t="shared" si="19"/>
        <v>2.53212066759276</v>
      </c>
      <c r="P35" s="18">
        <f t="shared" si="5"/>
        <v>1.0837821389185</v>
      </c>
      <c r="Q35" s="23">
        <f t="shared" si="6"/>
        <v>0.13005385667022</v>
      </c>
      <c r="R35" s="18">
        <f t="shared" si="7"/>
        <v>0.1305751</v>
      </c>
      <c r="S35" s="24">
        <f t="shared" si="8"/>
        <v>0.996008095496155</v>
      </c>
      <c r="T35" s="3">
        <v>0.01</v>
      </c>
      <c r="U35" s="25">
        <f t="shared" si="9"/>
        <v>0.00996008095496155</v>
      </c>
      <c r="V35" s="24"/>
      <c r="W35" s="3"/>
      <c r="X35" s="25"/>
      <c r="Y35" s="27">
        <v>0.04</v>
      </c>
      <c r="Z35" s="3">
        <v>0.21</v>
      </c>
      <c r="AA35" s="26">
        <f t="shared" si="10"/>
        <v>0.0084</v>
      </c>
      <c r="AB35" s="3">
        <v>0.015</v>
      </c>
      <c r="AC35" s="3">
        <v>0.29</v>
      </c>
      <c r="AD35" s="26">
        <f t="shared" si="11"/>
        <v>0.00435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0.0394100809549615</v>
      </c>
      <c r="AR35" s="28">
        <f t="shared" si="15"/>
        <v>108.812583333333</v>
      </c>
      <c r="AS35" s="1">
        <f t="shared" si="16"/>
        <v>0.12</v>
      </c>
      <c r="AT35" s="2">
        <f t="shared" si="20"/>
        <v>37.318525</v>
      </c>
      <c r="AU35" s="1">
        <f t="shared" si="17"/>
        <v>128666.938323654</v>
      </c>
    </row>
    <row r="36" s="1" customFormat="1" spans="1:47">
      <c r="A36" s="13"/>
      <c r="B36" s="13"/>
      <c r="C36" s="16">
        <v>9</v>
      </c>
      <c r="D36" s="17">
        <v>24.4728616376667</v>
      </c>
      <c r="E36" s="19">
        <f t="shared" si="18"/>
        <v>26.9500973596774</v>
      </c>
      <c r="F36" s="16" t="s">
        <v>73</v>
      </c>
      <c r="G36" s="13">
        <v>10</v>
      </c>
      <c r="H36" s="18">
        <f t="shared" si="0"/>
        <v>24.4728616376667</v>
      </c>
      <c r="I36" s="18">
        <f t="shared" si="1"/>
        <v>297.622861637667</v>
      </c>
      <c r="J36" s="18">
        <f t="shared" si="2"/>
        <v>0.3267191670821</v>
      </c>
      <c r="K36" s="18">
        <f t="shared" si="3"/>
        <v>108.812583333333</v>
      </c>
      <c r="L36" s="18">
        <f t="shared" si="4"/>
        <v>1.08812583333333</v>
      </c>
      <c r="M36" s="13" t="s">
        <v>73</v>
      </c>
      <c r="N36" s="13"/>
      <c r="O36" s="18">
        <f t="shared" si="19"/>
        <v>2.53646436200759</v>
      </c>
      <c r="P36" s="18">
        <f t="shared" si="5"/>
        <v>0.828711523688551</v>
      </c>
      <c r="Q36" s="23">
        <f t="shared" si="6"/>
        <v>0.0994453828426261</v>
      </c>
      <c r="R36" s="18">
        <f t="shared" si="7"/>
        <v>0.1305751</v>
      </c>
      <c r="S36" s="24">
        <f t="shared" si="8"/>
        <v>0.76159530295306</v>
      </c>
      <c r="T36" s="3">
        <v>0.01</v>
      </c>
      <c r="U36" s="25">
        <f t="shared" si="9"/>
        <v>0.0076159530295306</v>
      </c>
      <c r="V36" s="24"/>
      <c r="W36" s="3"/>
      <c r="X36" s="25"/>
      <c r="Y36" s="27">
        <v>0.04</v>
      </c>
      <c r="Z36" s="3">
        <v>0.21</v>
      </c>
      <c r="AA36" s="26">
        <f t="shared" si="10"/>
        <v>0.0084</v>
      </c>
      <c r="AB36" s="3">
        <v>0.015</v>
      </c>
      <c r="AC36" s="3">
        <v>0.29</v>
      </c>
      <c r="AD36" s="26">
        <f t="shared" si="11"/>
        <v>0.00435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0.0370659530295306</v>
      </c>
      <c r="AR36" s="28">
        <f t="shared" si="15"/>
        <v>108.812583333333</v>
      </c>
      <c r="AS36" s="1">
        <f t="shared" si="16"/>
        <v>0.12</v>
      </c>
      <c r="AT36" s="2">
        <f t="shared" si="20"/>
        <v>37.318525</v>
      </c>
      <c r="AU36" s="1">
        <f t="shared" si="17"/>
        <v>121013.77558215</v>
      </c>
    </row>
    <row r="37" s="1" customFormat="1" spans="1:47">
      <c r="A37" s="13"/>
      <c r="B37" s="13"/>
      <c r="C37" s="16">
        <v>10</v>
      </c>
      <c r="D37" s="17">
        <v>21.0828492812903</v>
      </c>
      <c r="E37" s="19">
        <f t="shared" si="18"/>
        <v>24.4728616376667</v>
      </c>
      <c r="F37" s="16" t="s">
        <v>73</v>
      </c>
      <c r="G37" s="13">
        <v>11</v>
      </c>
      <c r="H37" s="18">
        <f t="shared" si="0"/>
        <v>21.0828492812903</v>
      </c>
      <c r="I37" s="18">
        <f t="shared" si="1"/>
        <v>294.23284928129</v>
      </c>
      <c r="J37" s="18">
        <f t="shared" si="2"/>
        <v>0.224117830829494</v>
      </c>
      <c r="K37" s="18">
        <f t="shared" si="3"/>
        <v>108.812583333333</v>
      </c>
      <c r="L37" s="18">
        <f t="shared" si="4"/>
        <v>1.08812583333333</v>
      </c>
      <c r="M37" s="13" t="s">
        <v>75</v>
      </c>
      <c r="N37" s="18">
        <f>(O36-P36)*C22/100</f>
        <v>1.62236519640309</v>
      </c>
      <c r="O37" s="18">
        <f t="shared" si="19"/>
        <v>1.17351347524929</v>
      </c>
      <c r="P37" s="18">
        <f t="shared" si="5"/>
        <v>0.263005294522051</v>
      </c>
      <c r="Q37" s="23">
        <f t="shared" si="6"/>
        <v>0.0315606353426461</v>
      </c>
      <c r="R37" s="18">
        <f t="shared" si="7"/>
        <v>0.1305751</v>
      </c>
      <c r="S37" s="24">
        <f t="shared" si="8"/>
        <v>0.241704852936326</v>
      </c>
      <c r="T37" s="3">
        <v>0.01</v>
      </c>
      <c r="U37" s="25">
        <f t="shared" si="9"/>
        <v>0.00241704852936326</v>
      </c>
      <c r="V37" s="24"/>
      <c r="W37" s="3"/>
      <c r="X37" s="25"/>
      <c r="Y37" s="27">
        <v>0.02</v>
      </c>
      <c r="Z37" s="3">
        <v>0.21</v>
      </c>
      <c r="AA37" s="26">
        <f t="shared" si="10"/>
        <v>0.0042</v>
      </c>
      <c r="AB37" s="3">
        <v>0.01</v>
      </c>
      <c r="AC37" s="3">
        <v>0.29</v>
      </c>
      <c r="AD37" s="26">
        <f t="shared" si="11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0.0243170485293633</v>
      </c>
      <c r="AR37" s="28">
        <f t="shared" si="15"/>
        <v>108.812583333333</v>
      </c>
      <c r="AS37" s="1">
        <f t="shared" si="16"/>
        <v>0.12</v>
      </c>
      <c r="AT37" s="2">
        <f t="shared" si="20"/>
        <v>37.318525</v>
      </c>
      <c r="AU37" s="1">
        <f t="shared" si="17"/>
        <v>79390.8590778214</v>
      </c>
    </row>
    <row r="38" s="1" customFormat="1" spans="1:48">
      <c r="A38" s="13"/>
      <c r="B38" s="13"/>
      <c r="C38" s="16">
        <v>11</v>
      </c>
      <c r="D38" s="17">
        <v>17.5586453303333</v>
      </c>
      <c r="E38" s="19">
        <f t="shared" si="18"/>
        <v>21.0828492812903</v>
      </c>
      <c r="F38" s="16" t="s">
        <v>75</v>
      </c>
      <c r="G38" s="13">
        <v>12</v>
      </c>
      <c r="H38" s="18">
        <f t="shared" si="0"/>
        <v>17.5586453303333</v>
      </c>
      <c r="I38" s="18">
        <f t="shared" si="1"/>
        <v>290.708645330333</v>
      </c>
      <c r="J38" s="18">
        <f t="shared" si="2"/>
        <v>0.150055112218182</v>
      </c>
      <c r="K38" s="18">
        <f t="shared" si="3"/>
        <v>108.812583333333</v>
      </c>
      <c r="L38" s="18">
        <f t="shared" si="4"/>
        <v>1.08812583333333</v>
      </c>
      <c r="M38" s="13" t="s">
        <v>73</v>
      </c>
      <c r="N38" s="13"/>
      <c r="O38" s="18">
        <f t="shared" si="19"/>
        <v>1.99863401406057</v>
      </c>
      <c r="P38" s="18">
        <f t="shared" si="5"/>
        <v>0.299905251262934</v>
      </c>
      <c r="Q38" s="23">
        <f t="shared" si="6"/>
        <v>0.0359886301515521</v>
      </c>
      <c r="R38" s="18">
        <f t="shared" si="7"/>
        <v>0.1305751</v>
      </c>
      <c r="S38" s="24">
        <f t="shared" si="8"/>
        <v>0.275616332298823</v>
      </c>
      <c r="T38" s="3">
        <v>0.01</v>
      </c>
      <c r="U38" s="25">
        <f t="shared" si="9"/>
        <v>0.00275616332298823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0.0246561633229882</v>
      </c>
      <c r="AR38" s="28">
        <f t="shared" si="15"/>
        <v>108.812583333333</v>
      </c>
      <c r="AS38" s="1">
        <f t="shared" si="16"/>
        <v>0.12</v>
      </c>
      <c r="AT38" s="2">
        <f t="shared" si="20"/>
        <v>37.318525</v>
      </c>
      <c r="AU38" s="1">
        <f t="shared" si="17"/>
        <v>80498.0088521608</v>
      </c>
      <c r="AV38" s="1">
        <f>SUM(AU27:AU38)</f>
        <v>1269001.50314361</v>
      </c>
    </row>
    <row r="39" s="1" customFormat="1" spans="1:46">
      <c r="A39" s="13"/>
      <c r="B39" s="13"/>
      <c r="C39" s="16">
        <v>12</v>
      </c>
      <c r="D39" s="17">
        <v>10.6047677035484</v>
      </c>
      <c r="E39" s="19">
        <f t="shared" si="18"/>
        <v>17.5586453303333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15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11.9382774823871</v>
      </c>
      <c r="E42" s="16"/>
      <c r="F42" s="16"/>
      <c r="G42" s="13">
        <v>1</v>
      </c>
      <c r="H42" s="18">
        <f t="shared" ref="H42:H53" si="21">E43</f>
        <v>11.9382774823871</v>
      </c>
      <c r="I42" s="18">
        <f t="shared" ref="I42:I53" si="22">H42+273.15</f>
        <v>285.088277482387</v>
      </c>
      <c r="J42" s="18">
        <f t="shared" ref="J42:J53" si="23">EXP(($C$16*(I42-$C$14))/($C$17*I42*$C$14))</f>
        <v>0.0775326975843742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0.00597707642000606</v>
      </c>
      <c r="Q42" s="23">
        <f t="shared" ref="Q42:Q53" si="27">P42*$B$44</f>
        <v>0.000777019934600787</v>
      </c>
      <c r="R42" s="18">
        <f t="shared" ref="R42:R53" si="28">L42*$B$44</f>
        <v>0.0100218354166667</v>
      </c>
      <c r="S42" s="24">
        <f t="shared" ref="S42:S53" si="29">Q42/R42</f>
        <v>0.0775326975843742</v>
      </c>
      <c r="T42" s="3">
        <v>0.01</v>
      </c>
      <c r="U42" s="25">
        <f t="shared" ref="U42:U53" si="30">S42*T42</f>
        <v>0.000775326975843742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0.0155753269758437</v>
      </c>
      <c r="AR42" s="28">
        <f t="shared" ref="AR42:AR53" si="34">$B$42/12</f>
        <v>7.70910416666667</v>
      </c>
      <c r="AS42" s="1">
        <f t="shared" ref="AS42:AS53" si="35">$B$44</f>
        <v>0.13</v>
      </c>
      <c r="AT42" s="2">
        <f t="shared" ref="AT42:AT53" si="36">$E$5/12</f>
        <v>31.9413654142938</v>
      </c>
      <c r="AU42" s="1">
        <f t="shared" ref="AU42:AU53" si="37">AT42*10000*AS42*0.67*AR42*AQ42</f>
        <v>3340.50955901203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10.2917285094194</v>
      </c>
      <c r="E43" s="19">
        <f t="shared" ref="E43:E54" si="38">D42</f>
        <v>11.9382774823871</v>
      </c>
      <c r="F43" s="16" t="s">
        <v>73</v>
      </c>
      <c r="G43" s="13">
        <v>2</v>
      </c>
      <c r="H43" s="18">
        <f t="shared" si="21"/>
        <v>10.2917285094194</v>
      </c>
      <c r="I43" s="18">
        <f t="shared" si="22"/>
        <v>283.441728509419</v>
      </c>
      <c r="J43" s="18">
        <f t="shared" si="23"/>
        <v>0.0635798879286951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0.148205006913327</v>
      </c>
      <c r="P43" s="18">
        <f t="shared" si="26"/>
        <v>0.00942285773002083</v>
      </c>
      <c r="Q43" s="23">
        <f t="shared" si="27"/>
        <v>0.00122497150490271</v>
      </c>
      <c r="R43" s="18">
        <f t="shared" si="28"/>
        <v>0.0100218354166667</v>
      </c>
      <c r="S43" s="24">
        <f t="shared" si="29"/>
        <v>0.122230255634166</v>
      </c>
      <c r="T43" s="3">
        <v>0.01</v>
      </c>
      <c r="U43" s="25">
        <f t="shared" si="30"/>
        <v>0.00122230255634166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0.0160223025563417</v>
      </c>
      <c r="AR43" s="28">
        <f t="shared" si="34"/>
        <v>7.70910416666667</v>
      </c>
      <c r="AS43" s="1">
        <f t="shared" si="35"/>
        <v>0.13</v>
      </c>
      <c r="AT43" s="2">
        <f t="shared" si="36"/>
        <v>31.9413654142938</v>
      </c>
      <c r="AU43" s="1">
        <f t="shared" si="37"/>
        <v>3436.374397138</v>
      </c>
    </row>
    <row r="44" s="1" customFormat="1" spans="1:47">
      <c r="A44" s="13" t="s">
        <v>37</v>
      </c>
      <c r="B44" s="13">
        <f>I5</f>
        <v>0.13</v>
      </c>
      <c r="C44" s="16">
        <v>2</v>
      </c>
      <c r="D44" s="17">
        <v>14.3440439893571</v>
      </c>
      <c r="E44" s="19">
        <f t="shared" si="38"/>
        <v>10.2917285094194</v>
      </c>
      <c r="F44" s="16" t="s">
        <v>73</v>
      </c>
      <c r="G44" s="13">
        <v>3</v>
      </c>
      <c r="H44" s="18">
        <f t="shared" si="21"/>
        <v>14.3440439893571</v>
      </c>
      <c r="I44" s="18">
        <f t="shared" si="22"/>
        <v>287.494043989357</v>
      </c>
      <c r="J44" s="18">
        <f t="shared" si="23"/>
        <v>0.103182468912522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0.215873190849973</v>
      </c>
      <c r="P44" s="18">
        <f t="shared" si="26"/>
        <v>0.0222743288039243</v>
      </c>
      <c r="Q44" s="23">
        <f t="shared" si="27"/>
        <v>0.00289566274451016</v>
      </c>
      <c r="R44" s="18">
        <f t="shared" si="28"/>
        <v>0.0100218354166667</v>
      </c>
      <c r="S44" s="24">
        <f t="shared" si="29"/>
        <v>0.28893537202722</v>
      </c>
      <c r="T44" s="3">
        <v>0.01</v>
      </c>
      <c r="U44" s="25">
        <f t="shared" si="30"/>
        <v>0.0028893537202722</v>
      </c>
      <c r="V44" s="24"/>
      <c r="W44" s="3"/>
      <c r="X44" s="25"/>
      <c r="Y44" s="27">
        <v>0.02</v>
      </c>
      <c r="Z44" s="3">
        <v>0.49</v>
      </c>
      <c r="AA44" s="26">
        <f t="shared" si="31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32"/>
        <v>0.005</v>
      </c>
      <c r="AQ44" s="1">
        <f t="shared" si="33"/>
        <v>0.0176893537202722</v>
      </c>
      <c r="AR44" s="28">
        <f t="shared" si="34"/>
        <v>7.70910416666667</v>
      </c>
      <c r="AS44" s="1">
        <f t="shared" si="35"/>
        <v>0.13</v>
      </c>
      <c r="AT44" s="2">
        <f t="shared" si="36"/>
        <v>31.9413654142938</v>
      </c>
      <c r="AU44" s="1">
        <f t="shared" si="37"/>
        <v>3793.9142649757</v>
      </c>
    </row>
    <row r="45" s="1" customFormat="1" spans="1:47">
      <c r="A45" s="13"/>
      <c r="B45" s="13"/>
      <c r="C45" s="16">
        <v>3</v>
      </c>
      <c r="D45" s="17">
        <v>19.1662584174194</v>
      </c>
      <c r="E45" s="19">
        <f t="shared" si="38"/>
        <v>14.3440439893571</v>
      </c>
      <c r="F45" s="16" t="s">
        <v>73</v>
      </c>
      <c r="G45" s="13">
        <v>4</v>
      </c>
      <c r="H45" s="18">
        <f t="shared" si="21"/>
        <v>19.1662584174194</v>
      </c>
      <c r="I45" s="18">
        <f t="shared" si="22"/>
        <v>292.316258417419</v>
      </c>
      <c r="J45" s="18">
        <f t="shared" si="23"/>
        <v>0.180404448118195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0.270689903712716</v>
      </c>
      <c r="P45" s="18">
        <f t="shared" si="26"/>
        <v>0.0488336626904598</v>
      </c>
      <c r="Q45" s="23">
        <f t="shared" si="27"/>
        <v>0.00634837614975977</v>
      </c>
      <c r="R45" s="18">
        <f t="shared" si="28"/>
        <v>0.0100218354166667</v>
      </c>
      <c r="S45" s="24">
        <f t="shared" si="29"/>
        <v>0.633454440810532</v>
      </c>
      <c r="T45" s="3">
        <v>0.01</v>
      </c>
      <c r="U45" s="25">
        <f t="shared" si="30"/>
        <v>0.00633454440810532</v>
      </c>
      <c r="V45" s="24"/>
      <c r="W45" s="3"/>
      <c r="X45" s="25"/>
      <c r="Y45" s="27">
        <v>0.04</v>
      </c>
      <c r="Z45" s="3">
        <v>0.49</v>
      </c>
      <c r="AA45" s="26">
        <f t="shared" si="31"/>
        <v>0.0196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0.015</v>
      </c>
      <c r="AO45" s="3">
        <v>0.5</v>
      </c>
      <c r="AP45" s="3">
        <f t="shared" si="32"/>
        <v>0.0075</v>
      </c>
      <c r="AQ45" s="1">
        <f t="shared" si="33"/>
        <v>0.0334345444081053</v>
      </c>
      <c r="AR45" s="28">
        <f t="shared" si="34"/>
        <v>7.70910416666667</v>
      </c>
      <c r="AS45" s="1">
        <f t="shared" si="35"/>
        <v>0.13</v>
      </c>
      <c r="AT45" s="2">
        <f t="shared" si="36"/>
        <v>31.9413654142938</v>
      </c>
      <c r="AU45" s="1">
        <f t="shared" si="37"/>
        <v>7170.8552487989</v>
      </c>
    </row>
    <row r="46" s="1" customFormat="1" spans="1:47">
      <c r="A46" s="13"/>
      <c r="B46" s="13"/>
      <c r="C46" s="16">
        <v>4</v>
      </c>
      <c r="D46" s="17">
        <v>20.5037582513333</v>
      </c>
      <c r="E46" s="19">
        <f t="shared" si="38"/>
        <v>19.1662584174194</v>
      </c>
      <c r="F46" s="16" t="s">
        <v>73</v>
      </c>
      <c r="G46" s="13">
        <v>5</v>
      </c>
      <c r="H46" s="18">
        <f t="shared" si="21"/>
        <v>20.5037582513333</v>
      </c>
      <c r="I46" s="18">
        <f t="shared" si="22"/>
        <v>293.653758251333</v>
      </c>
      <c r="J46" s="18">
        <f t="shared" si="23"/>
        <v>0.209959283785929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0.210763428971143</v>
      </c>
      <c r="O46" s="18">
        <f t="shared" si="39"/>
        <v>0.0881838537177795</v>
      </c>
      <c r="P46" s="18">
        <f t="shared" si="26"/>
        <v>0.0185150187680681</v>
      </c>
      <c r="Q46" s="23">
        <f t="shared" si="27"/>
        <v>0.00240695243984885</v>
      </c>
      <c r="R46" s="18">
        <f t="shared" si="28"/>
        <v>0.0100218354166667</v>
      </c>
      <c r="S46" s="24">
        <f t="shared" si="29"/>
        <v>0.240170820990136</v>
      </c>
      <c r="T46" s="3">
        <v>0.01</v>
      </c>
      <c r="U46" s="25">
        <f t="shared" si="30"/>
        <v>0.00240170820990136</v>
      </c>
      <c r="V46" s="24"/>
      <c r="W46" s="3"/>
      <c r="X46" s="25"/>
      <c r="Y46" s="27">
        <v>0.04</v>
      </c>
      <c r="Z46" s="3">
        <v>0.49</v>
      </c>
      <c r="AA46" s="26">
        <f t="shared" si="31"/>
        <v>0.0196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0.015</v>
      </c>
      <c r="AO46" s="3">
        <v>0.5</v>
      </c>
      <c r="AP46" s="3">
        <f t="shared" si="32"/>
        <v>0.0075</v>
      </c>
      <c r="AQ46" s="1">
        <f t="shared" si="33"/>
        <v>0.0295017082099014</v>
      </c>
      <c r="AR46" s="28">
        <f t="shared" si="34"/>
        <v>7.70910416666667</v>
      </c>
      <c r="AS46" s="1">
        <f t="shared" si="35"/>
        <v>0.13</v>
      </c>
      <c r="AT46" s="2">
        <f t="shared" si="36"/>
        <v>31.9413654142938</v>
      </c>
      <c r="AU46" s="1">
        <f t="shared" si="37"/>
        <v>6327.36240049436</v>
      </c>
    </row>
    <row r="47" s="1" customFormat="1" spans="1:47">
      <c r="A47" s="13"/>
      <c r="B47" s="13"/>
      <c r="C47" s="16">
        <v>5</v>
      </c>
      <c r="D47" s="17">
        <v>24.58003673</v>
      </c>
      <c r="E47" s="19">
        <f t="shared" si="38"/>
        <v>20.5037582513333</v>
      </c>
      <c r="F47" s="16" t="s">
        <v>75</v>
      </c>
      <c r="G47" s="13">
        <v>6</v>
      </c>
      <c r="H47" s="18">
        <f t="shared" si="21"/>
        <v>24.58003673</v>
      </c>
      <c r="I47" s="18">
        <f t="shared" si="22"/>
        <v>297.73003673</v>
      </c>
      <c r="J47" s="18">
        <f t="shared" si="23"/>
        <v>0.330589560169837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0.146759876616378</v>
      </c>
      <c r="P47" s="18">
        <f t="shared" si="26"/>
        <v>0.048517283061188</v>
      </c>
      <c r="Q47" s="23">
        <f t="shared" si="27"/>
        <v>0.00630724679795444</v>
      </c>
      <c r="R47" s="18">
        <f t="shared" si="28"/>
        <v>0.0100218354166667</v>
      </c>
      <c r="S47" s="24">
        <f t="shared" si="29"/>
        <v>0.629350466828188</v>
      </c>
      <c r="T47" s="3">
        <v>0.01</v>
      </c>
      <c r="U47" s="25">
        <f t="shared" si="30"/>
        <v>0.00629350466828188</v>
      </c>
      <c r="V47" s="24"/>
      <c r="W47" s="3"/>
      <c r="X47" s="25"/>
      <c r="Y47" s="27">
        <v>0.04</v>
      </c>
      <c r="Z47" s="3">
        <v>0.49</v>
      </c>
      <c r="AA47" s="26">
        <f t="shared" si="31"/>
        <v>0.0196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0.015</v>
      </c>
      <c r="AO47" s="3">
        <v>0.5</v>
      </c>
      <c r="AP47" s="3">
        <f t="shared" si="32"/>
        <v>0.0075</v>
      </c>
      <c r="AQ47" s="1">
        <f t="shared" si="33"/>
        <v>0.0333935046682819</v>
      </c>
      <c r="AR47" s="28">
        <f t="shared" si="34"/>
        <v>7.70910416666667</v>
      </c>
      <c r="AS47" s="1">
        <f t="shared" si="35"/>
        <v>0.13</v>
      </c>
      <c r="AT47" s="2">
        <f t="shared" si="36"/>
        <v>31.9413654142938</v>
      </c>
      <c r="AU47" s="1">
        <f t="shared" si="37"/>
        <v>7162.0532735086</v>
      </c>
    </row>
    <row r="48" s="1" customFormat="1" spans="1:47">
      <c r="A48" s="13"/>
      <c r="B48" s="13"/>
      <c r="C48" s="16">
        <v>6</v>
      </c>
      <c r="D48" s="17">
        <v>26.5145883406667</v>
      </c>
      <c r="E48" s="19">
        <f t="shared" si="38"/>
        <v>24.58003673</v>
      </c>
      <c r="F48" s="16" t="s">
        <v>73</v>
      </c>
      <c r="G48" s="13">
        <v>7</v>
      </c>
      <c r="H48" s="18">
        <f t="shared" si="21"/>
        <v>26.5145883406667</v>
      </c>
      <c r="I48" s="18">
        <f t="shared" si="22"/>
        <v>299.664588340667</v>
      </c>
      <c r="J48" s="18">
        <f t="shared" si="23"/>
        <v>0.408299838434492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0.175333635221857</v>
      </c>
      <c r="P48" s="18">
        <f t="shared" si="26"/>
        <v>0.0715886949332163</v>
      </c>
      <c r="Q48" s="23">
        <f t="shared" si="27"/>
        <v>0.00930653034131811</v>
      </c>
      <c r="R48" s="18">
        <f t="shared" si="28"/>
        <v>0.0100218354166667</v>
      </c>
      <c r="S48" s="24">
        <f t="shared" si="29"/>
        <v>0.928625342004821</v>
      </c>
      <c r="T48" s="3">
        <v>0.01</v>
      </c>
      <c r="U48" s="25">
        <f t="shared" si="30"/>
        <v>0.00928625342004821</v>
      </c>
      <c r="V48" s="24"/>
      <c r="W48" s="3"/>
      <c r="X48" s="25"/>
      <c r="Y48" s="27">
        <v>0.05</v>
      </c>
      <c r="Z48" s="3">
        <v>0.49</v>
      </c>
      <c r="AA48" s="26">
        <f t="shared" si="31"/>
        <v>0.0245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0.02</v>
      </c>
      <c r="AO48" s="3">
        <v>0.5</v>
      </c>
      <c r="AP48" s="3">
        <f t="shared" si="32"/>
        <v>0.01</v>
      </c>
      <c r="AQ48" s="1">
        <f t="shared" si="33"/>
        <v>0.0437862534200482</v>
      </c>
      <c r="AR48" s="28">
        <f t="shared" si="34"/>
        <v>7.70910416666667</v>
      </c>
      <c r="AS48" s="1">
        <f t="shared" si="35"/>
        <v>0.13</v>
      </c>
      <c r="AT48" s="2">
        <f t="shared" si="36"/>
        <v>31.9413654142938</v>
      </c>
      <c r="AU48" s="1">
        <f t="shared" si="37"/>
        <v>9391.03226082165</v>
      </c>
    </row>
    <row r="49" s="1" customFormat="1" spans="1:47">
      <c r="A49" s="13"/>
      <c r="B49" s="13"/>
      <c r="C49" s="16">
        <v>7</v>
      </c>
      <c r="D49" s="17">
        <v>27.0844811064516</v>
      </c>
      <c r="E49" s="19">
        <f t="shared" si="38"/>
        <v>26.5145883406667</v>
      </c>
      <c r="F49" s="16" t="s">
        <v>73</v>
      </c>
      <c r="G49" s="13">
        <v>8</v>
      </c>
      <c r="H49" s="18">
        <f t="shared" si="21"/>
        <v>27.0844811064516</v>
      </c>
      <c r="I49" s="18">
        <f t="shared" si="22"/>
        <v>300.234481106452</v>
      </c>
      <c r="J49" s="18">
        <f t="shared" si="23"/>
        <v>0.434274723020662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0.180835981955307</v>
      </c>
      <c r="P49" s="18">
        <f t="shared" si="26"/>
        <v>0.0785324959758105</v>
      </c>
      <c r="Q49" s="23">
        <f t="shared" si="27"/>
        <v>0.0102092244768554</v>
      </c>
      <c r="R49" s="18">
        <f t="shared" si="28"/>
        <v>0.0100218354166667</v>
      </c>
      <c r="S49" s="24">
        <f t="shared" si="29"/>
        <v>1.0186980779865</v>
      </c>
      <c r="T49" s="3">
        <v>0.01</v>
      </c>
      <c r="U49" s="25">
        <f t="shared" si="30"/>
        <v>0.010186980779865</v>
      </c>
      <c r="V49" s="24"/>
      <c r="W49" s="3"/>
      <c r="X49" s="25"/>
      <c r="Y49" s="27">
        <v>0.05</v>
      </c>
      <c r="Z49" s="3">
        <v>0.49</v>
      </c>
      <c r="AA49" s="26">
        <f t="shared" si="31"/>
        <v>0.0245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0.02</v>
      </c>
      <c r="AO49" s="3">
        <v>0.5</v>
      </c>
      <c r="AP49" s="3">
        <f t="shared" si="32"/>
        <v>0.01</v>
      </c>
      <c r="AQ49" s="1">
        <f t="shared" si="33"/>
        <v>0.044686980779865</v>
      </c>
      <c r="AR49" s="28">
        <f t="shared" si="34"/>
        <v>7.70910416666667</v>
      </c>
      <c r="AS49" s="1">
        <f t="shared" si="35"/>
        <v>0.13</v>
      </c>
      <c r="AT49" s="2">
        <f t="shared" si="36"/>
        <v>31.9413654142938</v>
      </c>
      <c r="AU49" s="1">
        <f t="shared" si="37"/>
        <v>9584.21525853324</v>
      </c>
    </row>
    <row r="50" s="1" customFormat="1" spans="1:47">
      <c r="A50" s="13"/>
      <c r="B50" s="13"/>
      <c r="C50" s="16">
        <v>8</v>
      </c>
      <c r="D50" s="17">
        <v>26.9500973596774</v>
      </c>
      <c r="E50" s="19">
        <f t="shared" si="38"/>
        <v>27.0844811064516</v>
      </c>
      <c r="F50" s="16" t="s">
        <v>73</v>
      </c>
      <c r="G50" s="13">
        <v>9</v>
      </c>
      <c r="H50" s="18">
        <f t="shared" si="21"/>
        <v>26.9500973596774</v>
      </c>
      <c r="I50" s="18">
        <f t="shared" si="22"/>
        <v>300.100097359677</v>
      </c>
      <c r="J50" s="18">
        <f t="shared" si="23"/>
        <v>0.428013622253173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0.179394527646163</v>
      </c>
      <c r="P50" s="18">
        <f t="shared" si="26"/>
        <v>0.0767833015902314</v>
      </c>
      <c r="Q50" s="23">
        <f t="shared" si="27"/>
        <v>0.00998182920673008</v>
      </c>
      <c r="R50" s="18">
        <f t="shared" si="28"/>
        <v>0.0100218354166667</v>
      </c>
      <c r="S50" s="24">
        <f t="shared" si="29"/>
        <v>0.996008095496155</v>
      </c>
      <c r="T50" s="3">
        <v>0.01</v>
      </c>
      <c r="U50" s="25">
        <f t="shared" si="30"/>
        <v>0.00996008095496155</v>
      </c>
      <c r="V50" s="24"/>
      <c r="W50" s="3"/>
      <c r="X50" s="25"/>
      <c r="Y50" s="27">
        <v>0.04</v>
      </c>
      <c r="Z50" s="3">
        <v>0.49</v>
      </c>
      <c r="AA50" s="26">
        <f t="shared" si="31"/>
        <v>0.0196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0.015</v>
      </c>
      <c r="AO50" s="3">
        <v>0.5</v>
      </c>
      <c r="AP50" s="3">
        <f t="shared" si="32"/>
        <v>0.0075</v>
      </c>
      <c r="AQ50" s="1">
        <f t="shared" si="33"/>
        <v>0.0370600809549615</v>
      </c>
      <c r="AR50" s="28">
        <f t="shared" si="34"/>
        <v>7.70910416666667</v>
      </c>
      <c r="AS50" s="1">
        <f t="shared" si="35"/>
        <v>0.13</v>
      </c>
      <c r="AT50" s="2">
        <f t="shared" si="36"/>
        <v>31.9413654142938</v>
      </c>
      <c r="AU50" s="1">
        <f t="shared" si="37"/>
        <v>7948.44017591498</v>
      </c>
    </row>
    <row r="51" s="1" customFormat="1" spans="1:47">
      <c r="A51" s="13"/>
      <c r="B51" s="13"/>
      <c r="C51" s="16">
        <v>9</v>
      </c>
      <c r="D51" s="17">
        <v>24.4728616376667</v>
      </c>
      <c r="E51" s="19">
        <f t="shared" si="38"/>
        <v>26.9500973596774</v>
      </c>
      <c r="F51" s="16" t="s">
        <v>73</v>
      </c>
      <c r="G51" s="13">
        <v>10</v>
      </c>
      <c r="H51" s="18">
        <f t="shared" si="21"/>
        <v>24.4728616376667</v>
      </c>
      <c r="I51" s="18">
        <f t="shared" si="22"/>
        <v>297.622861637667</v>
      </c>
      <c r="J51" s="18">
        <f t="shared" si="23"/>
        <v>0.3267191670821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0.179702267722599</v>
      </c>
      <c r="P51" s="18">
        <f t="shared" si="26"/>
        <v>0.058712175233092</v>
      </c>
      <c r="Q51" s="23">
        <f t="shared" si="27"/>
        <v>0.00763258278030196</v>
      </c>
      <c r="R51" s="18">
        <f t="shared" si="28"/>
        <v>0.0100218354166667</v>
      </c>
      <c r="S51" s="24">
        <f t="shared" si="29"/>
        <v>0.76159530295306</v>
      </c>
      <c r="T51" s="3">
        <v>0.01</v>
      </c>
      <c r="U51" s="25">
        <f t="shared" si="30"/>
        <v>0.0076159530295306</v>
      </c>
      <c r="V51" s="24"/>
      <c r="W51" s="3"/>
      <c r="X51" s="25"/>
      <c r="Y51" s="27">
        <v>0.04</v>
      </c>
      <c r="Z51" s="3">
        <v>0.49</v>
      </c>
      <c r="AA51" s="26">
        <f t="shared" si="31"/>
        <v>0.0196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0.015</v>
      </c>
      <c r="AO51" s="3">
        <v>0.5</v>
      </c>
      <c r="AP51" s="3">
        <f t="shared" si="32"/>
        <v>0.0075</v>
      </c>
      <c r="AQ51" s="1">
        <f t="shared" si="33"/>
        <v>0.0347159530295306</v>
      </c>
      <c r="AR51" s="28">
        <f t="shared" si="34"/>
        <v>7.70910416666667</v>
      </c>
      <c r="AS51" s="1">
        <f t="shared" si="35"/>
        <v>0.13</v>
      </c>
      <c r="AT51" s="2">
        <f t="shared" si="36"/>
        <v>31.9413654142938</v>
      </c>
      <c r="AU51" s="1">
        <f t="shared" si="37"/>
        <v>7445.68464759806</v>
      </c>
    </row>
    <row r="52" s="1" customFormat="1" spans="1:47">
      <c r="A52" s="13"/>
      <c r="B52" s="13"/>
      <c r="C52" s="16">
        <v>10</v>
      </c>
      <c r="D52" s="17">
        <v>21.0828492812903</v>
      </c>
      <c r="E52" s="19">
        <f t="shared" si="38"/>
        <v>24.4728616376667</v>
      </c>
      <c r="F52" s="16" t="s">
        <v>73</v>
      </c>
      <c r="G52" s="13">
        <v>11</v>
      </c>
      <c r="H52" s="18">
        <f t="shared" si="21"/>
        <v>21.0828492812903</v>
      </c>
      <c r="I52" s="18">
        <f t="shared" si="22"/>
        <v>294.23284928129</v>
      </c>
      <c r="J52" s="18">
        <f t="shared" si="23"/>
        <v>0.224117830829494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0.114940587865031</v>
      </c>
      <c r="O52" s="18">
        <f t="shared" si="39"/>
        <v>0.083140546291142</v>
      </c>
      <c r="P52" s="18">
        <f t="shared" si="26"/>
        <v>0.0186332788887499</v>
      </c>
      <c r="Q52" s="23">
        <f t="shared" si="27"/>
        <v>0.00242232625553749</v>
      </c>
      <c r="R52" s="18">
        <f t="shared" si="28"/>
        <v>0.0100218354166667</v>
      </c>
      <c r="S52" s="24">
        <f t="shared" si="29"/>
        <v>0.241704852936327</v>
      </c>
      <c r="T52" s="3">
        <v>0.01</v>
      </c>
      <c r="U52" s="25">
        <f t="shared" si="30"/>
        <v>0.00241704852936327</v>
      </c>
      <c r="V52" s="24"/>
      <c r="W52" s="3"/>
      <c r="X52" s="25"/>
      <c r="Y52" s="27">
        <v>0.02</v>
      </c>
      <c r="Z52" s="3">
        <v>0.49</v>
      </c>
      <c r="AA52" s="26">
        <f t="shared" si="31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32"/>
        <v>0.005</v>
      </c>
      <c r="AQ52" s="1">
        <f t="shared" si="33"/>
        <v>0.0172170485293633</v>
      </c>
      <c r="AR52" s="28">
        <f t="shared" si="34"/>
        <v>7.70910416666667</v>
      </c>
      <c r="AS52" s="1">
        <f t="shared" si="35"/>
        <v>0.13</v>
      </c>
      <c r="AT52" s="2">
        <f t="shared" si="36"/>
        <v>31.9413654142938</v>
      </c>
      <c r="AU52" s="1">
        <f t="shared" si="37"/>
        <v>3692.61687279579</v>
      </c>
    </row>
    <row r="53" s="1" customFormat="1" spans="1:48">
      <c r="A53" s="13"/>
      <c r="B53" s="13"/>
      <c r="C53" s="16">
        <v>11</v>
      </c>
      <c r="D53" s="17">
        <v>17.5586453303333</v>
      </c>
      <c r="E53" s="19">
        <f t="shared" si="38"/>
        <v>21.0828492812903</v>
      </c>
      <c r="F53" s="16" t="s">
        <v>75</v>
      </c>
      <c r="G53" s="13">
        <v>12</v>
      </c>
      <c r="H53" s="18">
        <f t="shared" si="21"/>
        <v>17.5586453303333</v>
      </c>
      <c r="I53" s="18">
        <f t="shared" si="22"/>
        <v>290.708645330333</v>
      </c>
      <c r="J53" s="18">
        <f t="shared" si="23"/>
        <v>0.150055112218182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0.141598309069059</v>
      </c>
      <c r="P53" s="18">
        <f t="shared" si="26"/>
        <v>0.0212475501572624</v>
      </c>
      <c r="Q53" s="23">
        <f t="shared" si="27"/>
        <v>0.00276218152044412</v>
      </c>
      <c r="R53" s="18">
        <f t="shared" si="28"/>
        <v>0.0100218354166667</v>
      </c>
      <c r="S53" s="24">
        <f t="shared" si="29"/>
        <v>0.275616332298823</v>
      </c>
      <c r="T53" s="3">
        <v>0.01</v>
      </c>
      <c r="U53" s="25">
        <f t="shared" si="30"/>
        <v>0.00275616332298823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0.0175561633229882</v>
      </c>
      <c r="AR53" s="28">
        <f t="shared" si="34"/>
        <v>7.70910416666667</v>
      </c>
      <c r="AS53" s="1">
        <f t="shared" si="35"/>
        <v>0.13</v>
      </c>
      <c r="AT53" s="2">
        <f t="shared" si="36"/>
        <v>31.9413654142938</v>
      </c>
      <c r="AU53" s="1">
        <f t="shared" si="37"/>
        <v>3765.34832886496</v>
      </c>
      <c r="AV53" s="1">
        <f>SUM(AU42:AU53)</f>
        <v>73058.4066884563</v>
      </c>
    </row>
    <row r="54" s="1" customFormat="1" spans="1:46">
      <c r="A54" s="13"/>
      <c r="B54" s="13"/>
      <c r="C54" s="16">
        <v>12</v>
      </c>
      <c r="D54" s="17">
        <v>10.6047677035484</v>
      </c>
      <c r="E54" s="19">
        <f t="shared" si="38"/>
        <v>17.5586453303333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11.9382774823871</v>
      </c>
      <c r="E58" s="16"/>
      <c r="F58" s="16"/>
      <c r="G58" s="13">
        <v>1</v>
      </c>
      <c r="H58" s="18">
        <f t="shared" ref="H58:H69" si="40">E59</f>
        <v>11.9382774823871</v>
      </c>
      <c r="I58" s="18">
        <f t="shared" ref="I58:I69" si="41">H58+273.15</f>
        <v>285.088277482387</v>
      </c>
      <c r="J58" s="18">
        <f t="shared" ref="J58:J69" si="42">EXP(($C$16*(I58-$C$14))/($C$17*I58*$C$14))</f>
        <v>0.0775326975843742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0.214198420625887</v>
      </c>
      <c r="Q58" s="23">
        <f t="shared" ref="Q58:Q69" si="46">P58*$B$60</f>
        <v>0.0963892892816491</v>
      </c>
      <c r="R58" s="18">
        <f t="shared" ref="R58:R69" si="47">L58*$B$60</f>
        <v>1.24320825</v>
      </c>
      <c r="S58" s="24">
        <f t="shared" ref="S58:S69" si="48">Q58/R58</f>
        <v>0.0775326975843742</v>
      </c>
      <c r="T58" s="3">
        <v>0.27</v>
      </c>
      <c r="U58" s="25">
        <f t="shared" ref="U58:U69" si="49">S58*T58</f>
        <v>0.020933828347781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0.232711549246856</v>
      </c>
      <c r="AC58" s="28">
        <f t="shared" ref="AC58:AC69" si="51">$B$58/12</f>
        <v>10.2321666666667</v>
      </c>
      <c r="AD58" s="1">
        <f t="shared" ref="AD58:AD69" si="52">$B$60</f>
        <v>0.45</v>
      </c>
      <c r="AE58" s="29">
        <f t="shared" ref="AE58:AE69" si="53">$E$7/12</f>
        <v>447.575848663433</v>
      </c>
      <c r="AF58" s="1">
        <f t="shared" ref="AF58:AF69" si="54">AE58*10000*AC58*AB58</f>
        <v>10657422.5886662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7">
        <v>10.2917285094194</v>
      </c>
      <c r="E59" s="19">
        <f t="shared" ref="E59:E70" si="55">D58</f>
        <v>11.9382774823871</v>
      </c>
      <c r="F59" s="16" t="s">
        <v>73</v>
      </c>
      <c r="G59" s="13">
        <v>2</v>
      </c>
      <c r="H59" s="18">
        <f t="shared" si="40"/>
        <v>10.2917285094194</v>
      </c>
      <c r="I59" s="18">
        <f t="shared" si="41"/>
        <v>283.441728509419</v>
      </c>
      <c r="J59" s="18">
        <f t="shared" si="42"/>
        <v>0.0635798879286951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5.31117157937411</v>
      </c>
      <c r="P59" s="18">
        <f t="shared" si="45"/>
        <v>0.337683693786677</v>
      </c>
      <c r="Q59" s="23">
        <f t="shared" si="46"/>
        <v>0.151957662204004</v>
      </c>
      <c r="R59" s="18">
        <f t="shared" si="47"/>
        <v>1.24320825</v>
      </c>
      <c r="S59" s="24">
        <f t="shared" si="48"/>
        <v>0.122230255634166</v>
      </c>
      <c r="T59" s="3">
        <v>0.27</v>
      </c>
      <c r="U59" s="25">
        <f t="shared" si="49"/>
        <v>0.0330021690212249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0.236350153959899</v>
      </c>
      <c r="AC59" s="28">
        <f t="shared" si="51"/>
        <v>10.2321666666667</v>
      </c>
      <c r="AD59" s="1">
        <f t="shared" si="52"/>
        <v>0.45</v>
      </c>
      <c r="AE59" s="29">
        <f t="shared" si="53"/>
        <v>447.575848663433</v>
      </c>
      <c r="AF59" s="1">
        <f t="shared" si="54"/>
        <v>10824058.7018523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0.45</v>
      </c>
      <c r="C60" s="16">
        <v>2</v>
      </c>
      <c r="D60" s="17">
        <v>14.3440439893571</v>
      </c>
      <c r="E60" s="19">
        <f t="shared" si="55"/>
        <v>10.2917285094194</v>
      </c>
      <c r="F60" s="16" t="s">
        <v>73</v>
      </c>
      <c r="G60" s="13">
        <v>3</v>
      </c>
      <c r="H60" s="18">
        <f t="shared" si="40"/>
        <v>14.3440439893571</v>
      </c>
      <c r="I60" s="18">
        <f t="shared" si="41"/>
        <v>287.494043989357</v>
      </c>
      <c r="J60" s="18">
        <f t="shared" si="42"/>
        <v>0.103182468912522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7.73617288558744</v>
      </c>
      <c r="P60" s="18">
        <f t="shared" si="45"/>
        <v>0.798237418269021</v>
      </c>
      <c r="Q60" s="23">
        <f t="shared" si="46"/>
        <v>0.35920683822106</v>
      </c>
      <c r="R60" s="18">
        <f t="shared" si="47"/>
        <v>1.24320825</v>
      </c>
      <c r="S60" s="24">
        <f t="shared" si="48"/>
        <v>0.28893537202722</v>
      </c>
      <c r="T60" s="3">
        <v>0.27</v>
      </c>
      <c r="U60" s="25">
        <f t="shared" si="49"/>
        <v>0.0780125504473495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50"/>
        <v>0.249920783959876</v>
      </c>
      <c r="AC60" s="28">
        <f t="shared" si="51"/>
        <v>10.2321666666667</v>
      </c>
      <c r="AD60" s="1">
        <f t="shared" si="52"/>
        <v>0.45</v>
      </c>
      <c r="AE60" s="29">
        <f t="shared" si="53"/>
        <v>447.575848663433</v>
      </c>
      <c r="AF60" s="1">
        <f t="shared" si="54"/>
        <v>11445548.8649845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7">
        <v>19.1662584174194</v>
      </c>
      <c r="E61" s="19">
        <f t="shared" si="55"/>
        <v>14.3440439893571</v>
      </c>
      <c r="F61" s="16" t="s">
        <v>73</v>
      </c>
      <c r="G61" s="13">
        <v>4</v>
      </c>
      <c r="H61" s="18">
        <f t="shared" si="40"/>
        <v>19.1662584174194</v>
      </c>
      <c r="I61" s="18">
        <f t="shared" si="41"/>
        <v>292.316258417419</v>
      </c>
      <c r="J61" s="18">
        <f t="shared" si="42"/>
        <v>0.180404448118195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9.70062046731841</v>
      </c>
      <c r="P61" s="18">
        <f t="shared" si="45"/>
        <v>1.75003508181065</v>
      </c>
      <c r="Q61" s="23">
        <f t="shared" si="46"/>
        <v>0.78751578681479</v>
      </c>
      <c r="R61" s="18">
        <f t="shared" si="47"/>
        <v>1.24320825</v>
      </c>
      <c r="S61" s="24">
        <f t="shared" si="48"/>
        <v>0.633454440810532</v>
      </c>
      <c r="T61" s="3">
        <v>0.27</v>
      </c>
      <c r="U61" s="25">
        <f t="shared" si="49"/>
        <v>0.171032699018844</v>
      </c>
      <c r="V61" s="3">
        <v>220.1</v>
      </c>
      <c r="W61" s="26">
        <v>12.1</v>
      </c>
      <c r="X61" s="26">
        <v>4.5</v>
      </c>
      <c r="Y61" s="26">
        <v>1.5</v>
      </c>
      <c r="Z61" s="26">
        <v>6.8</v>
      </c>
      <c r="AA61" s="3">
        <v>30.2</v>
      </c>
      <c r="AB61" s="2">
        <f t="shared" si="50"/>
        <v>0.326766358754181</v>
      </c>
      <c r="AC61" s="28">
        <f t="shared" si="51"/>
        <v>10.2321666666667</v>
      </c>
      <c r="AD61" s="1">
        <f t="shared" si="52"/>
        <v>0.45</v>
      </c>
      <c r="AE61" s="29">
        <f t="shared" si="53"/>
        <v>447.575848663433</v>
      </c>
      <c r="AF61" s="1">
        <f t="shared" si="54"/>
        <v>14964823.1223318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7">
        <v>20.5037582513333</v>
      </c>
      <c r="E62" s="19">
        <f t="shared" si="55"/>
        <v>19.1662584174194</v>
      </c>
      <c r="F62" s="16" t="s">
        <v>73</v>
      </c>
      <c r="G62" s="13">
        <v>5</v>
      </c>
      <c r="H62" s="18">
        <f t="shared" si="40"/>
        <v>20.5037582513333</v>
      </c>
      <c r="I62" s="18">
        <f t="shared" si="41"/>
        <v>293.653758251333</v>
      </c>
      <c r="J62" s="18">
        <f t="shared" si="42"/>
        <v>0.209959283785929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7.55305611623238</v>
      </c>
      <c r="O62" s="18">
        <f t="shared" si="56"/>
        <v>3.16021426927539</v>
      </c>
      <c r="P62" s="18">
        <f t="shared" si="45"/>
        <v>0.663516324587133</v>
      </c>
      <c r="Q62" s="23">
        <f t="shared" si="46"/>
        <v>0.29858234606421</v>
      </c>
      <c r="R62" s="18">
        <f t="shared" si="47"/>
        <v>1.24320825</v>
      </c>
      <c r="S62" s="24">
        <f t="shared" si="48"/>
        <v>0.240170820990136</v>
      </c>
      <c r="T62" s="3">
        <v>0.27</v>
      </c>
      <c r="U62" s="25">
        <f t="shared" si="49"/>
        <v>0.0648461216673367</v>
      </c>
      <c r="V62" s="3">
        <v>220.1</v>
      </c>
      <c r="W62" s="26">
        <v>12.1</v>
      </c>
      <c r="X62" s="26">
        <v>4.5</v>
      </c>
      <c r="Y62" s="26">
        <v>1.5</v>
      </c>
      <c r="Z62" s="26">
        <v>6.8</v>
      </c>
      <c r="AA62" s="3">
        <v>30.2</v>
      </c>
      <c r="AB62" s="2">
        <f t="shared" si="50"/>
        <v>0.294751105682702</v>
      </c>
      <c r="AC62" s="28">
        <f t="shared" si="51"/>
        <v>10.2321666666667</v>
      </c>
      <c r="AD62" s="1">
        <f t="shared" si="52"/>
        <v>0.45</v>
      </c>
      <c r="AE62" s="29">
        <f t="shared" si="53"/>
        <v>447.575848663433</v>
      </c>
      <c r="AF62" s="1">
        <f t="shared" si="54"/>
        <v>13498629.9644499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7">
        <v>24.58003673</v>
      </c>
      <c r="E63" s="19">
        <f t="shared" si="55"/>
        <v>20.5037582513333</v>
      </c>
      <c r="F63" s="16" t="s">
        <v>75</v>
      </c>
      <c r="G63" s="13">
        <v>6</v>
      </c>
      <c r="H63" s="18">
        <f t="shared" si="40"/>
        <v>24.58003673</v>
      </c>
      <c r="I63" s="18">
        <f t="shared" si="41"/>
        <v>297.73003673</v>
      </c>
      <c r="J63" s="18">
        <f t="shared" si="42"/>
        <v>0.330589560169837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5.25938294468825</v>
      </c>
      <c r="P63" s="18">
        <f t="shared" si="45"/>
        <v>1.73869709444923</v>
      </c>
      <c r="Q63" s="23">
        <f t="shared" si="46"/>
        <v>0.782413692502154</v>
      </c>
      <c r="R63" s="18">
        <f t="shared" si="47"/>
        <v>1.24320825</v>
      </c>
      <c r="S63" s="24">
        <f t="shared" si="48"/>
        <v>0.629350466828188</v>
      </c>
      <c r="T63" s="3">
        <v>0.27</v>
      </c>
      <c r="U63" s="25">
        <f t="shared" si="49"/>
        <v>0.169924626043611</v>
      </c>
      <c r="V63" s="3">
        <v>229.1</v>
      </c>
      <c r="W63" s="26">
        <v>15.1</v>
      </c>
      <c r="X63" s="26">
        <v>6</v>
      </c>
      <c r="Y63" s="26">
        <v>3</v>
      </c>
      <c r="Z63" s="26">
        <v>7</v>
      </c>
      <c r="AA63" s="3">
        <v>30.2</v>
      </c>
      <c r="AB63" s="2">
        <f t="shared" si="50"/>
        <v>0.341632274752149</v>
      </c>
      <c r="AC63" s="28">
        <f t="shared" si="51"/>
        <v>10.2321666666667</v>
      </c>
      <c r="AD63" s="1">
        <f t="shared" si="52"/>
        <v>0.45</v>
      </c>
      <c r="AE63" s="29">
        <f t="shared" si="53"/>
        <v>447.575848663433</v>
      </c>
      <c r="AF63" s="1">
        <f t="shared" si="54"/>
        <v>15645633.1185297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7">
        <v>26.5145883406667</v>
      </c>
      <c r="E64" s="19">
        <f t="shared" si="55"/>
        <v>24.58003673</v>
      </c>
      <c r="F64" s="16" t="s">
        <v>73</v>
      </c>
      <c r="G64" s="13">
        <v>7</v>
      </c>
      <c r="H64" s="18">
        <f t="shared" si="40"/>
        <v>26.5145883406667</v>
      </c>
      <c r="I64" s="18">
        <f t="shared" si="41"/>
        <v>299.664588340667</v>
      </c>
      <c r="J64" s="18">
        <f t="shared" si="42"/>
        <v>0.408299838434492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6.28337085023902</v>
      </c>
      <c r="P64" s="18">
        <f t="shared" si="45"/>
        <v>2.56549930297659</v>
      </c>
      <c r="Q64" s="23">
        <f t="shared" si="46"/>
        <v>1.15447468633947</v>
      </c>
      <c r="R64" s="18">
        <f t="shared" si="47"/>
        <v>1.24320825</v>
      </c>
      <c r="S64" s="24">
        <f t="shared" si="48"/>
        <v>0.928625342004821</v>
      </c>
      <c r="T64" s="3">
        <v>0.27</v>
      </c>
      <c r="U64" s="25">
        <f t="shared" si="49"/>
        <v>0.250728842341302</v>
      </c>
      <c r="V64" s="3">
        <v>229.1</v>
      </c>
      <c r="W64" s="26">
        <v>15.1</v>
      </c>
      <c r="X64" s="26">
        <v>6</v>
      </c>
      <c r="Y64" s="26">
        <v>3</v>
      </c>
      <c r="Z64" s="26">
        <v>7</v>
      </c>
      <c r="AA64" s="3">
        <v>30.2</v>
      </c>
      <c r="AB64" s="2">
        <f t="shared" si="50"/>
        <v>0.365994745965902</v>
      </c>
      <c r="AC64" s="28">
        <f t="shared" si="51"/>
        <v>10.2321666666667</v>
      </c>
      <c r="AD64" s="1">
        <f t="shared" si="52"/>
        <v>0.45</v>
      </c>
      <c r="AE64" s="29">
        <f t="shared" si="53"/>
        <v>447.575848663433</v>
      </c>
      <c r="AF64" s="1">
        <f t="shared" si="54"/>
        <v>16761354.0695074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7">
        <v>27.0844811064516</v>
      </c>
      <c r="E65" s="19">
        <f t="shared" si="55"/>
        <v>26.5145883406667</v>
      </c>
      <c r="F65" s="16" t="s">
        <v>73</v>
      </c>
      <c r="G65" s="13">
        <v>8</v>
      </c>
      <c r="H65" s="18">
        <f t="shared" si="40"/>
        <v>27.0844811064516</v>
      </c>
      <c r="I65" s="18">
        <f t="shared" si="41"/>
        <v>300.234481106452</v>
      </c>
      <c r="J65" s="18">
        <f t="shared" si="42"/>
        <v>0.434274723020662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6.48055654726243</v>
      </c>
      <c r="P65" s="18">
        <f t="shared" si="45"/>
        <v>2.81434189958213</v>
      </c>
      <c r="Q65" s="23">
        <f t="shared" si="46"/>
        <v>1.26645385481196</v>
      </c>
      <c r="R65" s="18">
        <f t="shared" si="47"/>
        <v>1.24320825</v>
      </c>
      <c r="S65" s="24">
        <f t="shared" si="48"/>
        <v>1.0186980779865</v>
      </c>
      <c r="T65" s="3">
        <v>0.27</v>
      </c>
      <c r="U65" s="25">
        <f t="shared" si="49"/>
        <v>0.275048481056355</v>
      </c>
      <c r="V65" s="3">
        <v>229.1</v>
      </c>
      <c r="W65" s="26">
        <v>15.1</v>
      </c>
      <c r="X65" s="26">
        <v>6</v>
      </c>
      <c r="Y65" s="26">
        <v>3</v>
      </c>
      <c r="Z65" s="26">
        <v>7</v>
      </c>
      <c r="AA65" s="3">
        <v>30.2</v>
      </c>
      <c r="AB65" s="2">
        <f t="shared" si="50"/>
        <v>0.373327117038491</v>
      </c>
      <c r="AC65" s="28">
        <f t="shared" si="51"/>
        <v>10.2321666666667</v>
      </c>
      <c r="AD65" s="1">
        <f t="shared" si="52"/>
        <v>0.45</v>
      </c>
      <c r="AE65" s="29">
        <f t="shared" si="53"/>
        <v>447.575848663433</v>
      </c>
      <c r="AF65" s="1">
        <f t="shared" si="54"/>
        <v>17097152.5176308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7">
        <v>26.9500973596774</v>
      </c>
      <c r="E66" s="19">
        <f t="shared" si="55"/>
        <v>27.0844811064516</v>
      </c>
      <c r="F66" s="16" t="s">
        <v>73</v>
      </c>
      <c r="G66" s="13">
        <v>9</v>
      </c>
      <c r="H66" s="18">
        <f t="shared" si="40"/>
        <v>26.9500973596774</v>
      </c>
      <c r="I66" s="18">
        <f t="shared" si="41"/>
        <v>300.100097359677</v>
      </c>
      <c r="J66" s="18">
        <f t="shared" si="42"/>
        <v>0.428013622253173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6.4288996476803</v>
      </c>
      <c r="P66" s="18">
        <f t="shared" si="45"/>
        <v>2.75165662530579</v>
      </c>
      <c r="Q66" s="23">
        <f t="shared" si="46"/>
        <v>1.23824548138761</v>
      </c>
      <c r="R66" s="18">
        <f t="shared" si="47"/>
        <v>1.24320825</v>
      </c>
      <c r="S66" s="24">
        <f t="shared" si="48"/>
        <v>0.996008095496155</v>
      </c>
      <c r="T66" s="3">
        <v>0.27</v>
      </c>
      <c r="U66" s="25">
        <f t="shared" si="49"/>
        <v>0.268922185783962</v>
      </c>
      <c r="V66" s="3">
        <v>220.1</v>
      </c>
      <c r="W66" s="26">
        <v>12.1</v>
      </c>
      <c r="X66" s="26">
        <v>4.5</v>
      </c>
      <c r="Y66" s="26">
        <v>1.5</v>
      </c>
      <c r="Z66" s="26">
        <v>6.8</v>
      </c>
      <c r="AA66" s="3">
        <v>30.2</v>
      </c>
      <c r="AB66" s="2">
        <f t="shared" si="50"/>
        <v>0.356280039013865</v>
      </c>
      <c r="AC66" s="28">
        <f t="shared" si="51"/>
        <v>10.2321666666667</v>
      </c>
      <c r="AD66" s="1">
        <f t="shared" si="52"/>
        <v>0.45</v>
      </c>
      <c r="AE66" s="29">
        <f t="shared" si="53"/>
        <v>447.575848663433</v>
      </c>
      <c r="AF66" s="1">
        <f t="shared" si="54"/>
        <v>16316452.4836256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7">
        <v>24.4728616376667</v>
      </c>
      <c r="E67" s="19">
        <f t="shared" si="55"/>
        <v>26.9500973596774</v>
      </c>
      <c r="F67" s="16" t="s">
        <v>73</v>
      </c>
      <c r="G67" s="13">
        <v>10</v>
      </c>
      <c r="H67" s="18">
        <f t="shared" si="40"/>
        <v>24.4728616376667</v>
      </c>
      <c r="I67" s="18">
        <f t="shared" si="41"/>
        <v>297.622861637667</v>
      </c>
      <c r="J67" s="18">
        <f t="shared" si="42"/>
        <v>0.3267191670821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6.43992802237451</v>
      </c>
      <c r="P67" s="18">
        <f t="shared" si="45"/>
        <v>2.10404791953887</v>
      </c>
      <c r="Q67" s="23">
        <f t="shared" si="46"/>
        <v>0.946821563792494</v>
      </c>
      <c r="R67" s="18">
        <f t="shared" si="47"/>
        <v>1.24320825</v>
      </c>
      <c r="S67" s="24">
        <f t="shared" si="48"/>
        <v>0.76159530295306</v>
      </c>
      <c r="T67" s="3">
        <v>0.27</v>
      </c>
      <c r="U67" s="25">
        <f t="shared" si="49"/>
        <v>0.205630731797326</v>
      </c>
      <c r="V67" s="3">
        <v>220.1</v>
      </c>
      <c r="W67" s="26">
        <v>12.1</v>
      </c>
      <c r="X67" s="26">
        <v>4.5</v>
      </c>
      <c r="Y67" s="26">
        <v>1.5</v>
      </c>
      <c r="Z67" s="26">
        <v>6.8</v>
      </c>
      <c r="AA67" s="3">
        <v>30.2</v>
      </c>
      <c r="AB67" s="2">
        <f t="shared" si="50"/>
        <v>0.337197665636894</v>
      </c>
      <c r="AC67" s="28">
        <f t="shared" si="51"/>
        <v>10.2321666666667</v>
      </c>
      <c r="AD67" s="1">
        <f t="shared" si="52"/>
        <v>0.45</v>
      </c>
      <c r="AE67" s="29">
        <f t="shared" si="53"/>
        <v>447.575848663433</v>
      </c>
      <c r="AF67" s="1">
        <f t="shared" si="54"/>
        <v>15442542.625128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7">
        <v>21.0828492812903</v>
      </c>
      <c r="E68" s="19">
        <f t="shared" si="55"/>
        <v>24.4728616376667</v>
      </c>
      <c r="F68" s="16" t="s">
        <v>73</v>
      </c>
      <c r="G68" s="13">
        <v>11</v>
      </c>
      <c r="H68" s="18">
        <f t="shared" si="40"/>
        <v>21.0828492812903</v>
      </c>
      <c r="I68" s="18">
        <f t="shared" si="41"/>
        <v>294.23284928129</v>
      </c>
      <c r="J68" s="18">
        <f t="shared" si="42"/>
        <v>0.224117830829494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4.11908609769385</v>
      </c>
      <c r="O68" s="18">
        <f t="shared" si="56"/>
        <v>2.97947900514178</v>
      </c>
      <c r="P68" s="18">
        <f t="shared" si="45"/>
        <v>0.667754371634395</v>
      </c>
      <c r="Q68" s="23">
        <f t="shared" si="46"/>
        <v>0.300489467235478</v>
      </c>
      <c r="R68" s="18">
        <f t="shared" si="47"/>
        <v>1.24320825</v>
      </c>
      <c r="S68" s="24">
        <f t="shared" si="48"/>
        <v>0.241704852936326</v>
      </c>
      <c r="T68" s="3">
        <v>0.27</v>
      </c>
      <c r="U68" s="25">
        <f t="shared" si="49"/>
        <v>0.0652603102928081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50"/>
        <v>0.246075983553282</v>
      </c>
      <c r="AC68" s="28">
        <f t="shared" si="51"/>
        <v>10.2321666666667</v>
      </c>
      <c r="AD68" s="1">
        <f t="shared" si="52"/>
        <v>0.45</v>
      </c>
      <c r="AE68" s="29">
        <f t="shared" si="53"/>
        <v>447.575848663433</v>
      </c>
      <c r="AF68" s="1">
        <f t="shared" si="54"/>
        <v>11269469.6680785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7">
        <v>17.5586453303333</v>
      </c>
      <c r="E69" s="19">
        <f t="shared" si="55"/>
        <v>21.0828492812903</v>
      </c>
      <c r="F69" s="16" t="s">
        <v>75</v>
      </c>
      <c r="G69" s="13">
        <v>12</v>
      </c>
      <c r="H69" s="18">
        <f t="shared" si="40"/>
        <v>17.5586453303333</v>
      </c>
      <c r="I69" s="18">
        <f t="shared" si="41"/>
        <v>290.708645330333</v>
      </c>
      <c r="J69" s="18">
        <f t="shared" si="42"/>
        <v>0.150055112218182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5.07440963350739</v>
      </c>
      <c r="P69" s="18">
        <f t="shared" si="45"/>
        <v>0.761441106996974</v>
      </c>
      <c r="Q69" s="23">
        <f t="shared" si="46"/>
        <v>0.342648498148639</v>
      </c>
      <c r="R69" s="18">
        <f t="shared" si="47"/>
        <v>1.24320825</v>
      </c>
      <c r="S69" s="24">
        <f t="shared" si="48"/>
        <v>0.275616332298823</v>
      </c>
      <c r="T69" s="3">
        <v>0.27</v>
      </c>
      <c r="U69" s="25">
        <f t="shared" si="49"/>
        <v>0.0744164097206823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0.248836547530786</v>
      </c>
      <c r="AC69" s="28">
        <f t="shared" si="51"/>
        <v>10.2321666666667</v>
      </c>
      <c r="AD69" s="1">
        <f t="shared" si="52"/>
        <v>0.45</v>
      </c>
      <c r="AE69" s="29">
        <f t="shared" si="53"/>
        <v>447.575848663433</v>
      </c>
      <c r="AF69" s="1">
        <f t="shared" si="54"/>
        <v>11395894.4071451</v>
      </c>
      <c r="AG69" s="1">
        <f>SUM(AF58:AF69)</f>
        <v>165318982.13193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7">
        <v>10.6047677035484</v>
      </c>
      <c r="E70" s="19">
        <f t="shared" si="55"/>
        <v>17.5586453303333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11.9382774823871</v>
      </c>
      <c r="E74" s="16"/>
      <c r="F74" s="16"/>
      <c r="G74" s="13">
        <v>1</v>
      </c>
      <c r="H74" s="18">
        <f t="shared" ref="H74:H85" si="57">E75</f>
        <v>11.9382774823871</v>
      </c>
      <c r="I74" s="18">
        <f t="shared" ref="I74:I85" si="58">H74+273.15</f>
        <v>285.088277482387</v>
      </c>
      <c r="J74" s="18">
        <f t="shared" ref="J74:J85" si="59">EXP(($C$16*(I74-$C$14))/($C$17*I74*$C$14))</f>
        <v>0.0775326975843742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0.0404115926349275</v>
      </c>
      <c r="Q74" s="23">
        <f t="shared" ref="Q74:Q85" si="63">P74*$B$76</f>
        <v>0.0105070140850812</v>
      </c>
      <c r="R74" s="18">
        <f t="shared" ref="R74:R85" si="64">L74*$B$76</f>
        <v>0.1355172</v>
      </c>
      <c r="S74" s="24">
        <f t="shared" ref="S74:S85" si="65">Q74/R74</f>
        <v>0.0775326975843742</v>
      </c>
      <c r="T74" s="3">
        <v>0.01</v>
      </c>
      <c r="U74" s="25">
        <f t="shared" ref="U74:U85" si="66">S74*T74</f>
        <v>0.000775326975843742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0.00626532697584374</v>
      </c>
      <c r="AU74" s="28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25.6195915104008</v>
      </c>
      <c r="AX74" s="1">
        <f t="shared" ref="AX74:AX85" si="73">AW74*10000*AV74*0.67*AU74*AT74</f>
        <v>14574.2147457097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10.2917285094194</v>
      </c>
      <c r="E75" s="19">
        <f t="shared" ref="E75:E86" si="74">D74</f>
        <v>11.9382774823871</v>
      </c>
      <c r="F75" s="16" t="s">
        <v>73</v>
      </c>
      <c r="G75" s="13">
        <v>2</v>
      </c>
      <c r="H75" s="18">
        <f t="shared" si="57"/>
        <v>10.2917285094194</v>
      </c>
      <c r="I75" s="18">
        <f t="shared" si="58"/>
        <v>283.441728509419</v>
      </c>
      <c r="J75" s="18">
        <f t="shared" si="59"/>
        <v>0.0635798879286951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1.00202840736507</v>
      </c>
      <c r="P75" s="18">
        <f t="shared" si="62"/>
        <v>0.0637088538416401</v>
      </c>
      <c r="Q75" s="23">
        <f t="shared" si="63"/>
        <v>0.0165643019988264</v>
      </c>
      <c r="R75" s="18">
        <f t="shared" si="64"/>
        <v>0.1355172</v>
      </c>
      <c r="S75" s="24">
        <f t="shared" si="65"/>
        <v>0.122230255634166</v>
      </c>
      <c r="T75" s="3">
        <v>0.01</v>
      </c>
      <c r="U75" s="25">
        <f t="shared" si="66"/>
        <v>0.00122230255634166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0.00671230255634166</v>
      </c>
      <c r="AU75" s="28">
        <f t="shared" si="70"/>
        <v>52.122</v>
      </c>
      <c r="AV75" s="1">
        <f t="shared" si="71"/>
        <v>0.26</v>
      </c>
      <c r="AW75" s="2">
        <f t="shared" si="72"/>
        <v>25.6195915104008</v>
      </c>
      <c r="AX75" s="1">
        <f t="shared" si="73"/>
        <v>15613.9558671837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7">
        <v>14.3440439893571</v>
      </c>
      <c r="E76" s="19">
        <f t="shared" si="74"/>
        <v>10.2917285094194</v>
      </c>
      <c r="F76" s="16" t="s">
        <v>73</v>
      </c>
      <c r="G76" s="13">
        <v>3</v>
      </c>
      <c r="H76" s="18">
        <f t="shared" si="57"/>
        <v>14.3440439893571</v>
      </c>
      <c r="I76" s="18">
        <f t="shared" si="58"/>
        <v>287.494043989357</v>
      </c>
      <c r="J76" s="18">
        <f t="shared" si="59"/>
        <v>0.103182468912522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1.45953955352343</v>
      </c>
      <c r="P76" s="18">
        <f t="shared" si="62"/>
        <v>0.150598894608028</v>
      </c>
      <c r="Q76" s="23">
        <f t="shared" si="63"/>
        <v>0.0391557125980872</v>
      </c>
      <c r="R76" s="18">
        <f t="shared" si="64"/>
        <v>0.1355172</v>
      </c>
      <c r="S76" s="24">
        <f t="shared" si="65"/>
        <v>0.28893537202722</v>
      </c>
      <c r="T76" s="3">
        <v>0.01</v>
      </c>
      <c r="U76" s="25">
        <f t="shared" si="66"/>
        <v>0.0028893537202722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0.001</v>
      </c>
      <c r="AF76" s="3">
        <v>0.49</v>
      </c>
      <c r="AG76" s="25">
        <f t="shared" si="67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8"/>
        <v>0.005</v>
      </c>
      <c r="AT76" s="2">
        <f t="shared" si="69"/>
        <v>0.00837935372027221</v>
      </c>
      <c r="AU76" s="28">
        <f t="shared" si="70"/>
        <v>52.122</v>
      </c>
      <c r="AV76" s="1">
        <f t="shared" si="71"/>
        <v>0.26</v>
      </c>
      <c r="AW76" s="2">
        <f t="shared" si="72"/>
        <v>25.6195915104008</v>
      </c>
      <c r="AX76" s="1">
        <f t="shared" si="73"/>
        <v>19491.8000322023</v>
      </c>
    </row>
    <row r="77" s="1" customFormat="1" spans="1:50">
      <c r="A77" s="13"/>
      <c r="B77" s="13"/>
      <c r="C77" s="16">
        <v>3</v>
      </c>
      <c r="D77" s="17">
        <v>19.1662584174194</v>
      </c>
      <c r="E77" s="19">
        <f t="shared" si="74"/>
        <v>14.3440439893571</v>
      </c>
      <c r="F77" s="16" t="s">
        <v>73</v>
      </c>
      <c r="G77" s="13">
        <v>4</v>
      </c>
      <c r="H77" s="18">
        <f t="shared" si="57"/>
        <v>19.1662584174194</v>
      </c>
      <c r="I77" s="18">
        <f t="shared" si="58"/>
        <v>292.316258417419</v>
      </c>
      <c r="J77" s="18">
        <f t="shared" si="59"/>
        <v>0.180404448118195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1.8301606589154</v>
      </c>
      <c r="P77" s="18">
        <f t="shared" si="62"/>
        <v>0.330169123639266</v>
      </c>
      <c r="Q77" s="23">
        <f t="shared" si="63"/>
        <v>0.0858439721462091</v>
      </c>
      <c r="R77" s="18">
        <f t="shared" si="64"/>
        <v>0.1355172</v>
      </c>
      <c r="S77" s="24">
        <f t="shared" si="65"/>
        <v>0.633454440810532</v>
      </c>
      <c r="T77" s="3">
        <v>0.01</v>
      </c>
      <c r="U77" s="25">
        <f t="shared" si="66"/>
        <v>0.00633454440810532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0.001</v>
      </c>
      <c r="AF77" s="3">
        <v>0.49</v>
      </c>
      <c r="AG77" s="25">
        <f t="shared" si="67"/>
        <v>0.00049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0.015</v>
      </c>
      <c r="AR77" s="3">
        <v>0.5</v>
      </c>
      <c r="AS77" s="3">
        <f t="shared" si="68"/>
        <v>0.0075</v>
      </c>
      <c r="AT77" s="2">
        <f t="shared" si="69"/>
        <v>0.0143245444081053</v>
      </c>
      <c r="AU77" s="28">
        <f t="shared" si="70"/>
        <v>52.122</v>
      </c>
      <c r="AV77" s="1">
        <f t="shared" si="71"/>
        <v>0.26</v>
      </c>
      <c r="AW77" s="2">
        <f t="shared" si="72"/>
        <v>25.6195915104008</v>
      </c>
      <c r="AX77" s="1">
        <f t="shared" si="73"/>
        <v>33321.3233951079</v>
      </c>
    </row>
    <row r="78" s="1" customFormat="1" spans="1:50">
      <c r="A78" s="13"/>
      <c r="B78" s="13"/>
      <c r="C78" s="16">
        <v>4</v>
      </c>
      <c r="D78" s="17">
        <v>20.5037582513333</v>
      </c>
      <c r="E78" s="19">
        <f t="shared" si="74"/>
        <v>19.1662584174194</v>
      </c>
      <c r="F78" s="16" t="s">
        <v>73</v>
      </c>
      <c r="G78" s="13">
        <v>5</v>
      </c>
      <c r="H78" s="18">
        <f t="shared" si="57"/>
        <v>20.5037582513333</v>
      </c>
      <c r="I78" s="18">
        <f t="shared" si="58"/>
        <v>293.653758251333</v>
      </c>
      <c r="J78" s="18">
        <f t="shared" si="59"/>
        <v>0.209959283785929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1.42499195851233</v>
      </c>
      <c r="O78" s="18">
        <f t="shared" si="75"/>
        <v>0.596219576763807</v>
      </c>
      <c r="P78" s="18">
        <f t="shared" si="62"/>
        <v>0.125181835316479</v>
      </c>
      <c r="Q78" s="23">
        <f t="shared" si="63"/>
        <v>0.0325472771822845</v>
      </c>
      <c r="R78" s="18">
        <f t="shared" si="64"/>
        <v>0.1355172</v>
      </c>
      <c r="S78" s="24">
        <f t="shared" si="65"/>
        <v>0.240170820990136</v>
      </c>
      <c r="T78" s="3">
        <v>0.01</v>
      </c>
      <c r="U78" s="25">
        <f t="shared" si="66"/>
        <v>0.00240170820990136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0.005</v>
      </c>
      <c r="AF78" s="3">
        <v>0.49</v>
      </c>
      <c r="AG78" s="25">
        <f t="shared" si="67"/>
        <v>0.00245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0.015</v>
      </c>
      <c r="AR78" s="3">
        <v>0.5</v>
      </c>
      <c r="AS78" s="3">
        <f t="shared" si="68"/>
        <v>0.0075</v>
      </c>
      <c r="AT78" s="2">
        <f t="shared" si="69"/>
        <v>0.0123517082099014</v>
      </c>
      <c r="AU78" s="28">
        <f t="shared" si="70"/>
        <v>52.122</v>
      </c>
      <c r="AV78" s="1">
        <f t="shared" si="71"/>
        <v>0.26</v>
      </c>
      <c r="AW78" s="2">
        <f t="shared" si="72"/>
        <v>25.6195915104008</v>
      </c>
      <c r="AX78" s="1">
        <f t="shared" si="73"/>
        <v>28732.1713011165</v>
      </c>
    </row>
    <row r="79" s="1" customFormat="1" spans="1:50">
      <c r="A79" s="13"/>
      <c r="B79" s="13"/>
      <c r="C79" s="16">
        <v>5</v>
      </c>
      <c r="D79" s="17">
        <v>24.58003673</v>
      </c>
      <c r="E79" s="19">
        <f t="shared" si="74"/>
        <v>20.5037582513333</v>
      </c>
      <c r="F79" s="16" t="s">
        <v>75</v>
      </c>
      <c r="G79" s="13">
        <v>6</v>
      </c>
      <c r="H79" s="18">
        <f t="shared" si="57"/>
        <v>24.58003673</v>
      </c>
      <c r="I79" s="18">
        <f t="shared" si="58"/>
        <v>297.73003673</v>
      </c>
      <c r="J79" s="18">
        <f t="shared" si="59"/>
        <v>0.330589560169837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0.992257741447328</v>
      </c>
      <c r="P79" s="18">
        <f t="shared" si="62"/>
        <v>0.328030050320188</v>
      </c>
      <c r="Q79" s="23">
        <f t="shared" si="63"/>
        <v>0.0852878130832489</v>
      </c>
      <c r="R79" s="18">
        <f t="shared" si="64"/>
        <v>0.1355172</v>
      </c>
      <c r="S79" s="24">
        <f t="shared" si="65"/>
        <v>0.629350466828188</v>
      </c>
      <c r="T79" s="3">
        <v>0.01</v>
      </c>
      <c r="U79" s="25">
        <f t="shared" si="66"/>
        <v>0.00629350466828188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0.005</v>
      </c>
      <c r="AF79" s="3">
        <v>0.49</v>
      </c>
      <c r="AG79" s="25">
        <f t="shared" si="67"/>
        <v>0.00245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0.015</v>
      </c>
      <c r="AR79" s="3">
        <v>0.5</v>
      </c>
      <c r="AS79" s="3">
        <f t="shared" si="68"/>
        <v>0.0075</v>
      </c>
      <c r="AT79" s="2">
        <f t="shared" si="69"/>
        <v>0.0162435046682819</v>
      </c>
      <c r="AU79" s="28">
        <f t="shared" si="70"/>
        <v>52.122</v>
      </c>
      <c r="AV79" s="1">
        <f t="shared" si="71"/>
        <v>0.26</v>
      </c>
      <c r="AW79" s="2">
        <f t="shared" si="72"/>
        <v>25.6195915104008</v>
      </c>
      <c r="AX79" s="1">
        <f t="shared" si="73"/>
        <v>37785.1509061261</v>
      </c>
    </row>
    <row r="80" s="1" customFormat="1" spans="1:50">
      <c r="A80" s="13"/>
      <c r="B80" s="13"/>
      <c r="C80" s="16">
        <v>6</v>
      </c>
      <c r="D80" s="17">
        <v>26.5145883406667</v>
      </c>
      <c r="E80" s="19">
        <f t="shared" si="74"/>
        <v>24.58003673</v>
      </c>
      <c r="F80" s="16" t="s">
        <v>73</v>
      </c>
      <c r="G80" s="13">
        <v>7</v>
      </c>
      <c r="H80" s="18">
        <f t="shared" si="57"/>
        <v>26.5145883406667</v>
      </c>
      <c r="I80" s="18">
        <f t="shared" si="58"/>
        <v>299.664588340667</v>
      </c>
      <c r="J80" s="18">
        <f t="shared" si="59"/>
        <v>0.408299838434492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1.18544769112714</v>
      </c>
      <c r="P80" s="18">
        <f t="shared" si="62"/>
        <v>0.484018100759753</v>
      </c>
      <c r="Q80" s="23">
        <f t="shared" si="63"/>
        <v>0.125844706197536</v>
      </c>
      <c r="R80" s="18">
        <f t="shared" si="64"/>
        <v>0.1355172</v>
      </c>
      <c r="S80" s="24">
        <f t="shared" si="65"/>
        <v>0.928625342004821</v>
      </c>
      <c r="T80" s="3">
        <v>0.01</v>
      </c>
      <c r="U80" s="25">
        <f t="shared" si="66"/>
        <v>0.00928625342004821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0.005</v>
      </c>
      <c r="AF80" s="3">
        <v>0.49</v>
      </c>
      <c r="AG80" s="25">
        <f t="shared" si="67"/>
        <v>0.00245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0.02</v>
      </c>
      <c r="AR80" s="3">
        <v>0.5</v>
      </c>
      <c r="AS80" s="3">
        <f t="shared" si="68"/>
        <v>0.01</v>
      </c>
      <c r="AT80" s="2">
        <f t="shared" si="69"/>
        <v>0.0217362534200482</v>
      </c>
      <c r="AU80" s="28">
        <f t="shared" si="70"/>
        <v>52.122</v>
      </c>
      <c r="AV80" s="1">
        <f t="shared" si="71"/>
        <v>0.26</v>
      </c>
      <c r="AW80" s="2">
        <f t="shared" si="72"/>
        <v>25.6195915104008</v>
      </c>
      <c r="AX80" s="1">
        <f t="shared" si="73"/>
        <v>50562.2174760143</v>
      </c>
    </row>
    <row r="81" s="1" customFormat="1" spans="1:50">
      <c r="A81" s="13"/>
      <c r="B81" s="13"/>
      <c r="C81" s="16">
        <v>7</v>
      </c>
      <c r="D81" s="17">
        <v>27.0844811064516</v>
      </c>
      <c r="E81" s="19">
        <f t="shared" si="74"/>
        <v>26.5145883406667</v>
      </c>
      <c r="F81" s="16" t="s">
        <v>73</v>
      </c>
      <c r="G81" s="13">
        <v>8</v>
      </c>
      <c r="H81" s="18">
        <f t="shared" si="57"/>
        <v>27.0844811064516</v>
      </c>
      <c r="I81" s="18">
        <f t="shared" si="58"/>
        <v>300.234481106452</v>
      </c>
      <c r="J81" s="18">
        <f t="shared" si="59"/>
        <v>0.434274723020662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1.22264959036739</v>
      </c>
      <c r="P81" s="18">
        <f t="shared" si="62"/>
        <v>0.530965812208123</v>
      </c>
      <c r="Q81" s="23">
        <f t="shared" si="63"/>
        <v>0.138051111174112</v>
      </c>
      <c r="R81" s="18">
        <f t="shared" si="64"/>
        <v>0.1355172</v>
      </c>
      <c r="S81" s="24">
        <f t="shared" si="65"/>
        <v>1.0186980779865</v>
      </c>
      <c r="T81" s="3">
        <v>0.01</v>
      </c>
      <c r="U81" s="25">
        <f t="shared" si="66"/>
        <v>0.010186980779865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0.005</v>
      </c>
      <c r="AF81" s="3">
        <v>0.49</v>
      </c>
      <c r="AG81" s="25">
        <f t="shared" si="67"/>
        <v>0.00245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0.02</v>
      </c>
      <c r="AR81" s="3">
        <v>0.5</v>
      </c>
      <c r="AS81" s="3">
        <f t="shared" si="68"/>
        <v>0.01</v>
      </c>
      <c r="AT81" s="2">
        <f t="shared" si="69"/>
        <v>0.022636980779865</v>
      </c>
      <c r="AU81" s="28">
        <f t="shared" si="70"/>
        <v>52.122</v>
      </c>
      <c r="AV81" s="1">
        <f t="shared" si="71"/>
        <v>0.26</v>
      </c>
      <c r="AW81" s="2">
        <f t="shared" si="72"/>
        <v>25.6195915104008</v>
      </c>
      <c r="AX81" s="1">
        <f t="shared" si="73"/>
        <v>52657.462308394</v>
      </c>
    </row>
    <row r="82" s="1" customFormat="1" spans="1:50">
      <c r="A82" s="13"/>
      <c r="B82" s="13"/>
      <c r="C82" s="16">
        <v>8</v>
      </c>
      <c r="D82" s="17">
        <v>26.9500973596774</v>
      </c>
      <c r="E82" s="19">
        <f t="shared" si="74"/>
        <v>27.0844811064516</v>
      </c>
      <c r="F82" s="16" t="s">
        <v>73</v>
      </c>
      <c r="G82" s="13">
        <v>9</v>
      </c>
      <c r="H82" s="18">
        <f t="shared" si="57"/>
        <v>26.9500973596774</v>
      </c>
      <c r="I82" s="18">
        <f t="shared" si="58"/>
        <v>300.100097359677</v>
      </c>
      <c r="J82" s="18">
        <f t="shared" si="59"/>
        <v>0.428013622253173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1.21290377815926</v>
      </c>
      <c r="P82" s="18">
        <f t="shared" si="62"/>
        <v>0.519139339534506</v>
      </c>
      <c r="Q82" s="23">
        <f t="shared" si="63"/>
        <v>0.134976228278971</v>
      </c>
      <c r="R82" s="18">
        <f t="shared" si="64"/>
        <v>0.1355172</v>
      </c>
      <c r="S82" s="24">
        <f t="shared" si="65"/>
        <v>0.996008095496155</v>
      </c>
      <c r="T82" s="3">
        <v>0.01</v>
      </c>
      <c r="U82" s="25">
        <f t="shared" si="66"/>
        <v>0.00996008095496155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0.005</v>
      </c>
      <c r="AF82" s="3">
        <v>0.49</v>
      </c>
      <c r="AG82" s="25">
        <f t="shared" si="67"/>
        <v>0.00245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0.015</v>
      </c>
      <c r="AR82" s="3">
        <v>0.5</v>
      </c>
      <c r="AS82" s="3">
        <f t="shared" si="68"/>
        <v>0.0075</v>
      </c>
      <c r="AT82" s="2">
        <f t="shared" si="69"/>
        <v>0.0199100809549615</v>
      </c>
      <c r="AU82" s="28">
        <f t="shared" si="70"/>
        <v>52.122</v>
      </c>
      <c r="AV82" s="1">
        <f t="shared" si="71"/>
        <v>0.26</v>
      </c>
      <c r="AW82" s="2">
        <f t="shared" si="72"/>
        <v>25.6195915104008</v>
      </c>
      <c r="AX82" s="1">
        <f t="shared" si="73"/>
        <v>46314.2301368873</v>
      </c>
    </row>
    <row r="83" s="1" customFormat="1" spans="1:50">
      <c r="A83" s="13"/>
      <c r="B83" s="13"/>
      <c r="C83" s="16">
        <v>9</v>
      </c>
      <c r="D83" s="17">
        <v>24.4728616376667</v>
      </c>
      <c r="E83" s="19">
        <f t="shared" si="74"/>
        <v>26.9500973596774</v>
      </c>
      <c r="F83" s="16" t="s">
        <v>73</v>
      </c>
      <c r="G83" s="13">
        <v>10</v>
      </c>
      <c r="H83" s="18">
        <f t="shared" si="57"/>
        <v>24.4728616376667</v>
      </c>
      <c r="I83" s="18">
        <f t="shared" si="58"/>
        <v>297.622861637667</v>
      </c>
      <c r="J83" s="18">
        <f t="shared" si="59"/>
        <v>0.3267191670821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1.21498443862476</v>
      </c>
      <c r="P83" s="18">
        <f t="shared" si="62"/>
        <v>0.396958703805194</v>
      </c>
      <c r="Q83" s="23">
        <f t="shared" si="63"/>
        <v>0.10320926298935</v>
      </c>
      <c r="R83" s="18">
        <f t="shared" si="64"/>
        <v>0.1355172</v>
      </c>
      <c r="S83" s="24">
        <f t="shared" si="65"/>
        <v>0.76159530295306</v>
      </c>
      <c r="T83" s="3">
        <v>0.01</v>
      </c>
      <c r="U83" s="25">
        <f t="shared" si="66"/>
        <v>0.0076159530295306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0.005</v>
      </c>
      <c r="AF83" s="3">
        <v>0.49</v>
      </c>
      <c r="AG83" s="25">
        <f t="shared" si="67"/>
        <v>0.00245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0.015</v>
      </c>
      <c r="AR83" s="3">
        <v>0.5</v>
      </c>
      <c r="AS83" s="3">
        <f t="shared" si="68"/>
        <v>0.0075</v>
      </c>
      <c r="AT83" s="2">
        <f t="shared" si="69"/>
        <v>0.0175659530295306</v>
      </c>
      <c r="AU83" s="28">
        <f t="shared" si="70"/>
        <v>52.122</v>
      </c>
      <c r="AV83" s="1">
        <f t="shared" si="71"/>
        <v>0.26</v>
      </c>
      <c r="AW83" s="2">
        <f t="shared" si="72"/>
        <v>25.6195915104008</v>
      </c>
      <c r="AX83" s="1">
        <f t="shared" si="73"/>
        <v>40861.3904194446</v>
      </c>
    </row>
    <row r="84" s="1" customFormat="1" spans="1:50">
      <c r="A84" s="13"/>
      <c r="B84" s="13"/>
      <c r="C84" s="16">
        <v>10</v>
      </c>
      <c r="D84" s="17">
        <v>21.0828492812903</v>
      </c>
      <c r="E84" s="19">
        <f t="shared" si="74"/>
        <v>24.4728616376667</v>
      </c>
      <c r="F84" s="16" t="s">
        <v>73</v>
      </c>
      <c r="G84" s="13">
        <v>11</v>
      </c>
      <c r="H84" s="18">
        <f t="shared" si="57"/>
        <v>21.0828492812903</v>
      </c>
      <c r="I84" s="18">
        <f t="shared" si="58"/>
        <v>294.23284928129</v>
      </c>
      <c r="J84" s="18">
        <f t="shared" si="59"/>
        <v>0.224117830829494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0.777124448078586</v>
      </c>
      <c r="O84" s="18">
        <f t="shared" si="75"/>
        <v>0.562121286740978</v>
      </c>
      <c r="P84" s="18">
        <f t="shared" si="62"/>
        <v>0.125981403447472</v>
      </c>
      <c r="Q84" s="23">
        <f t="shared" si="63"/>
        <v>0.0327551648963427</v>
      </c>
      <c r="R84" s="18">
        <f t="shared" si="64"/>
        <v>0.1355172</v>
      </c>
      <c r="S84" s="24">
        <f t="shared" si="65"/>
        <v>0.241704852936326</v>
      </c>
      <c r="T84" s="3">
        <v>0.01</v>
      </c>
      <c r="U84" s="25">
        <f t="shared" si="66"/>
        <v>0.00241704852936326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0.005</v>
      </c>
      <c r="AF84" s="3">
        <v>0.49</v>
      </c>
      <c r="AG84" s="25">
        <f t="shared" si="67"/>
        <v>0.00245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8"/>
        <v>0.005</v>
      </c>
      <c r="AT84" s="2">
        <f t="shared" si="69"/>
        <v>0.00986704852936326</v>
      </c>
      <c r="AU84" s="28">
        <f t="shared" si="70"/>
        <v>52.122</v>
      </c>
      <c r="AV84" s="1">
        <f t="shared" si="71"/>
        <v>0.26</v>
      </c>
      <c r="AW84" s="2">
        <f t="shared" si="72"/>
        <v>25.6195915104008</v>
      </c>
      <c r="AX84" s="1">
        <f t="shared" si="73"/>
        <v>22952.4308512109</v>
      </c>
    </row>
    <row r="85" s="1" customFormat="1" spans="1:51">
      <c r="A85" s="13"/>
      <c r="B85" s="13"/>
      <c r="C85" s="16">
        <v>11</v>
      </c>
      <c r="D85" s="17">
        <v>17.5586453303333</v>
      </c>
      <c r="E85" s="19">
        <f t="shared" si="74"/>
        <v>21.0828492812903</v>
      </c>
      <c r="F85" s="16" t="s">
        <v>75</v>
      </c>
      <c r="G85" s="13">
        <v>12</v>
      </c>
      <c r="H85" s="18">
        <f t="shared" si="57"/>
        <v>17.5586453303333</v>
      </c>
      <c r="I85" s="18">
        <f t="shared" si="58"/>
        <v>290.708645330333</v>
      </c>
      <c r="J85" s="18">
        <f t="shared" si="59"/>
        <v>0.150055112218182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0.957359883293506</v>
      </c>
      <c r="P85" s="18">
        <f t="shared" si="62"/>
        <v>0.143656744720793</v>
      </c>
      <c r="Q85" s="23">
        <f t="shared" si="63"/>
        <v>0.0373507536274061</v>
      </c>
      <c r="R85" s="18">
        <f t="shared" si="64"/>
        <v>0.1355172</v>
      </c>
      <c r="S85" s="24">
        <f t="shared" si="65"/>
        <v>0.275616332298823</v>
      </c>
      <c r="T85" s="3">
        <v>0.01</v>
      </c>
      <c r="U85" s="25">
        <f t="shared" si="66"/>
        <v>0.00275616332298823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0.005</v>
      </c>
      <c r="AF85" s="3">
        <v>0.49</v>
      </c>
      <c r="AG85" s="25">
        <f t="shared" si="67"/>
        <v>0.00245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0.0102061633229882</v>
      </c>
      <c r="AU85" s="28">
        <f t="shared" si="70"/>
        <v>52.122</v>
      </c>
      <c r="AV85" s="1">
        <f t="shared" si="71"/>
        <v>0.26</v>
      </c>
      <c r="AW85" s="2">
        <f t="shared" si="72"/>
        <v>25.6195915104008</v>
      </c>
      <c r="AX85" s="1">
        <f t="shared" si="73"/>
        <v>23741.2694616765</v>
      </c>
      <c r="AY85" s="1">
        <f>SUM(AX74:AX85)</f>
        <v>386607.616901074</v>
      </c>
    </row>
    <row r="86" s="1" customFormat="1" spans="1:46">
      <c r="A86" s="13"/>
      <c r="B86" s="13"/>
      <c r="C86" s="16">
        <v>12</v>
      </c>
      <c r="D86" s="17">
        <v>10.6047677035484</v>
      </c>
      <c r="E86" s="19">
        <f t="shared" si="74"/>
        <v>17.5586453303333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11.9382774823871</v>
      </c>
      <c r="E90" s="16"/>
      <c r="F90" s="16"/>
      <c r="G90" s="13">
        <v>1</v>
      </c>
      <c r="H90" s="18">
        <f t="shared" ref="H90:H101" si="76">E91</f>
        <v>11.9382774823871</v>
      </c>
      <c r="I90" s="18">
        <f t="shared" ref="I90:I101" si="77">H90+273.15</f>
        <v>285.088277482387</v>
      </c>
      <c r="J90" s="18">
        <f t="shared" ref="J90:J101" si="78">EXP(($C$16*(I90-$C$14))/($C$17*I90*$C$14))</f>
        <v>0.0775326975843742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0.0220735590022713</v>
      </c>
      <c r="Q90" s="23">
        <f t="shared" ref="Q90:Q101" si="82">P90*$B$76</f>
        <v>0.00573912534059055</v>
      </c>
      <c r="R90" s="18">
        <f t="shared" ref="R90:R101" si="83">L90*$B$76</f>
        <v>0.074022</v>
      </c>
      <c r="S90" s="24">
        <f t="shared" ref="S90:S101" si="84">Q90/R90</f>
        <v>0.0775326975843742</v>
      </c>
      <c r="T90" s="3">
        <v>0.01</v>
      </c>
      <c r="U90" s="25">
        <f t="shared" ref="U90:U101" si="85">S90*T90</f>
        <v>0.000775326975843742</v>
      </c>
      <c r="V90" s="24"/>
      <c r="W90" s="3"/>
      <c r="X90" s="3"/>
      <c r="Y90" s="27"/>
      <c r="Z90" s="3"/>
      <c r="AA90" s="26"/>
      <c r="AB90" s="3"/>
      <c r="AC90" s="3"/>
      <c r="AD90" s="3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0.00626532697584374</v>
      </c>
      <c r="AU90" s="28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0.1</v>
      </c>
      <c r="AX90" s="1">
        <f t="shared" ref="AX90:AX101" si="92">AW90*10000*AV90*0.67*AU90*AT90</f>
        <v>31.0727262381957</v>
      </c>
      <c r="AZ90" s="2">
        <f t="shared" ref="AZ90:AZ101" si="93">$E$10</f>
        <v>4.45</v>
      </c>
      <c r="BA90" s="1">
        <f t="shared" ref="BA90:BA101" si="94">AZ90*10000*AV90*0.67*AU90*AT90</f>
        <v>1382.73631759971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10.2917285094194</v>
      </c>
      <c r="E91" s="19">
        <f t="shared" ref="E91:E102" si="95">D90</f>
        <v>11.9382774823871</v>
      </c>
      <c r="F91" s="16" t="s">
        <v>73</v>
      </c>
      <c r="G91" s="13">
        <v>2</v>
      </c>
      <c r="H91" s="18">
        <f t="shared" si="76"/>
        <v>10.2917285094194</v>
      </c>
      <c r="I91" s="18">
        <f t="shared" si="77"/>
        <v>283.441728509419</v>
      </c>
      <c r="J91" s="18">
        <f t="shared" si="78"/>
        <v>0.0635798879286951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0.547326440997729</v>
      </c>
      <c r="P91" s="18">
        <f t="shared" si="81"/>
        <v>0.0347989537790471</v>
      </c>
      <c r="Q91" s="23">
        <f t="shared" si="82"/>
        <v>0.00904772798255226</v>
      </c>
      <c r="R91" s="18">
        <f t="shared" si="83"/>
        <v>0.074022</v>
      </c>
      <c r="S91" s="24">
        <f t="shared" si="84"/>
        <v>0.122230255634166</v>
      </c>
      <c r="T91" s="3">
        <v>0.01</v>
      </c>
      <c r="U91" s="25">
        <f t="shared" si="85"/>
        <v>0.00122230255634166</v>
      </c>
      <c r="V91" s="24"/>
      <c r="W91" s="3"/>
      <c r="X91" s="3"/>
      <c r="Y91" s="27"/>
      <c r="Z91" s="3"/>
      <c r="AA91" s="26"/>
      <c r="AB91" s="3"/>
      <c r="AC91" s="3"/>
      <c r="AD91" s="3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0.00671230255634166</v>
      </c>
      <c r="AU91" s="28">
        <f t="shared" si="89"/>
        <v>28.47</v>
      </c>
      <c r="AV91" s="1">
        <f t="shared" si="90"/>
        <v>0.26</v>
      </c>
      <c r="AW91" s="2">
        <f t="shared" si="91"/>
        <v>0.1</v>
      </c>
      <c r="AX91" s="1">
        <f t="shared" si="92"/>
        <v>33.28949000831</v>
      </c>
      <c r="AZ91" s="2">
        <f t="shared" si="93"/>
        <v>4.45</v>
      </c>
      <c r="BA91" s="1">
        <f t="shared" si="94"/>
        <v>1481.3823053698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7">
        <v>14.3440439893571</v>
      </c>
      <c r="E92" s="19">
        <f t="shared" si="95"/>
        <v>10.2917285094194</v>
      </c>
      <c r="F92" s="16" t="s">
        <v>73</v>
      </c>
      <c r="G92" s="13">
        <v>3</v>
      </c>
      <c r="H92" s="18">
        <f t="shared" si="76"/>
        <v>14.3440439893571</v>
      </c>
      <c r="I92" s="18">
        <f t="shared" si="77"/>
        <v>287.494043989357</v>
      </c>
      <c r="J92" s="18">
        <f t="shared" si="78"/>
        <v>0.103182468912522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0.797227487218682</v>
      </c>
      <c r="P92" s="18">
        <f t="shared" si="81"/>
        <v>0.0822599004161496</v>
      </c>
      <c r="Q92" s="23">
        <f t="shared" si="82"/>
        <v>0.0213875741081989</v>
      </c>
      <c r="R92" s="18">
        <f t="shared" si="83"/>
        <v>0.074022</v>
      </c>
      <c r="S92" s="24">
        <f t="shared" si="84"/>
        <v>0.28893537202722</v>
      </c>
      <c r="T92" s="3">
        <v>0.01</v>
      </c>
      <c r="U92" s="25">
        <f t="shared" si="85"/>
        <v>0.0028893537202722</v>
      </c>
      <c r="V92" s="24"/>
      <c r="W92" s="3"/>
      <c r="X92" s="3"/>
      <c r="Y92" s="27"/>
      <c r="Z92" s="3"/>
      <c r="AA92" s="26"/>
      <c r="AB92" s="3"/>
      <c r="AC92" s="3"/>
      <c r="AD92" s="3"/>
      <c r="AE92" s="24">
        <v>0.001</v>
      </c>
      <c r="AF92" s="3">
        <v>0.49</v>
      </c>
      <c r="AG92" s="25">
        <f t="shared" si="86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7"/>
        <v>0.005</v>
      </c>
      <c r="AT92" s="2">
        <f t="shared" si="88"/>
        <v>0.00837935372027221</v>
      </c>
      <c r="AU92" s="28">
        <f t="shared" si="89"/>
        <v>28.47</v>
      </c>
      <c r="AV92" s="1">
        <f t="shared" si="90"/>
        <v>0.26</v>
      </c>
      <c r="AW92" s="2">
        <f t="shared" si="91"/>
        <v>0.1</v>
      </c>
      <c r="AX92" s="1">
        <f t="shared" si="92"/>
        <v>41.5571869124933</v>
      </c>
      <c r="AZ92" s="2">
        <f t="shared" si="93"/>
        <v>4.45</v>
      </c>
      <c r="BA92" s="1">
        <f t="shared" si="94"/>
        <v>1849.29481760595</v>
      </c>
    </row>
    <row r="93" s="1" customFormat="1" spans="1:53">
      <c r="A93" s="13"/>
      <c r="B93" s="13"/>
      <c r="C93" s="16">
        <v>3</v>
      </c>
      <c r="D93" s="17">
        <v>19.1662584174194</v>
      </c>
      <c r="E93" s="19">
        <f t="shared" si="95"/>
        <v>14.3440439893571</v>
      </c>
      <c r="F93" s="16" t="s">
        <v>73</v>
      </c>
      <c r="G93" s="13">
        <v>4</v>
      </c>
      <c r="H93" s="18">
        <f t="shared" si="76"/>
        <v>19.1662584174194</v>
      </c>
      <c r="I93" s="18">
        <f t="shared" si="77"/>
        <v>292.316258417419</v>
      </c>
      <c r="J93" s="18">
        <f t="shared" si="78"/>
        <v>0.180404448118195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0.999667586802532</v>
      </c>
      <c r="P93" s="18">
        <f t="shared" si="81"/>
        <v>0.180344479298759</v>
      </c>
      <c r="Q93" s="23">
        <f t="shared" si="82"/>
        <v>0.0468895646176772</v>
      </c>
      <c r="R93" s="18">
        <f t="shared" si="83"/>
        <v>0.074022</v>
      </c>
      <c r="S93" s="24">
        <f t="shared" si="84"/>
        <v>0.633454440810532</v>
      </c>
      <c r="T93" s="3">
        <v>0.01</v>
      </c>
      <c r="U93" s="25">
        <f t="shared" si="85"/>
        <v>0.00633454440810532</v>
      </c>
      <c r="V93" s="24"/>
      <c r="W93" s="3"/>
      <c r="X93" s="3"/>
      <c r="Y93" s="27"/>
      <c r="Z93" s="3"/>
      <c r="AA93" s="26"/>
      <c r="AB93" s="3"/>
      <c r="AC93" s="3"/>
      <c r="AD93" s="3"/>
      <c r="AE93" s="24">
        <v>0.005</v>
      </c>
      <c r="AF93" s="3">
        <v>0.49</v>
      </c>
      <c r="AG93" s="25">
        <f t="shared" si="86"/>
        <v>0.00245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0.015</v>
      </c>
      <c r="AR93" s="3">
        <v>0.5</v>
      </c>
      <c r="AS93" s="3">
        <f t="shared" si="87"/>
        <v>0.0075</v>
      </c>
      <c r="AT93" s="2">
        <f t="shared" si="88"/>
        <v>0.0162845444081053</v>
      </c>
      <c r="AU93" s="28">
        <f t="shared" si="89"/>
        <v>28.47</v>
      </c>
      <c r="AV93" s="1">
        <f t="shared" si="90"/>
        <v>0.26</v>
      </c>
      <c r="AW93" s="2">
        <f t="shared" si="91"/>
        <v>0.1</v>
      </c>
      <c r="AX93" s="1">
        <f t="shared" si="92"/>
        <v>80.7627745938438</v>
      </c>
      <c r="AZ93" s="2">
        <f t="shared" si="93"/>
        <v>4.45</v>
      </c>
      <c r="BA93" s="1">
        <f t="shared" si="94"/>
        <v>3593.94346942605</v>
      </c>
    </row>
    <row r="94" s="1" customFormat="1" spans="1:53">
      <c r="A94" s="13"/>
      <c r="B94" s="13"/>
      <c r="C94" s="16">
        <v>4</v>
      </c>
      <c r="D94" s="17">
        <v>20.5037582513333</v>
      </c>
      <c r="E94" s="19">
        <f t="shared" si="95"/>
        <v>19.1662584174194</v>
      </c>
      <c r="F94" s="16" t="s">
        <v>73</v>
      </c>
      <c r="G94" s="13">
        <v>5</v>
      </c>
      <c r="H94" s="18">
        <f t="shared" si="76"/>
        <v>20.5037582513333</v>
      </c>
      <c r="I94" s="18">
        <f t="shared" si="77"/>
        <v>293.653758251333</v>
      </c>
      <c r="J94" s="18">
        <f t="shared" si="78"/>
        <v>0.209959283785929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0.778356952128585</v>
      </c>
      <c r="O94" s="18">
        <f t="shared" si="96"/>
        <v>0.325666155375189</v>
      </c>
      <c r="P94" s="18">
        <f t="shared" si="81"/>
        <v>0.0683766327358917</v>
      </c>
      <c r="Q94" s="23">
        <f t="shared" si="82"/>
        <v>0.0177779245113318</v>
      </c>
      <c r="R94" s="18">
        <f t="shared" si="83"/>
        <v>0.074022</v>
      </c>
      <c r="S94" s="24">
        <f t="shared" si="84"/>
        <v>0.240170820990136</v>
      </c>
      <c r="T94" s="3">
        <v>0.01</v>
      </c>
      <c r="U94" s="25">
        <f t="shared" si="85"/>
        <v>0.00240170820990136</v>
      </c>
      <c r="V94" s="24"/>
      <c r="W94" s="3"/>
      <c r="X94" s="3"/>
      <c r="Y94" s="27"/>
      <c r="Z94" s="3"/>
      <c r="AA94" s="26"/>
      <c r="AB94" s="3"/>
      <c r="AC94" s="3"/>
      <c r="AD94" s="3"/>
      <c r="AE94" s="24">
        <v>0.005</v>
      </c>
      <c r="AF94" s="3">
        <v>0.49</v>
      </c>
      <c r="AG94" s="25">
        <f t="shared" si="86"/>
        <v>0.00245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0.015</v>
      </c>
      <c r="AR94" s="3">
        <v>0.5</v>
      </c>
      <c r="AS94" s="3">
        <f t="shared" si="87"/>
        <v>0.0075</v>
      </c>
      <c r="AT94" s="2">
        <f t="shared" si="88"/>
        <v>0.0123517082099014</v>
      </c>
      <c r="AU94" s="28">
        <f t="shared" si="89"/>
        <v>28.47</v>
      </c>
      <c r="AV94" s="1">
        <f t="shared" si="90"/>
        <v>0.26</v>
      </c>
      <c r="AW94" s="2">
        <f t="shared" si="91"/>
        <v>0.1</v>
      </c>
      <c r="AX94" s="1">
        <f t="shared" si="92"/>
        <v>61.2579757225923</v>
      </c>
      <c r="AZ94" s="2">
        <f t="shared" si="93"/>
        <v>4.45</v>
      </c>
      <c r="BA94" s="1">
        <f t="shared" si="94"/>
        <v>2725.97991965536</v>
      </c>
    </row>
    <row r="95" s="1" customFormat="1" spans="1:53">
      <c r="A95" s="13"/>
      <c r="B95" s="13"/>
      <c r="C95" s="16">
        <v>5</v>
      </c>
      <c r="D95" s="17">
        <v>24.58003673</v>
      </c>
      <c r="E95" s="19">
        <f t="shared" si="95"/>
        <v>20.5037582513333</v>
      </c>
      <c r="F95" s="16" t="s">
        <v>75</v>
      </c>
      <c r="G95" s="13">
        <v>6</v>
      </c>
      <c r="H95" s="18">
        <f t="shared" si="76"/>
        <v>24.58003673</v>
      </c>
      <c r="I95" s="18">
        <f t="shared" si="77"/>
        <v>297.73003673</v>
      </c>
      <c r="J95" s="18">
        <f t="shared" si="78"/>
        <v>0.330589560169837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0.541989522639297</v>
      </c>
      <c r="P95" s="18">
        <f t="shared" si="81"/>
        <v>0.179176077905985</v>
      </c>
      <c r="Q95" s="23">
        <f t="shared" si="82"/>
        <v>0.0465857802555561</v>
      </c>
      <c r="R95" s="18">
        <f t="shared" si="83"/>
        <v>0.074022</v>
      </c>
      <c r="S95" s="24">
        <f t="shared" si="84"/>
        <v>0.629350466828188</v>
      </c>
      <c r="T95" s="3">
        <v>0.01</v>
      </c>
      <c r="U95" s="25">
        <f t="shared" si="85"/>
        <v>0.00629350466828188</v>
      </c>
      <c r="V95" s="24"/>
      <c r="W95" s="3"/>
      <c r="X95" s="3"/>
      <c r="Y95" s="27"/>
      <c r="Z95" s="3"/>
      <c r="AA95" s="26"/>
      <c r="AB95" s="3"/>
      <c r="AC95" s="3"/>
      <c r="AD95" s="3"/>
      <c r="AE95" s="24">
        <v>0.005</v>
      </c>
      <c r="AF95" s="3">
        <v>0.49</v>
      </c>
      <c r="AG95" s="25">
        <f t="shared" si="86"/>
        <v>0.00245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0.015</v>
      </c>
      <c r="AR95" s="3">
        <v>0.5</v>
      </c>
      <c r="AS95" s="3">
        <f t="shared" si="87"/>
        <v>0.0075</v>
      </c>
      <c r="AT95" s="2">
        <f t="shared" si="88"/>
        <v>0.0162435046682819</v>
      </c>
      <c r="AU95" s="28">
        <f t="shared" si="89"/>
        <v>28.47</v>
      </c>
      <c r="AV95" s="1">
        <f t="shared" si="90"/>
        <v>0.26</v>
      </c>
      <c r="AW95" s="2">
        <f t="shared" si="91"/>
        <v>0.1</v>
      </c>
      <c r="AX95" s="1">
        <f t="shared" si="92"/>
        <v>80.5592390712226</v>
      </c>
      <c r="AZ95" s="2">
        <f t="shared" si="93"/>
        <v>4.45</v>
      </c>
      <c r="BA95" s="1">
        <f t="shared" si="94"/>
        <v>3584.88613866941</v>
      </c>
    </row>
    <row r="96" s="1" customFormat="1" spans="1:53">
      <c r="A96" s="13"/>
      <c r="B96" s="13"/>
      <c r="C96" s="16">
        <v>6</v>
      </c>
      <c r="D96" s="17">
        <v>26.5145883406667</v>
      </c>
      <c r="E96" s="19">
        <f t="shared" si="95"/>
        <v>24.58003673</v>
      </c>
      <c r="F96" s="16" t="s">
        <v>73</v>
      </c>
      <c r="G96" s="13">
        <v>7</v>
      </c>
      <c r="H96" s="18">
        <f t="shared" si="76"/>
        <v>26.5145883406667</v>
      </c>
      <c r="I96" s="18">
        <f t="shared" si="77"/>
        <v>299.664588340667</v>
      </c>
      <c r="J96" s="18">
        <f t="shared" si="78"/>
        <v>0.408299838434492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0.647513444733312</v>
      </c>
      <c r="P96" s="18">
        <f t="shared" si="81"/>
        <v>0.264379634868773</v>
      </c>
      <c r="Q96" s="23">
        <f t="shared" si="82"/>
        <v>0.0687387050658809</v>
      </c>
      <c r="R96" s="18">
        <f t="shared" si="83"/>
        <v>0.074022</v>
      </c>
      <c r="S96" s="24">
        <f t="shared" si="84"/>
        <v>0.928625342004821</v>
      </c>
      <c r="T96" s="3">
        <v>0.01</v>
      </c>
      <c r="U96" s="25">
        <f t="shared" si="85"/>
        <v>0.00928625342004821</v>
      </c>
      <c r="V96" s="24"/>
      <c r="W96" s="3"/>
      <c r="X96" s="3"/>
      <c r="Y96" s="27"/>
      <c r="Z96" s="3"/>
      <c r="AA96" s="26"/>
      <c r="AB96" s="3"/>
      <c r="AC96" s="3"/>
      <c r="AD96" s="3"/>
      <c r="AE96" s="24">
        <v>0.01</v>
      </c>
      <c r="AF96" s="3">
        <v>0.49</v>
      </c>
      <c r="AG96" s="25">
        <f t="shared" si="86"/>
        <v>0.0049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0.02</v>
      </c>
      <c r="AR96" s="3">
        <v>0.5</v>
      </c>
      <c r="AS96" s="3">
        <f t="shared" si="87"/>
        <v>0.01</v>
      </c>
      <c r="AT96" s="2">
        <f t="shared" si="88"/>
        <v>0.0241862534200482</v>
      </c>
      <c r="AU96" s="28">
        <f t="shared" si="89"/>
        <v>28.47</v>
      </c>
      <c r="AV96" s="1">
        <f t="shared" si="90"/>
        <v>0.26</v>
      </c>
      <c r="AW96" s="2">
        <f t="shared" si="91"/>
        <v>0.1</v>
      </c>
      <c r="AX96" s="1">
        <f t="shared" si="92"/>
        <v>119.95109499414</v>
      </c>
      <c r="AZ96" s="2">
        <f t="shared" si="93"/>
        <v>4.45</v>
      </c>
      <c r="BA96" s="1">
        <f t="shared" si="94"/>
        <v>5337.82372723924</v>
      </c>
    </row>
    <row r="97" s="1" customFormat="1" spans="1:53">
      <c r="A97" s="13"/>
      <c r="B97" s="13"/>
      <c r="C97" s="16">
        <v>7</v>
      </c>
      <c r="D97" s="17">
        <v>27.0844811064516</v>
      </c>
      <c r="E97" s="19">
        <f t="shared" si="95"/>
        <v>26.5145883406667</v>
      </c>
      <c r="F97" s="16" t="s">
        <v>73</v>
      </c>
      <c r="G97" s="13">
        <v>8</v>
      </c>
      <c r="H97" s="18">
        <f t="shared" si="76"/>
        <v>27.0844811064516</v>
      </c>
      <c r="I97" s="18">
        <f t="shared" si="77"/>
        <v>300.234481106452</v>
      </c>
      <c r="J97" s="18">
        <f t="shared" si="78"/>
        <v>0.434274723020662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0.667833809864539</v>
      </c>
      <c r="P97" s="18">
        <f t="shared" si="81"/>
        <v>0.290023342802756</v>
      </c>
      <c r="Q97" s="23">
        <f t="shared" si="82"/>
        <v>0.0754060691287166</v>
      </c>
      <c r="R97" s="18">
        <f t="shared" si="83"/>
        <v>0.074022</v>
      </c>
      <c r="S97" s="24">
        <f t="shared" si="84"/>
        <v>1.0186980779865</v>
      </c>
      <c r="T97" s="3">
        <v>0.01</v>
      </c>
      <c r="U97" s="25">
        <f t="shared" si="85"/>
        <v>0.010186980779865</v>
      </c>
      <c r="V97" s="24"/>
      <c r="W97" s="3"/>
      <c r="X97" s="3"/>
      <c r="Y97" s="27"/>
      <c r="Z97" s="3"/>
      <c r="AA97" s="26"/>
      <c r="AB97" s="3"/>
      <c r="AC97" s="3"/>
      <c r="AD97" s="3"/>
      <c r="AE97" s="24">
        <v>0.01</v>
      </c>
      <c r="AF97" s="3">
        <v>0.49</v>
      </c>
      <c r="AG97" s="25">
        <f t="shared" si="86"/>
        <v>0.0049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0.02</v>
      </c>
      <c r="AR97" s="3">
        <v>0.5</v>
      </c>
      <c r="AS97" s="3">
        <f t="shared" si="87"/>
        <v>0.01</v>
      </c>
      <c r="AT97" s="2">
        <f t="shared" si="88"/>
        <v>0.025086980779865</v>
      </c>
      <c r="AU97" s="28">
        <f t="shared" si="89"/>
        <v>28.47</v>
      </c>
      <c r="AV97" s="1">
        <f t="shared" si="90"/>
        <v>0.26</v>
      </c>
      <c r="AW97" s="2">
        <f t="shared" si="91"/>
        <v>0.1</v>
      </c>
      <c r="AX97" s="1">
        <f t="shared" si="92"/>
        <v>124.41822891624</v>
      </c>
      <c r="AZ97" s="2">
        <f t="shared" si="93"/>
        <v>4.45</v>
      </c>
      <c r="BA97" s="1">
        <f t="shared" si="94"/>
        <v>5536.61118677269</v>
      </c>
    </row>
    <row r="98" s="1" customFormat="1" spans="1:53">
      <c r="A98" s="13"/>
      <c r="B98" s="13"/>
      <c r="C98" s="16">
        <v>8</v>
      </c>
      <c r="D98" s="17">
        <v>26.9500973596774</v>
      </c>
      <c r="E98" s="19">
        <f t="shared" si="95"/>
        <v>27.0844811064516</v>
      </c>
      <c r="F98" s="16" t="s">
        <v>73</v>
      </c>
      <c r="G98" s="13">
        <v>9</v>
      </c>
      <c r="H98" s="18">
        <f t="shared" si="76"/>
        <v>26.9500973596774</v>
      </c>
      <c r="I98" s="18">
        <f t="shared" si="77"/>
        <v>300.100097359677</v>
      </c>
      <c r="J98" s="18">
        <f t="shared" si="78"/>
        <v>0.428013622253173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0.662510467061783</v>
      </c>
      <c r="P98" s="18">
        <f t="shared" si="81"/>
        <v>0.283563504787755</v>
      </c>
      <c r="Q98" s="23">
        <f t="shared" si="82"/>
        <v>0.0737265112448164</v>
      </c>
      <c r="R98" s="18">
        <f t="shared" si="83"/>
        <v>0.074022</v>
      </c>
      <c r="S98" s="24">
        <f t="shared" si="84"/>
        <v>0.996008095496155</v>
      </c>
      <c r="T98" s="3">
        <v>0.01</v>
      </c>
      <c r="U98" s="25">
        <f t="shared" si="85"/>
        <v>0.00996008095496155</v>
      </c>
      <c r="V98" s="24"/>
      <c r="W98" s="3"/>
      <c r="X98" s="3"/>
      <c r="Y98" s="27"/>
      <c r="Z98" s="3"/>
      <c r="AA98" s="26"/>
      <c r="AB98" s="3"/>
      <c r="AC98" s="3"/>
      <c r="AD98" s="3"/>
      <c r="AE98" s="24">
        <v>0.005</v>
      </c>
      <c r="AF98" s="3">
        <v>0.49</v>
      </c>
      <c r="AG98" s="25">
        <f t="shared" si="86"/>
        <v>0.00245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0.015</v>
      </c>
      <c r="AR98" s="3">
        <v>0.5</v>
      </c>
      <c r="AS98" s="3">
        <f t="shared" si="87"/>
        <v>0.0075</v>
      </c>
      <c r="AT98" s="2">
        <f t="shared" si="88"/>
        <v>0.0199100809549615</v>
      </c>
      <c r="AU98" s="28">
        <f t="shared" si="89"/>
        <v>28.47</v>
      </c>
      <c r="AV98" s="1">
        <f t="shared" si="90"/>
        <v>0.26</v>
      </c>
      <c r="AW98" s="2">
        <f t="shared" si="91"/>
        <v>0.1</v>
      </c>
      <c r="AX98" s="1">
        <f t="shared" si="92"/>
        <v>98.7435288340269</v>
      </c>
      <c r="AZ98" s="2">
        <f t="shared" si="93"/>
        <v>4.45</v>
      </c>
      <c r="BA98" s="1">
        <f t="shared" si="94"/>
        <v>4394.0870331142</v>
      </c>
    </row>
    <row r="99" s="1" customFormat="1" spans="1:53">
      <c r="A99" s="13"/>
      <c r="B99" s="13"/>
      <c r="C99" s="16">
        <v>9</v>
      </c>
      <c r="D99" s="17">
        <v>24.4728616376667</v>
      </c>
      <c r="E99" s="19">
        <f t="shared" si="95"/>
        <v>26.9500973596774</v>
      </c>
      <c r="F99" s="16" t="s">
        <v>73</v>
      </c>
      <c r="G99" s="13">
        <v>10</v>
      </c>
      <c r="H99" s="18">
        <f t="shared" si="76"/>
        <v>24.4728616376667</v>
      </c>
      <c r="I99" s="18">
        <f t="shared" si="77"/>
        <v>297.622861637667</v>
      </c>
      <c r="J99" s="18">
        <f t="shared" si="78"/>
        <v>0.3267191670821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0.663646962274028</v>
      </c>
      <c r="P99" s="18">
        <f t="shared" si="81"/>
        <v>0.216826182750736</v>
      </c>
      <c r="Q99" s="23">
        <f t="shared" si="82"/>
        <v>0.0563748075151914</v>
      </c>
      <c r="R99" s="18">
        <f t="shared" si="83"/>
        <v>0.074022</v>
      </c>
      <c r="S99" s="24">
        <f t="shared" si="84"/>
        <v>0.76159530295306</v>
      </c>
      <c r="T99" s="3">
        <v>0.01</v>
      </c>
      <c r="U99" s="25">
        <f t="shared" si="85"/>
        <v>0.0076159530295306</v>
      </c>
      <c r="V99" s="24"/>
      <c r="W99" s="3"/>
      <c r="X99" s="3"/>
      <c r="Y99" s="27"/>
      <c r="Z99" s="3"/>
      <c r="AA99" s="26"/>
      <c r="AB99" s="3"/>
      <c r="AC99" s="3"/>
      <c r="AD99" s="3"/>
      <c r="AE99" s="24">
        <v>0.005</v>
      </c>
      <c r="AF99" s="3">
        <v>0.49</v>
      </c>
      <c r="AG99" s="25">
        <f t="shared" si="86"/>
        <v>0.00245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0.015</v>
      </c>
      <c r="AR99" s="3">
        <v>0.5</v>
      </c>
      <c r="AS99" s="3">
        <f t="shared" si="87"/>
        <v>0.0075</v>
      </c>
      <c r="AT99" s="2">
        <f t="shared" si="88"/>
        <v>0.0175659530295306</v>
      </c>
      <c r="AU99" s="28">
        <f t="shared" si="89"/>
        <v>28.47</v>
      </c>
      <c r="AV99" s="1">
        <f t="shared" si="90"/>
        <v>0.26</v>
      </c>
      <c r="AW99" s="2">
        <f t="shared" si="91"/>
        <v>0.1</v>
      </c>
      <c r="AX99" s="1">
        <f t="shared" si="92"/>
        <v>87.1178873351783</v>
      </c>
      <c r="AZ99" s="2">
        <f t="shared" si="93"/>
        <v>4.45</v>
      </c>
      <c r="BA99" s="1">
        <f t="shared" si="94"/>
        <v>3876.74598641543</v>
      </c>
    </row>
    <row r="100" s="1" customFormat="1" spans="1:53">
      <c r="A100" s="13"/>
      <c r="B100" s="13"/>
      <c r="C100" s="16">
        <v>10</v>
      </c>
      <c r="D100" s="17">
        <v>21.0828492812903</v>
      </c>
      <c r="E100" s="19">
        <f t="shared" si="95"/>
        <v>24.4728616376667</v>
      </c>
      <c r="F100" s="16" t="s">
        <v>73</v>
      </c>
      <c r="G100" s="13">
        <v>11</v>
      </c>
      <c r="H100" s="18">
        <f t="shared" si="76"/>
        <v>21.0828492812903</v>
      </c>
      <c r="I100" s="18">
        <f t="shared" si="77"/>
        <v>294.23284928129</v>
      </c>
      <c r="J100" s="18">
        <f t="shared" si="78"/>
        <v>0.224117830829494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0.424479740547127</v>
      </c>
      <c r="O100" s="18">
        <f t="shared" si="96"/>
        <v>0.307041038976165</v>
      </c>
      <c r="P100" s="18">
        <f t="shared" si="81"/>
        <v>0.0688133716309721</v>
      </c>
      <c r="Q100" s="23">
        <f t="shared" si="82"/>
        <v>0.0178914766240527</v>
      </c>
      <c r="R100" s="18">
        <f t="shared" si="83"/>
        <v>0.074022</v>
      </c>
      <c r="S100" s="24">
        <f t="shared" si="84"/>
        <v>0.241704852936326</v>
      </c>
      <c r="T100" s="3">
        <v>0.01</v>
      </c>
      <c r="U100" s="25">
        <f t="shared" si="85"/>
        <v>0.00241704852936326</v>
      </c>
      <c r="V100" s="24"/>
      <c r="W100" s="3"/>
      <c r="X100" s="3"/>
      <c r="Y100" s="27"/>
      <c r="Z100" s="3"/>
      <c r="AA100" s="26"/>
      <c r="AB100" s="3"/>
      <c r="AC100" s="3"/>
      <c r="AD100" s="3"/>
      <c r="AE100" s="24">
        <v>0.001</v>
      </c>
      <c r="AF100" s="3">
        <v>0.49</v>
      </c>
      <c r="AG100" s="25">
        <f t="shared" si="86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0.00790704852936326</v>
      </c>
      <c r="AU100" s="28">
        <f t="shared" si="89"/>
        <v>28.47</v>
      </c>
      <c r="AV100" s="1">
        <f t="shared" si="90"/>
        <v>0.26</v>
      </c>
      <c r="AW100" s="2">
        <f t="shared" si="91"/>
        <v>0.1</v>
      </c>
      <c r="AX100" s="1">
        <f t="shared" si="92"/>
        <v>39.2148015981153</v>
      </c>
      <c r="AZ100" s="2">
        <f t="shared" si="93"/>
        <v>4.45</v>
      </c>
      <c r="BA100" s="1">
        <f t="shared" si="94"/>
        <v>1745.05867111613</v>
      </c>
    </row>
    <row r="101" s="1" customFormat="1" spans="1:54">
      <c r="A101" s="13"/>
      <c r="B101" s="13"/>
      <c r="C101" s="16">
        <v>11</v>
      </c>
      <c r="D101" s="17">
        <v>17.5586453303333</v>
      </c>
      <c r="E101" s="19">
        <f t="shared" si="95"/>
        <v>21.0828492812903</v>
      </c>
      <c r="F101" s="16" t="s">
        <v>75</v>
      </c>
      <c r="G101" s="13">
        <v>12</v>
      </c>
      <c r="H101" s="18">
        <f t="shared" si="76"/>
        <v>17.5586453303333</v>
      </c>
      <c r="I101" s="18">
        <f t="shared" si="77"/>
        <v>290.708645330333</v>
      </c>
      <c r="J101" s="18">
        <f t="shared" si="78"/>
        <v>0.150055112218182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0.522927667345192</v>
      </c>
      <c r="P101" s="18">
        <f t="shared" si="81"/>
        <v>0.078467969805475</v>
      </c>
      <c r="Q101" s="23">
        <f t="shared" si="82"/>
        <v>0.0204016721494235</v>
      </c>
      <c r="R101" s="18">
        <f t="shared" si="83"/>
        <v>0.074022</v>
      </c>
      <c r="S101" s="24">
        <f t="shared" si="84"/>
        <v>0.275616332298823</v>
      </c>
      <c r="T101" s="3">
        <v>0.01</v>
      </c>
      <c r="U101" s="25">
        <f t="shared" si="85"/>
        <v>0.00275616332298823</v>
      </c>
      <c r="V101" s="24"/>
      <c r="W101" s="3"/>
      <c r="X101" s="3"/>
      <c r="Y101" s="27"/>
      <c r="Z101" s="3"/>
      <c r="AA101" s="26"/>
      <c r="AB101" s="3"/>
      <c r="AC101" s="3"/>
      <c r="AD101" s="3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0.00824616332298823</v>
      </c>
      <c r="AU101" s="28">
        <f t="shared" si="89"/>
        <v>28.47</v>
      </c>
      <c r="AV101" s="1">
        <f t="shared" si="90"/>
        <v>0.26</v>
      </c>
      <c r="AW101" s="2">
        <f t="shared" si="91"/>
        <v>0.1</v>
      </c>
      <c r="AX101" s="1">
        <f t="shared" si="92"/>
        <v>40.8966326001138</v>
      </c>
      <c r="AY101" s="1">
        <f>SUM(AX90:AX101)</f>
        <v>838.841566824472</v>
      </c>
      <c r="AZ101" s="2">
        <f t="shared" si="93"/>
        <v>4.45</v>
      </c>
      <c r="BA101" s="1">
        <f t="shared" si="94"/>
        <v>1819.90015070506</v>
      </c>
      <c r="BB101" s="1">
        <f>SUM(BA90:BA101)</f>
        <v>37328.449723689</v>
      </c>
    </row>
    <row r="102" s="1" customFormat="1" spans="1:46">
      <c r="A102" s="13"/>
      <c r="B102" s="13"/>
      <c r="C102" s="16">
        <v>12</v>
      </c>
      <c r="D102" s="17">
        <v>10.6047677035484</v>
      </c>
      <c r="E102" s="19">
        <f t="shared" si="95"/>
        <v>17.5586453303333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AW76" sqref="AW76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48" width="15.6666666666667" style="1"/>
    <col min="49" max="49" width="11.4444444444444" style="1"/>
    <col min="50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7">
        <v>21.05</v>
      </c>
      <c r="F2" s="3">
        <v>1166.832</v>
      </c>
      <c r="G2" s="7">
        <f>(F2+F3+F4)/3</f>
        <v>1338.18733333333</v>
      </c>
      <c r="H2" s="3">
        <v>0.13</v>
      </c>
      <c r="I2" s="20">
        <f>(H2+H3+H4)/3</f>
        <v>0.12</v>
      </c>
      <c r="M2" s="2"/>
    </row>
    <row r="3" s="1" customFormat="1" spans="1:13">
      <c r="A3" s="4"/>
      <c r="B3" s="5" t="s">
        <v>13</v>
      </c>
      <c r="C3" s="3"/>
      <c r="D3" s="3"/>
      <c r="E3" s="9"/>
      <c r="F3" s="3">
        <v>1192.09</v>
      </c>
      <c r="G3" s="9"/>
      <c r="H3" s="3">
        <v>0.13</v>
      </c>
      <c r="I3" s="20"/>
      <c r="M3" s="2"/>
    </row>
    <row r="4" s="1" customFormat="1" spans="1:13">
      <c r="A4" s="4"/>
      <c r="B4" s="5" t="s">
        <v>14</v>
      </c>
      <c r="C4" s="3"/>
      <c r="D4" s="3"/>
      <c r="E4" s="11"/>
      <c r="F4" s="3">
        <v>1655.64</v>
      </c>
      <c r="G4" s="11"/>
      <c r="H4" s="3">
        <v>0.1</v>
      </c>
      <c r="I4" s="20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121.191780821918</v>
      </c>
      <c r="F5" s="3">
        <v>91.104</v>
      </c>
      <c r="G5" s="7">
        <f>(F5+F6)/2</f>
        <v>92.50925</v>
      </c>
      <c r="H5" s="3">
        <v>0.13</v>
      </c>
      <c r="I5" s="20">
        <f>(H5+H6)/2</f>
        <v>0.13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0"/>
      <c r="M6" s="2"/>
    </row>
    <row r="7" s="1" customFormat="1" spans="1:13">
      <c r="A7" s="4" t="s">
        <v>5</v>
      </c>
      <c r="B7" s="5"/>
      <c r="C7" s="3"/>
      <c r="D7" s="3"/>
      <c r="E7" s="12">
        <v>1083.65309489354</v>
      </c>
      <c r="F7" s="3">
        <v>134.758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3">
        <v>0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(AV38+AV53+AY85+AY101+BB101+AG69)</f>
        <v>35928160.020195</v>
      </c>
      <c r="J14" s="14" t="s">
        <v>21</v>
      </c>
      <c r="K14" s="14">
        <f>I14/(10000*1000)</f>
        <v>3.5928160020195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14435213.0136986</v>
      </c>
      <c r="J15" s="14" t="s">
        <v>21</v>
      </c>
      <c r="K15" s="14">
        <f>I15/(10000*1000)</f>
        <v>1.44352130136986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1338.18733333333</v>
      </c>
      <c r="C27" s="16" t="s">
        <v>72</v>
      </c>
      <c r="D27" s="17">
        <v>5.56825360741935</v>
      </c>
      <c r="E27" s="16"/>
      <c r="F27" s="16"/>
      <c r="G27" s="13">
        <v>1</v>
      </c>
      <c r="H27" s="18">
        <f t="shared" ref="H27:H38" si="0">E28</f>
        <v>5.56825360741935</v>
      </c>
      <c r="I27" s="18">
        <f t="shared" ref="I27:I38" si="1">H27+273.15</f>
        <v>278.718253607419</v>
      </c>
      <c r="J27" s="18">
        <f t="shared" ref="J27:J38" si="2">EXP(($C$16*(I27-$C$14))/($C$17*I27*$C$14))</f>
        <v>0.035521189230733</v>
      </c>
      <c r="K27" s="18">
        <f t="shared" ref="K27:K38" si="3">$B$27/12</f>
        <v>111.515611111111</v>
      </c>
      <c r="L27" s="18">
        <f t="shared" ref="L27:L38" si="4"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5">O27*J27</f>
        <v>0.0396116712445861</v>
      </c>
      <c r="Q27" s="23">
        <f t="shared" ref="Q27:Q38" si="6">P27*$B$29</f>
        <v>0.00475340054935033</v>
      </c>
      <c r="R27" s="18">
        <f t="shared" ref="R27:R38" si="7">L27*$B$29</f>
        <v>0.133818733333333</v>
      </c>
      <c r="S27" s="24">
        <f t="shared" ref="S27:S38" si="8">Q27/R27</f>
        <v>0.035521189230733</v>
      </c>
      <c r="T27" s="3">
        <v>0.01</v>
      </c>
      <c r="U27" s="25">
        <f t="shared" ref="U27:U38" si="9">S27*T27</f>
        <v>0.00035521189230733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0.0222552118923073</v>
      </c>
      <c r="AR27" s="28">
        <f t="shared" ref="AR27:AR38" si="15">$B$27/12</f>
        <v>111.515611111111</v>
      </c>
      <c r="AS27" s="1">
        <f t="shared" ref="AS27:AS38" si="16">$B$29</f>
        <v>0.12</v>
      </c>
      <c r="AT27" s="2">
        <f>$E$2/12</f>
        <v>1.75416666666667</v>
      </c>
      <c r="AU27" s="1">
        <f t="shared" ref="AU27:AU38" si="17">AT27*10000*AS27*0.67*AR27*AQ27</f>
        <v>3500.21164319897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5.80271958548387</v>
      </c>
      <c r="E28" s="19">
        <f t="shared" ref="E28:E39" si="18">D27</f>
        <v>5.56825360741935</v>
      </c>
      <c r="F28" s="16" t="s">
        <v>73</v>
      </c>
      <c r="G28" s="13">
        <v>2</v>
      </c>
      <c r="H28" s="18">
        <f t="shared" si="0"/>
        <v>5.80271958548387</v>
      </c>
      <c r="I28" s="18">
        <f t="shared" si="1"/>
        <v>278.952719585484</v>
      </c>
      <c r="J28" s="18">
        <f t="shared" si="2"/>
        <v>0.036579659752273</v>
      </c>
      <c r="K28" s="18">
        <f t="shared" si="3"/>
        <v>111.515611111111</v>
      </c>
      <c r="L28" s="18">
        <f t="shared" si="4"/>
        <v>1.11515611111111</v>
      </c>
      <c r="M28" s="13" t="s">
        <v>73</v>
      </c>
      <c r="N28" s="13"/>
      <c r="O28" s="18">
        <f t="shared" ref="O28:O38" si="19">L28+O27-P27-N28</f>
        <v>2.19070055097764</v>
      </c>
      <c r="P28" s="18">
        <f t="shared" si="5"/>
        <v>0.0801350807738789</v>
      </c>
      <c r="Q28" s="23">
        <f t="shared" si="6"/>
        <v>0.00961620969286547</v>
      </c>
      <c r="R28" s="18">
        <f t="shared" si="7"/>
        <v>0.133818733333333</v>
      </c>
      <c r="S28" s="24">
        <f t="shared" si="8"/>
        <v>0.0718599664884897</v>
      </c>
      <c r="T28" s="3">
        <v>0.01</v>
      </c>
      <c r="U28" s="25">
        <f t="shared" si="9"/>
        <v>0.000718599664884897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0.0226185996648849</v>
      </c>
      <c r="AR28" s="28">
        <f t="shared" si="15"/>
        <v>111.515611111111</v>
      </c>
      <c r="AS28" s="1">
        <f t="shared" si="16"/>
        <v>0.12</v>
      </c>
      <c r="AT28" s="2">
        <f t="shared" ref="AT28:AT38" si="20">$E$2/12</f>
        <v>1.75416666666667</v>
      </c>
      <c r="AU28" s="1">
        <f t="shared" si="17"/>
        <v>3557.36383382861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17">
        <v>7.73770095842857</v>
      </c>
      <c r="E29" s="19">
        <f t="shared" si="18"/>
        <v>5.80271958548387</v>
      </c>
      <c r="F29" s="16" t="s">
        <v>73</v>
      </c>
      <c r="G29" s="13">
        <v>3</v>
      </c>
      <c r="H29" s="18">
        <f t="shared" si="0"/>
        <v>7.73770095842857</v>
      </c>
      <c r="I29" s="18">
        <f t="shared" si="1"/>
        <v>280.887700958429</v>
      </c>
      <c r="J29" s="18">
        <f t="shared" si="2"/>
        <v>0.0465229065096162</v>
      </c>
      <c r="K29" s="18">
        <f t="shared" si="3"/>
        <v>111.515611111111</v>
      </c>
      <c r="L29" s="18">
        <f t="shared" si="4"/>
        <v>1.11515611111111</v>
      </c>
      <c r="M29" s="13" t="s">
        <v>73</v>
      </c>
      <c r="N29" s="13"/>
      <c r="O29" s="18">
        <f t="shared" si="19"/>
        <v>3.22572158131487</v>
      </c>
      <c r="P29" s="18">
        <f t="shared" si="5"/>
        <v>0.150069943553563</v>
      </c>
      <c r="Q29" s="23">
        <f t="shared" si="6"/>
        <v>0.0180083932264276</v>
      </c>
      <c r="R29" s="18">
        <f t="shared" si="7"/>
        <v>0.133818733333333</v>
      </c>
      <c r="S29" s="24">
        <f t="shared" si="8"/>
        <v>0.134573036060429</v>
      </c>
      <c r="T29" s="3">
        <v>0.01</v>
      </c>
      <c r="U29" s="25">
        <f t="shared" si="9"/>
        <v>0.00134573036060429</v>
      </c>
      <c r="V29" s="24"/>
      <c r="W29" s="3"/>
      <c r="X29" s="25"/>
      <c r="Y29" s="27">
        <v>0.04</v>
      </c>
      <c r="Z29" s="3">
        <v>0.21</v>
      </c>
      <c r="AA29" s="26">
        <f t="shared" si="10"/>
        <v>0.0084</v>
      </c>
      <c r="AB29" s="3">
        <v>0.015</v>
      </c>
      <c r="AC29" s="3">
        <v>0.29</v>
      </c>
      <c r="AD29" s="26">
        <f t="shared" si="11"/>
        <v>0.00435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0.0288957303606043</v>
      </c>
      <c r="AR29" s="28">
        <f t="shared" si="15"/>
        <v>111.515611111111</v>
      </c>
      <c r="AS29" s="1">
        <f t="shared" si="16"/>
        <v>0.12</v>
      </c>
      <c r="AT29" s="2">
        <f t="shared" si="20"/>
        <v>1.75416666666667</v>
      </c>
      <c r="AU29" s="1">
        <f t="shared" si="17"/>
        <v>4544.60610558757</v>
      </c>
    </row>
    <row r="30" s="1" customFormat="1" spans="1:47">
      <c r="A30" s="13"/>
      <c r="B30" s="13"/>
      <c r="C30" s="16">
        <v>3</v>
      </c>
      <c r="D30" s="17">
        <v>14.4307925154516</v>
      </c>
      <c r="E30" s="19">
        <f t="shared" si="18"/>
        <v>7.73770095842857</v>
      </c>
      <c r="F30" s="16" t="s">
        <v>73</v>
      </c>
      <c r="G30" s="13">
        <v>4</v>
      </c>
      <c r="H30" s="18">
        <f t="shared" si="0"/>
        <v>14.4307925154516</v>
      </c>
      <c r="I30" s="18">
        <f t="shared" si="1"/>
        <v>287.580792515452</v>
      </c>
      <c r="J30" s="18">
        <f t="shared" si="2"/>
        <v>0.104242004049064</v>
      </c>
      <c r="K30" s="18">
        <f t="shared" si="3"/>
        <v>111.515611111111</v>
      </c>
      <c r="L30" s="18">
        <f t="shared" si="4"/>
        <v>1.11515611111111</v>
      </c>
      <c r="M30" s="13" t="s">
        <v>73</v>
      </c>
      <c r="N30" s="13"/>
      <c r="O30" s="18">
        <f t="shared" si="19"/>
        <v>4.19080774887242</v>
      </c>
      <c r="P30" s="18">
        <f t="shared" si="5"/>
        <v>0.436858198326807</v>
      </c>
      <c r="Q30" s="23">
        <f t="shared" si="6"/>
        <v>0.0524229837992169</v>
      </c>
      <c r="R30" s="18">
        <f t="shared" si="7"/>
        <v>0.133818733333333</v>
      </c>
      <c r="S30" s="24">
        <f t="shared" si="8"/>
        <v>0.391746226357074</v>
      </c>
      <c r="T30" s="3">
        <v>0.01</v>
      </c>
      <c r="U30" s="25">
        <f t="shared" si="9"/>
        <v>0.00391746226357074</v>
      </c>
      <c r="V30" s="24"/>
      <c r="W30" s="3"/>
      <c r="X30" s="25"/>
      <c r="Y30" s="27">
        <v>0.04</v>
      </c>
      <c r="Z30" s="3">
        <v>0.21</v>
      </c>
      <c r="AA30" s="26">
        <f t="shared" si="10"/>
        <v>0.0084</v>
      </c>
      <c r="AB30" s="3">
        <v>0.015</v>
      </c>
      <c r="AC30" s="3">
        <v>0.29</v>
      </c>
      <c r="AD30" s="26">
        <f t="shared" si="11"/>
        <v>0.00435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0.0314674622635707</v>
      </c>
      <c r="AR30" s="28">
        <f t="shared" si="15"/>
        <v>111.515611111111</v>
      </c>
      <c r="AS30" s="1">
        <f t="shared" si="16"/>
        <v>0.12</v>
      </c>
      <c r="AT30" s="2">
        <f t="shared" si="20"/>
        <v>1.75416666666667</v>
      </c>
      <c r="AU30" s="1">
        <f t="shared" si="17"/>
        <v>4949.07792070702</v>
      </c>
    </row>
    <row r="31" s="1" customFormat="1" spans="1:47">
      <c r="A31" s="13"/>
      <c r="B31" s="13"/>
      <c r="C31" s="16">
        <v>4</v>
      </c>
      <c r="D31" s="17">
        <v>17.0090673637333</v>
      </c>
      <c r="E31" s="19">
        <f t="shared" si="18"/>
        <v>14.4307925154516</v>
      </c>
      <c r="F31" s="16" t="s">
        <v>73</v>
      </c>
      <c r="G31" s="13">
        <v>5</v>
      </c>
      <c r="H31" s="18">
        <f t="shared" si="0"/>
        <v>17.0090673637333</v>
      </c>
      <c r="I31" s="18">
        <f t="shared" si="1"/>
        <v>290.159067363733</v>
      </c>
      <c r="J31" s="18">
        <f t="shared" si="2"/>
        <v>0.140831539698031</v>
      </c>
      <c r="K31" s="18">
        <f t="shared" si="3"/>
        <v>111.515611111111</v>
      </c>
      <c r="L31" s="18">
        <f t="shared" si="4"/>
        <v>1.11515611111111</v>
      </c>
      <c r="M31" s="13" t="s">
        <v>75</v>
      </c>
      <c r="N31" s="18">
        <f>(O30-P30)*C22/100</f>
        <v>3.56625207301833</v>
      </c>
      <c r="O31" s="18">
        <f t="shared" si="19"/>
        <v>1.30285358863839</v>
      </c>
      <c r="P31" s="18">
        <f t="shared" si="5"/>
        <v>0.18348287688905</v>
      </c>
      <c r="Q31" s="23">
        <f t="shared" si="6"/>
        <v>0.022017945226686</v>
      </c>
      <c r="R31" s="18">
        <f t="shared" si="7"/>
        <v>0.133818733333333</v>
      </c>
      <c r="S31" s="24">
        <f t="shared" si="8"/>
        <v>0.164535597357963</v>
      </c>
      <c r="T31" s="3">
        <v>0.01</v>
      </c>
      <c r="U31" s="25">
        <f t="shared" si="9"/>
        <v>0.00164535597357963</v>
      </c>
      <c r="V31" s="24"/>
      <c r="W31" s="3"/>
      <c r="X31" s="25"/>
      <c r="Y31" s="27">
        <v>0.05</v>
      </c>
      <c r="Z31" s="3">
        <v>0.21</v>
      </c>
      <c r="AA31" s="26">
        <f t="shared" si="10"/>
        <v>0.0105</v>
      </c>
      <c r="AB31" s="3">
        <v>0.02</v>
      </c>
      <c r="AC31" s="3">
        <v>0.29</v>
      </c>
      <c r="AD31" s="26">
        <f t="shared" si="11"/>
        <v>0.0058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0.0346453559735796</v>
      </c>
      <c r="AR31" s="28">
        <f t="shared" si="15"/>
        <v>111.515611111111</v>
      </c>
      <c r="AS31" s="1">
        <f t="shared" si="16"/>
        <v>0.12</v>
      </c>
      <c r="AT31" s="2">
        <f t="shared" si="20"/>
        <v>1.75416666666667</v>
      </c>
      <c r="AU31" s="1">
        <f t="shared" si="17"/>
        <v>5448.88446572881</v>
      </c>
    </row>
    <row r="32" s="1" customFormat="1" spans="1:47">
      <c r="A32" s="13"/>
      <c r="B32" s="13"/>
      <c r="C32" s="16">
        <v>5</v>
      </c>
      <c r="D32" s="17">
        <v>22.4258123087097</v>
      </c>
      <c r="E32" s="19">
        <f t="shared" si="18"/>
        <v>17.0090673637333</v>
      </c>
      <c r="F32" s="16" t="s">
        <v>75</v>
      </c>
      <c r="G32" s="13">
        <v>6</v>
      </c>
      <c r="H32" s="18">
        <f t="shared" si="0"/>
        <v>22.4258123087097</v>
      </c>
      <c r="I32" s="18">
        <f t="shared" si="1"/>
        <v>295.57581230871</v>
      </c>
      <c r="J32" s="18">
        <f t="shared" si="2"/>
        <v>0.260480395386545</v>
      </c>
      <c r="K32" s="18">
        <f t="shared" si="3"/>
        <v>111.515611111111</v>
      </c>
      <c r="L32" s="18">
        <f t="shared" si="4"/>
        <v>1.11515611111111</v>
      </c>
      <c r="M32" s="13" t="s">
        <v>73</v>
      </c>
      <c r="N32" s="13"/>
      <c r="O32" s="18">
        <f t="shared" si="19"/>
        <v>2.23452682286045</v>
      </c>
      <c r="P32" s="18">
        <f t="shared" si="5"/>
        <v>0.582050430320531</v>
      </c>
      <c r="Q32" s="23">
        <f t="shared" si="6"/>
        <v>0.0698460516384637</v>
      </c>
      <c r="R32" s="18">
        <f t="shared" si="7"/>
        <v>0.133818733333333</v>
      </c>
      <c r="S32" s="24">
        <f t="shared" si="8"/>
        <v>0.521945245621792</v>
      </c>
      <c r="T32" s="3">
        <v>0.01</v>
      </c>
      <c r="U32" s="25">
        <f t="shared" si="9"/>
        <v>0.00521945245621792</v>
      </c>
      <c r="V32" s="24"/>
      <c r="W32" s="3"/>
      <c r="X32" s="25"/>
      <c r="Y32" s="27">
        <v>0.05</v>
      </c>
      <c r="Z32" s="3">
        <v>0.21</v>
      </c>
      <c r="AA32" s="26">
        <f t="shared" si="10"/>
        <v>0.0105</v>
      </c>
      <c r="AB32" s="3">
        <v>0.02</v>
      </c>
      <c r="AC32" s="3">
        <v>0.29</v>
      </c>
      <c r="AD32" s="26">
        <f t="shared" si="11"/>
        <v>0.0058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0.0382194524562179</v>
      </c>
      <c r="AR32" s="28">
        <f t="shared" si="15"/>
        <v>111.515611111111</v>
      </c>
      <c r="AS32" s="1">
        <f t="shared" si="16"/>
        <v>0.12</v>
      </c>
      <c r="AT32" s="2">
        <f t="shared" si="20"/>
        <v>1.75416666666667</v>
      </c>
      <c r="AU32" s="1">
        <f t="shared" si="17"/>
        <v>6011.0042147109</v>
      </c>
    </row>
    <row r="33" s="1" customFormat="1" spans="1:47">
      <c r="A33" s="13"/>
      <c r="B33" s="13"/>
      <c r="C33" s="16">
        <v>6</v>
      </c>
      <c r="D33" s="17">
        <v>26.2510384366667</v>
      </c>
      <c r="E33" s="19">
        <f t="shared" si="18"/>
        <v>22.4258123087097</v>
      </c>
      <c r="F33" s="16" t="s">
        <v>73</v>
      </c>
      <c r="G33" s="13">
        <v>7</v>
      </c>
      <c r="H33" s="18">
        <f t="shared" si="0"/>
        <v>26.2510384366667</v>
      </c>
      <c r="I33" s="18">
        <f t="shared" si="1"/>
        <v>299.401038436667</v>
      </c>
      <c r="J33" s="18">
        <f t="shared" si="2"/>
        <v>0.396787245253929</v>
      </c>
      <c r="K33" s="18">
        <f t="shared" si="3"/>
        <v>111.515611111111</v>
      </c>
      <c r="L33" s="18">
        <f t="shared" si="4"/>
        <v>1.11515611111111</v>
      </c>
      <c r="M33" s="13" t="s">
        <v>73</v>
      </c>
      <c r="N33" s="13"/>
      <c r="O33" s="18">
        <f t="shared" si="19"/>
        <v>2.76763250365103</v>
      </c>
      <c r="P33" s="18">
        <f t="shared" si="5"/>
        <v>1.09816127699893</v>
      </c>
      <c r="Q33" s="23">
        <f t="shared" si="6"/>
        <v>0.131779353239871</v>
      </c>
      <c r="R33" s="18">
        <f t="shared" si="7"/>
        <v>0.133818733333333</v>
      </c>
      <c r="S33" s="24">
        <f t="shared" si="8"/>
        <v>0.984760130045604</v>
      </c>
      <c r="T33" s="3">
        <v>0.01</v>
      </c>
      <c r="U33" s="25">
        <f t="shared" si="9"/>
        <v>0.00984760130045604</v>
      </c>
      <c r="V33" s="24"/>
      <c r="W33" s="3"/>
      <c r="X33" s="25"/>
      <c r="Y33" s="27">
        <v>0.05</v>
      </c>
      <c r="Z33" s="3">
        <v>0.21</v>
      </c>
      <c r="AA33" s="26">
        <f t="shared" si="10"/>
        <v>0.0105</v>
      </c>
      <c r="AB33" s="3">
        <v>0.02</v>
      </c>
      <c r="AC33" s="3">
        <v>0.29</v>
      </c>
      <c r="AD33" s="26">
        <f t="shared" si="11"/>
        <v>0.0058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0.042847601300456</v>
      </c>
      <c r="AR33" s="28">
        <f t="shared" si="15"/>
        <v>111.515611111111</v>
      </c>
      <c r="AS33" s="1">
        <f t="shared" si="16"/>
        <v>0.12</v>
      </c>
      <c r="AT33" s="2">
        <f t="shared" si="20"/>
        <v>1.75416666666667</v>
      </c>
      <c r="AU33" s="1">
        <f t="shared" si="17"/>
        <v>6738.90114732377</v>
      </c>
    </row>
    <row r="34" s="1" customFormat="1" spans="1:47">
      <c r="A34" s="13"/>
      <c r="B34" s="13"/>
      <c r="C34" s="16">
        <v>7</v>
      </c>
      <c r="D34" s="17">
        <v>30.07825962</v>
      </c>
      <c r="E34" s="19">
        <f t="shared" si="18"/>
        <v>26.2510384366667</v>
      </c>
      <c r="F34" s="16" t="s">
        <v>73</v>
      </c>
      <c r="G34" s="13">
        <v>8</v>
      </c>
      <c r="H34" s="18">
        <f t="shared" si="0"/>
        <v>30.07825962</v>
      </c>
      <c r="I34" s="18">
        <f t="shared" si="1"/>
        <v>303.22825962</v>
      </c>
      <c r="J34" s="18">
        <f t="shared" si="2"/>
        <v>0.598164283873102</v>
      </c>
      <c r="K34" s="18">
        <f t="shared" si="3"/>
        <v>111.515611111111</v>
      </c>
      <c r="L34" s="18">
        <f t="shared" si="4"/>
        <v>1.11515611111111</v>
      </c>
      <c r="M34" s="13" t="s">
        <v>73</v>
      </c>
      <c r="N34" s="13"/>
      <c r="O34" s="18">
        <f t="shared" si="19"/>
        <v>2.78462733776322</v>
      </c>
      <c r="P34" s="18">
        <f t="shared" si="5"/>
        <v>1.6656646173466</v>
      </c>
      <c r="Q34" s="23">
        <f t="shared" si="6"/>
        <v>0.199879754081592</v>
      </c>
      <c r="R34" s="18">
        <f t="shared" si="7"/>
        <v>0.133818733333333</v>
      </c>
      <c r="S34" s="24">
        <f t="shared" si="8"/>
        <v>1.49366048461769</v>
      </c>
      <c r="T34" s="3">
        <v>0.01</v>
      </c>
      <c r="U34" s="25">
        <f t="shared" si="9"/>
        <v>0.0149366048461769</v>
      </c>
      <c r="V34" s="24"/>
      <c r="W34" s="3"/>
      <c r="X34" s="25"/>
      <c r="Y34" s="27">
        <v>0.05</v>
      </c>
      <c r="Z34" s="3">
        <v>0.21</v>
      </c>
      <c r="AA34" s="26">
        <f t="shared" si="10"/>
        <v>0.0105</v>
      </c>
      <c r="AB34" s="3">
        <v>0.02</v>
      </c>
      <c r="AC34" s="3">
        <v>0.29</v>
      </c>
      <c r="AD34" s="26">
        <f t="shared" si="11"/>
        <v>0.0058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0.0479366048461769</v>
      </c>
      <c r="AR34" s="28">
        <f t="shared" si="15"/>
        <v>111.515611111111</v>
      </c>
      <c r="AS34" s="1">
        <f t="shared" si="16"/>
        <v>0.12</v>
      </c>
      <c r="AT34" s="2">
        <f t="shared" si="20"/>
        <v>1.75416666666667</v>
      </c>
      <c r="AU34" s="1">
        <f t="shared" si="17"/>
        <v>7539.27948338311</v>
      </c>
    </row>
    <row r="35" s="1" customFormat="1" spans="1:47">
      <c r="A35" s="13"/>
      <c r="B35" s="13"/>
      <c r="C35" s="16">
        <v>8</v>
      </c>
      <c r="D35" s="17">
        <v>29.0149977245161</v>
      </c>
      <c r="E35" s="19">
        <f t="shared" si="18"/>
        <v>30.07825962</v>
      </c>
      <c r="F35" s="16" t="s">
        <v>73</v>
      </c>
      <c r="G35" s="13">
        <v>9</v>
      </c>
      <c r="H35" s="18">
        <f t="shared" si="0"/>
        <v>29.0149977245161</v>
      </c>
      <c r="I35" s="18">
        <f t="shared" si="1"/>
        <v>302.164997724516</v>
      </c>
      <c r="J35" s="18">
        <f t="shared" si="2"/>
        <v>0.534255864825619</v>
      </c>
      <c r="K35" s="18">
        <f t="shared" si="3"/>
        <v>111.515611111111</v>
      </c>
      <c r="L35" s="18">
        <f t="shared" si="4"/>
        <v>1.11515611111111</v>
      </c>
      <c r="M35" s="13" t="s">
        <v>73</v>
      </c>
      <c r="N35" s="13"/>
      <c r="O35" s="18">
        <f t="shared" si="19"/>
        <v>2.23411883152773</v>
      </c>
      <c r="P35" s="18">
        <f t="shared" si="5"/>
        <v>1.19359108846105</v>
      </c>
      <c r="Q35" s="23">
        <f t="shared" si="6"/>
        <v>0.143230930615326</v>
      </c>
      <c r="R35" s="18">
        <f t="shared" si="7"/>
        <v>0.133818733333333</v>
      </c>
      <c r="S35" s="24">
        <f t="shared" si="8"/>
        <v>1.07033542350567</v>
      </c>
      <c r="T35" s="3">
        <v>0.01</v>
      </c>
      <c r="U35" s="25">
        <f t="shared" si="9"/>
        <v>0.0107033542350567</v>
      </c>
      <c r="V35" s="24"/>
      <c r="W35" s="3"/>
      <c r="X35" s="25"/>
      <c r="Y35" s="27">
        <v>0.05</v>
      </c>
      <c r="Z35" s="3">
        <v>0.21</v>
      </c>
      <c r="AA35" s="26">
        <f t="shared" si="10"/>
        <v>0.0105</v>
      </c>
      <c r="AB35" s="3">
        <v>0.02</v>
      </c>
      <c r="AC35" s="3">
        <v>0.29</v>
      </c>
      <c r="AD35" s="26">
        <f t="shared" si="11"/>
        <v>0.0058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0.0437033542350567</v>
      </c>
      <c r="AR35" s="28">
        <f t="shared" si="15"/>
        <v>111.515611111111</v>
      </c>
      <c r="AS35" s="1">
        <f t="shared" si="16"/>
        <v>0.12</v>
      </c>
      <c r="AT35" s="2">
        <f t="shared" si="20"/>
        <v>1.75416666666667</v>
      </c>
      <c r="AU35" s="1">
        <f t="shared" si="17"/>
        <v>6873.49058191937</v>
      </c>
    </row>
    <row r="36" s="1" customFormat="1" spans="1:47">
      <c r="A36" s="13"/>
      <c r="B36" s="13"/>
      <c r="C36" s="16">
        <v>9</v>
      </c>
      <c r="D36" s="17">
        <v>22.83379938</v>
      </c>
      <c r="E36" s="19">
        <f t="shared" si="18"/>
        <v>29.0149977245161</v>
      </c>
      <c r="F36" s="16" t="s">
        <v>73</v>
      </c>
      <c r="G36" s="13">
        <v>10</v>
      </c>
      <c r="H36" s="18">
        <f t="shared" si="0"/>
        <v>22.83379938</v>
      </c>
      <c r="I36" s="18">
        <f t="shared" si="1"/>
        <v>295.98379938</v>
      </c>
      <c r="J36" s="18">
        <f t="shared" si="2"/>
        <v>0.272580740214378</v>
      </c>
      <c r="K36" s="18">
        <f t="shared" si="3"/>
        <v>111.515611111111</v>
      </c>
      <c r="L36" s="18">
        <f t="shared" si="4"/>
        <v>1.11515611111111</v>
      </c>
      <c r="M36" s="13" t="s">
        <v>73</v>
      </c>
      <c r="N36" s="13"/>
      <c r="O36" s="18">
        <f t="shared" si="19"/>
        <v>2.15568385417779</v>
      </c>
      <c r="P36" s="18">
        <f t="shared" si="5"/>
        <v>0.587597900639966</v>
      </c>
      <c r="Q36" s="23">
        <f t="shared" si="6"/>
        <v>0.0705117480767959</v>
      </c>
      <c r="R36" s="18">
        <f t="shared" si="7"/>
        <v>0.133818733333333</v>
      </c>
      <c r="S36" s="24">
        <f t="shared" si="8"/>
        <v>0.526919858829899</v>
      </c>
      <c r="T36" s="3">
        <v>0.01</v>
      </c>
      <c r="U36" s="25">
        <f t="shared" si="9"/>
        <v>0.00526919858829899</v>
      </c>
      <c r="V36" s="24"/>
      <c r="W36" s="3"/>
      <c r="X36" s="25"/>
      <c r="Y36" s="27">
        <v>0.04</v>
      </c>
      <c r="Z36" s="3">
        <v>0.21</v>
      </c>
      <c r="AA36" s="26">
        <f t="shared" si="10"/>
        <v>0.0084</v>
      </c>
      <c r="AB36" s="3">
        <v>0.015</v>
      </c>
      <c r="AC36" s="3">
        <v>0.29</v>
      </c>
      <c r="AD36" s="26">
        <f t="shared" si="11"/>
        <v>0.00435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0.034719198588299</v>
      </c>
      <c r="AR36" s="28">
        <f t="shared" si="15"/>
        <v>111.515611111111</v>
      </c>
      <c r="AS36" s="1">
        <f t="shared" si="16"/>
        <v>0.12</v>
      </c>
      <c r="AT36" s="2">
        <f t="shared" si="20"/>
        <v>1.75416666666667</v>
      </c>
      <c r="AU36" s="1">
        <f t="shared" si="17"/>
        <v>5460.49813991244</v>
      </c>
    </row>
    <row r="37" s="1" customFormat="1" spans="1:47">
      <c r="A37" s="13"/>
      <c r="B37" s="13"/>
      <c r="C37" s="16">
        <v>10</v>
      </c>
      <c r="D37" s="17">
        <v>18.8010520125806</v>
      </c>
      <c r="E37" s="19">
        <f t="shared" si="18"/>
        <v>22.83379938</v>
      </c>
      <c r="F37" s="16" t="s">
        <v>73</v>
      </c>
      <c r="G37" s="13">
        <v>11</v>
      </c>
      <c r="H37" s="18">
        <f t="shared" si="0"/>
        <v>18.8010520125806</v>
      </c>
      <c r="I37" s="18">
        <f t="shared" si="1"/>
        <v>291.951052012581</v>
      </c>
      <c r="J37" s="18">
        <f t="shared" si="2"/>
        <v>0.173042005204976</v>
      </c>
      <c r="K37" s="18">
        <f t="shared" si="3"/>
        <v>111.515611111111</v>
      </c>
      <c r="L37" s="18">
        <f t="shared" si="4"/>
        <v>1.11515611111111</v>
      </c>
      <c r="M37" s="13" t="s">
        <v>75</v>
      </c>
      <c r="N37" s="18">
        <f>(O36-P36)*C22/100</f>
        <v>1.48968165586094</v>
      </c>
      <c r="O37" s="18">
        <f t="shared" si="19"/>
        <v>1.193560408788</v>
      </c>
      <c r="P37" s="18">
        <f t="shared" si="5"/>
        <v>0.206536086469947</v>
      </c>
      <c r="Q37" s="23">
        <f t="shared" si="6"/>
        <v>0.0247843303763936</v>
      </c>
      <c r="R37" s="18">
        <f t="shared" si="7"/>
        <v>0.133818733333333</v>
      </c>
      <c r="S37" s="24">
        <f t="shared" si="8"/>
        <v>0.18520822727157</v>
      </c>
      <c r="T37" s="3">
        <v>0.01</v>
      </c>
      <c r="U37" s="25">
        <f t="shared" si="9"/>
        <v>0.0018520822727157</v>
      </c>
      <c r="V37" s="24"/>
      <c r="W37" s="3"/>
      <c r="X37" s="25"/>
      <c r="Y37" s="27">
        <v>0.04</v>
      </c>
      <c r="Z37" s="3">
        <v>0.21</v>
      </c>
      <c r="AA37" s="26">
        <f t="shared" si="10"/>
        <v>0.0084</v>
      </c>
      <c r="AB37" s="3">
        <v>0.015</v>
      </c>
      <c r="AC37" s="3">
        <v>0.29</v>
      </c>
      <c r="AD37" s="26">
        <f t="shared" si="11"/>
        <v>0.00435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0.015</v>
      </c>
      <c r="AO37" s="3">
        <v>0.38</v>
      </c>
      <c r="AP37" s="3">
        <f t="shared" si="13"/>
        <v>0.0057</v>
      </c>
      <c r="AQ37" s="1">
        <f t="shared" si="14"/>
        <v>0.0313020822727157</v>
      </c>
      <c r="AR37" s="28">
        <f t="shared" si="15"/>
        <v>111.515611111111</v>
      </c>
      <c r="AS37" s="1">
        <f t="shared" si="16"/>
        <v>0.12</v>
      </c>
      <c r="AT37" s="2">
        <f t="shared" si="20"/>
        <v>1.75416666666667</v>
      </c>
      <c r="AU37" s="1">
        <f t="shared" si="17"/>
        <v>4923.06761029775</v>
      </c>
    </row>
    <row r="38" s="1" customFormat="1" spans="1:48">
      <c r="A38" s="13"/>
      <c r="B38" s="13"/>
      <c r="C38" s="16">
        <v>11</v>
      </c>
      <c r="D38" s="17">
        <v>13.4968428244333</v>
      </c>
      <c r="E38" s="19">
        <f t="shared" si="18"/>
        <v>18.8010520125806</v>
      </c>
      <c r="F38" s="16" t="s">
        <v>75</v>
      </c>
      <c r="G38" s="13">
        <v>12</v>
      </c>
      <c r="H38" s="18">
        <f t="shared" si="0"/>
        <v>13.4968428244333</v>
      </c>
      <c r="I38" s="18">
        <f t="shared" si="1"/>
        <v>286.646842824433</v>
      </c>
      <c r="J38" s="18">
        <f t="shared" si="2"/>
        <v>0.0933541903597229</v>
      </c>
      <c r="K38" s="18">
        <f t="shared" si="3"/>
        <v>111.515611111111</v>
      </c>
      <c r="L38" s="18">
        <f t="shared" si="4"/>
        <v>1.11515611111111</v>
      </c>
      <c r="M38" s="13" t="s">
        <v>73</v>
      </c>
      <c r="N38" s="13"/>
      <c r="O38" s="18">
        <f t="shared" si="19"/>
        <v>2.10218043342917</v>
      </c>
      <c r="P38" s="18">
        <f t="shared" si="5"/>
        <v>0.196247352352831</v>
      </c>
      <c r="Q38" s="23">
        <f t="shared" si="6"/>
        <v>0.0235496822823397</v>
      </c>
      <c r="R38" s="18">
        <f t="shared" si="7"/>
        <v>0.133818733333333</v>
      </c>
      <c r="S38" s="24">
        <f t="shared" si="8"/>
        <v>0.175981954811058</v>
      </c>
      <c r="T38" s="3">
        <v>0.01</v>
      </c>
      <c r="U38" s="25">
        <f t="shared" si="9"/>
        <v>0.00175981954811058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0.015</v>
      </c>
      <c r="AO38" s="3">
        <v>0.38</v>
      </c>
      <c r="AP38" s="3">
        <f t="shared" si="13"/>
        <v>0.0057</v>
      </c>
      <c r="AQ38" s="1">
        <f t="shared" si="14"/>
        <v>0.0255598195481106</v>
      </c>
      <c r="AR38" s="28">
        <f t="shared" si="15"/>
        <v>111.515611111111</v>
      </c>
      <c r="AS38" s="1">
        <f t="shared" si="16"/>
        <v>0.12</v>
      </c>
      <c r="AT38" s="2">
        <f t="shared" si="20"/>
        <v>1.75416666666667</v>
      </c>
      <c r="AU38" s="1">
        <f t="shared" si="17"/>
        <v>4019.94725609804</v>
      </c>
      <c r="AV38" s="1">
        <f>SUM(AU27:AU38)</f>
        <v>63566.3324026963</v>
      </c>
    </row>
    <row r="39" s="1" customFormat="1" spans="1:46">
      <c r="A39" s="13"/>
      <c r="B39" s="13"/>
      <c r="C39" s="16">
        <v>12</v>
      </c>
      <c r="D39" s="17">
        <v>7.30847202616129</v>
      </c>
      <c r="E39" s="19">
        <f t="shared" si="18"/>
        <v>13.4968428244333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5.56825360741935</v>
      </c>
      <c r="E42" s="16"/>
      <c r="F42" s="16"/>
      <c r="G42" s="13">
        <v>1</v>
      </c>
      <c r="H42" s="18">
        <f t="shared" ref="H42:H53" si="21">E43</f>
        <v>5.56825360741935</v>
      </c>
      <c r="I42" s="18">
        <f t="shared" ref="I42:I53" si="22">H42+273.15</f>
        <v>278.718253607419</v>
      </c>
      <c r="J42" s="18">
        <f t="shared" ref="J42:J53" si="23">EXP(($C$16*(I42-$C$14))/($C$17*I42*$C$14))</f>
        <v>0.035521189230733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0.00273836547903599</v>
      </c>
      <c r="Q42" s="23">
        <f t="shared" ref="Q42:Q53" si="27">P42*$B$44</f>
        <v>0.000355987512274679</v>
      </c>
      <c r="R42" s="18">
        <f t="shared" ref="R42:R53" si="28">L42*$B$44</f>
        <v>0.0100218354166667</v>
      </c>
      <c r="S42" s="24">
        <f t="shared" ref="S42:S53" si="29">Q42/R42</f>
        <v>0.035521189230733</v>
      </c>
      <c r="T42" s="3">
        <v>0.01</v>
      </c>
      <c r="U42" s="25">
        <f t="shared" ref="U42:U53" si="30">S42*T42</f>
        <v>0.00035521189230733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0.0151552118923073</v>
      </c>
      <c r="AR42" s="28">
        <f t="shared" ref="AR42:AR53" si="34">$B$42/12</f>
        <v>7.70910416666667</v>
      </c>
      <c r="AS42" s="1">
        <f t="shared" ref="AS42:AS53" si="35">$B$44</f>
        <v>0.13</v>
      </c>
      <c r="AT42" s="2">
        <f>$E$5/12</f>
        <v>10.0993150684932</v>
      </c>
      <c r="AU42" s="1">
        <f t="shared" ref="AU42:AU53" si="36">AT42*10000*AS42*0.67*AR42*AQ42</f>
        <v>1027.72282712056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5.80271958548387</v>
      </c>
      <c r="E43" s="19">
        <f t="shared" ref="E43:E54" si="37">D42</f>
        <v>5.56825360741935</v>
      </c>
      <c r="F43" s="16" t="s">
        <v>73</v>
      </c>
      <c r="G43" s="13">
        <v>2</v>
      </c>
      <c r="H43" s="18">
        <f t="shared" si="21"/>
        <v>5.80271958548387</v>
      </c>
      <c r="I43" s="18">
        <f t="shared" si="22"/>
        <v>278.952719585484</v>
      </c>
      <c r="J43" s="18">
        <f t="shared" si="23"/>
        <v>0.036579659752273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0.151443717854297</v>
      </c>
      <c r="P43" s="18">
        <f t="shared" si="26"/>
        <v>0.00553975967072943</v>
      </c>
      <c r="Q43" s="23">
        <f t="shared" si="27"/>
        <v>0.000720168757194826</v>
      </c>
      <c r="R43" s="18">
        <f t="shared" si="28"/>
        <v>0.0100218354166667</v>
      </c>
      <c r="S43" s="24">
        <f t="shared" si="29"/>
        <v>0.0718599664884897</v>
      </c>
      <c r="T43" s="3">
        <v>0.01</v>
      </c>
      <c r="U43" s="25">
        <f t="shared" si="30"/>
        <v>0.000718599664884897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0.0155185996648849</v>
      </c>
      <c r="AR43" s="28">
        <f t="shared" si="34"/>
        <v>7.70910416666667</v>
      </c>
      <c r="AS43" s="1">
        <f t="shared" si="35"/>
        <v>0.13</v>
      </c>
      <c r="AT43" s="2">
        <f t="shared" ref="AT43:AT53" si="39">$E$5/12</f>
        <v>10.0993150684932</v>
      </c>
      <c r="AU43" s="1">
        <f t="shared" si="36"/>
        <v>1052.3653007216</v>
      </c>
    </row>
    <row r="44" s="1" customFormat="1" spans="1:47">
      <c r="A44" s="13" t="s">
        <v>37</v>
      </c>
      <c r="B44" s="13">
        <f>I5</f>
        <v>0.13</v>
      </c>
      <c r="C44" s="16">
        <v>2</v>
      </c>
      <c r="D44" s="17">
        <v>7.73770095842857</v>
      </c>
      <c r="E44" s="19">
        <f t="shared" si="37"/>
        <v>5.80271958548387</v>
      </c>
      <c r="F44" s="16" t="s">
        <v>73</v>
      </c>
      <c r="G44" s="13">
        <v>3</v>
      </c>
      <c r="H44" s="18">
        <f t="shared" si="21"/>
        <v>7.73770095842857</v>
      </c>
      <c r="I44" s="18">
        <f t="shared" si="22"/>
        <v>280.887700958429</v>
      </c>
      <c r="J44" s="18">
        <f t="shared" si="23"/>
        <v>0.0465229065096162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0.222994999850235</v>
      </c>
      <c r="P44" s="18">
        <f t="shared" si="26"/>
        <v>0.0103743755301443</v>
      </c>
      <c r="Q44" s="23">
        <f t="shared" si="27"/>
        <v>0.00134866881891876</v>
      </c>
      <c r="R44" s="18">
        <f t="shared" si="28"/>
        <v>0.0100218354166667</v>
      </c>
      <c r="S44" s="24">
        <f t="shared" si="29"/>
        <v>0.134573036060429</v>
      </c>
      <c r="T44" s="3">
        <v>0.01</v>
      </c>
      <c r="U44" s="25">
        <f t="shared" si="30"/>
        <v>0.00134573036060429</v>
      </c>
      <c r="V44" s="24"/>
      <c r="W44" s="3"/>
      <c r="X44" s="25"/>
      <c r="Y44" s="27">
        <v>0.04</v>
      </c>
      <c r="Z44" s="3">
        <v>0.49</v>
      </c>
      <c r="AA44" s="26">
        <f t="shared" si="31"/>
        <v>0.0196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0.015</v>
      </c>
      <c r="AO44" s="3">
        <v>0.5</v>
      </c>
      <c r="AP44" s="3">
        <f t="shared" si="32"/>
        <v>0.0075</v>
      </c>
      <c r="AQ44" s="1">
        <f t="shared" si="33"/>
        <v>0.0284457303606043</v>
      </c>
      <c r="AR44" s="28">
        <f t="shared" si="34"/>
        <v>7.70910416666667</v>
      </c>
      <c r="AS44" s="1">
        <f t="shared" si="35"/>
        <v>0.13</v>
      </c>
      <c r="AT44" s="2">
        <f t="shared" si="39"/>
        <v>10.0993150684932</v>
      </c>
      <c r="AU44" s="1">
        <f t="shared" si="36"/>
        <v>1928.99489848429</v>
      </c>
    </row>
    <row r="45" s="1" customFormat="1" spans="1:47">
      <c r="A45" s="13"/>
      <c r="B45" s="13"/>
      <c r="C45" s="16">
        <v>3</v>
      </c>
      <c r="D45" s="17">
        <v>14.4307925154516</v>
      </c>
      <c r="E45" s="19">
        <f t="shared" si="37"/>
        <v>7.73770095842857</v>
      </c>
      <c r="F45" s="16" t="s">
        <v>73</v>
      </c>
      <c r="G45" s="13">
        <v>4</v>
      </c>
      <c r="H45" s="18">
        <f t="shared" si="21"/>
        <v>14.4307925154516</v>
      </c>
      <c r="I45" s="18">
        <f t="shared" si="22"/>
        <v>287.580792515452</v>
      </c>
      <c r="J45" s="18">
        <f t="shared" si="23"/>
        <v>0.104242004049064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0.289711665986757</v>
      </c>
      <c r="P45" s="18">
        <f t="shared" si="26"/>
        <v>0.0302001246588526</v>
      </c>
      <c r="Q45" s="23">
        <f t="shared" si="27"/>
        <v>0.00392601620565084</v>
      </c>
      <c r="R45" s="18">
        <f t="shared" si="28"/>
        <v>0.0100218354166667</v>
      </c>
      <c r="S45" s="24">
        <f t="shared" si="29"/>
        <v>0.391746226357074</v>
      </c>
      <c r="T45" s="3">
        <v>0.01</v>
      </c>
      <c r="U45" s="25">
        <f t="shared" si="30"/>
        <v>0.00391746226357074</v>
      </c>
      <c r="V45" s="24"/>
      <c r="W45" s="3"/>
      <c r="X45" s="25"/>
      <c r="Y45" s="27">
        <v>0.04</v>
      </c>
      <c r="Z45" s="3">
        <v>0.49</v>
      </c>
      <c r="AA45" s="26">
        <f t="shared" si="31"/>
        <v>0.0196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0.015</v>
      </c>
      <c r="AO45" s="3">
        <v>0.5</v>
      </c>
      <c r="AP45" s="3">
        <f t="shared" si="32"/>
        <v>0.0075</v>
      </c>
      <c r="AQ45" s="1">
        <f t="shared" si="33"/>
        <v>0.0310174622635707</v>
      </c>
      <c r="AR45" s="28">
        <f t="shared" si="34"/>
        <v>7.70910416666667</v>
      </c>
      <c r="AS45" s="1">
        <f t="shared" si="35"/>
        <v>0.13</v>
      </c>
      <c r="AT45" s="2">
        <f t="shared" si="39"/>
        <v>10.0993150684932</v>
      </c>
      <c r="AU45" s="1">
        <f t="shared" si="36"/>
        <v>2103.39216859137</v>
      </c>
    </row>
    <row r="46" s="1" customFormat="1" spans="1:47">
      <c r="A46" s="13"/>
      <c r="B46" s="13"/>
      <c r="C46" s="16">
        <v>4</v>
      </c>
      <c r="D46" s="17">
        <v>17.0090673637333</v>
      </c>
      <c r="E46" s="19">
        <f t="shared" si="37"/>
        <v>14.4307925154516</v>
      </c>
      <c r="F46" s="16" t="s">
        <v>73</v>
      </c>
      <c r="G46" s="13">
        <v>5</v>
      </c>
      <c r="H46" s="18">
        <f t="shared" si="21"/>
        <v>17.0090673637333</v>
      </c>
      <c r="I46" s="18">
        <f t="shared" si="22"/>
        <v>290.159067363733</v>
      </c>
      <c r="J46" s="18">
        <f t="shared" si="23"/>
        <v>0.140831539698031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0.246535964261509</v>
      </c>
      <c r="O46" s="18">
        <f t="shared" si="38"/>
        <v>0.0900666187330618</v>
      </c>
      <c r="P46" s="18">
        <f t="shared" si="26"/>
        <v>0.0126842205915726</v>
      </c>
      <c r="Q46" s="23">
        <f t="shared" si="27"/>
        <v>0.00164894867690444</v>
      </c>
      <c r="R46" s="18">
        <f t="shared" si="28"/>
        <v>0.0100218354166667</v>
      </c>
      <c r="S46" s="24">
        <f t="shared" si="29"/>
        <v>0.164535597357963</v>
      </c>
      <c r="T46" s="3">
        <v>0.01</v>
      </c>
      <c r="U46" s="25">
        <f t="shared" si="30"/>
        <v>0.00164535597357963</v>
      </c>
      <c r="V46" s="24"/>
      <c r="W46" s="3"/>
      <c r="X46" s="25"/>
      <c r="Y46" s="27">
        <v>0.05</v>
      </c>
      <c r="Z46" s="3">
        <v>0.49</v>
      </c>
      <c r="AA46" s="26">
        <f t="shared" si="31"/>
        <v>0.0245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0.02</v>
      </c>
      <c r="AO46" s="3">
        <v>0.5</v>
      </c>
      <c r="AP46" s="3">
        <f t="shared" si="32"/>
        <v>0.01</v>
      </c>
      <c r="AQ46" s="1">
        <f t="shared" si="33"/>
        <v>0.0361453559735796</v>
      </c>
      <c r="AR46" s="28">
        <f t="shared" si="34"/>
        <v>7.70910416666667</v>
      </c>
      <c r="AS46" s="1">
        <f t="shared" si="35"/>
        <v>0.13</v>
      </c>
      <c r="AT46" s="2">
        <f t="shared" si="39"/>
        <v>10.0993150684932</v>
      </c>
      <c r="AU46" s="1">
        <f t="shared" si="36"/>
        <v>2451.1308513807</v>
      </c>
    </row>
    <row r="47" s="1" customFormat="1" spans="1:47">
      <c r="A47" s="13"/>
      <c r="B47" s="13"/>
      <c r="C47" s="16">
        <v>5</v>
      </c>
      <c r="D47" s="17">
        <v>22.4258123087097</v>
      </c>
      <c r="E47" s="19">
        <f t="shared" si="37"/>
        <v>17.0090673637333</v>
      </c>
      <c r="F47" s="16" t="s">
        <v>75</v>
      </c>
      <c r="G47" s="13">
        <v>6</v>
      </c>
      <c r="H47" s="18">
        <f t="shared" si="21"/>
        <v>22.4258123087097</v>
      </c>
      <c r="I47" s="18">
        <f t="shared" si="22"/>
        <v>295.57581230871</v>
      </c>
      <c r="J47" s="18">
        <f t="shared" si="23"/>
        <v>0.260480395386545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0.154473439808156</v>
      </c>
      <c r="P47" s="18">
        <f t="shared" si="26"/>
        <v>0.0402373026779481</v>
      </c>
      <c r="Q47" s="23">
        <f t="shared" si="27"/>
        <v>0.00523084934813325</v>
      </c>
      <c r="R47" s="18">
        <f t="shared" si="28"/>
        <v>0.0100218354166667</v>
      </c>
      <c r="S47" s="24">
        <f t="shared" si="29"/>
        <v>0.521945245621792</v>
      </c>
      <c r="T47" s="3">
        <v>0.01</v>
      </c>
      <c r="U47" s="25">
        <f t="shared" si="30"/>
        <v>0.00521945245621792</v>
      </c>
      <c r="V47" s="24"/>
      <c r="W47" s="3"/>
      <c r="X47" s="25"/>
      <c r="Y47" s="27">
        <v>0.05</v>
      </c>
      <c r="Z47" s="3">
        <v>0.49</v>
      </c>
      <c r="AA47" s="26">
        <f t="shared" si="31"/>
        <v>0.0245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0.02</v>
      </c>
      <c r="AO47" s="3">
        <v>0.5</v>
      </c>
      <c r="AP47" s="3">
        <f t="shared" si="32"/>
        <v>0.01</v>
      </c>
      <c r="AQ47" s="1">
        <f t="shared" si="33"/>
        <v>0.0397194524562179</v>
      </c>
      <c r="AR47" s="28">
        <f t="shared" si="34"/>
        <v>7.70910416666667</v>
      </c>
      <c r="AS47" s="1">
        <f t="shared" si="35"/>
        <v>0.13</v>
      </c>
      <c r="AT47" s="2">
        <f t="shared" si="39"/>
        <v>10.0993150684932</v>
      </c>
      <c r="AU47" s="1">
        <f t="shared" si="36"/>
        <v>2693.50163231337</v>
      </c>
    </row>
    <row r="48" s="1" customFormat="1" spans="1:47">
      <c r="A48" s="13"/>
      <c r="B48" s="13"/>
      <c r="C48" s="16">
        <v>6</v>
      </c>
      <c r="D48" s="17">
        <v>26.2510384366667</v>
      </c>
      <c r="E48" s="19">
        <f t="shared" si="37"/>
        <v>22.4258123087097</v>
      </c>
      <c r="F48" s="16" t="s">
        <v>73</v>
      </c>
      <c r="G48" s="13">
        <v>7</v>
      </c>
      <c r="H48" s="18">
        <f t="shared" si="21"/>
        <v>26.2510384366667</v>
      </c>
      <c r="I48" s="18">
        <f t="shared" si="22"/>
        <v>299.401038436667</v>
      </c>
      <c r="J48" s="18">
        <f t="shared" si="23"/>
        <v>0.396787245253929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0.191327178796874</v>
      </c>
      <c r="P48" s="18">
        <f t="shared" si="26"/>
        <v>0.0759161842170177</v>
      </c>
      <c r="Q48" s="23">
        <f t="shared" si="27"/>
        <v>0.00986910394821231</v>
      </c>
      <c r="R48" s="18">
        <f t="shared" si="28"/>
        <v>0.0100218354166667</v>
      </c>
      <c r="S48" s="24">
        <f t="shared" si="29"/>
        <v>0.984760130045604</v>
      </c>
      <c r="T48" s="3">
        <v>0.01</v>
      </c>
      <c r="U48" s="25">
        <f t="shared" si="30"/>
        <v>0.00984760130045604</v>
      </c>
      <c r="V48" s="24"/>
      <c r="W48" s="3"/>
      <c r="X48" s="25"/>
      <c r="Y48" s="27">
        <v>0.05</v>
      </c>
      <c r="Z48" s="3">
        <v>0.49</v>
      </c>
      <c r="AA48" s="26">
        <f t="shared" si="31"/>
        <v>0.0245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0.02</v>
      </c>
      <c r="AO48" s="3">
        <v>0.5</v>
      </c>
      <c r="AP48" s="3">
        <f t="shared" si="32"/>
        <v>0.01</v>
      </c>
      <c r="AQ48" s="1">
        <f t="shared" si="33"/>
        <v>0.044347601300456</v>
      </c>
      <c r="AR48" s="28">
        <f t="shared" si="34"/>
        <v>7.70910416666667</v>
      </c>
      <c r="AS48" s="1">
        <f t="shared" si="35"/>
        <v>0.13</v>
      </c>
      <c r="AT48" s="2">
        <f t="shared" si="39"/>
        <v>10.0993150684932</v>
      </c>
      <c r="AU48" s="1">
        <f t="shared" si="36"/>
        <v>3007.35103595975</v>
      </c>
    </row>
    <row r="49" s="1" customFormat="1" spans="1:47">
      <c r="A49" s="13"/>
      <c r="B49" s="13"/>
      <c r="C49" s="16">
        <v>7</v>
      </c>
      <c r="D49" s="17">
        <v>30.07825962</v>
      </c>
      <c r="E49" s="19">
        <f t="shared" si="37"/>
        <v>26.2510384366667</v>
      </c>
      <c r="F49" s="16" t="s">
        <v>73</v>
      </c>
      <c r="G49" s="13">
        <v>8</v>
      </c>
      <c r="H49" s="18">
        <f t="shared" si="21"/>
        <v>30.07825962</v>
      </c>
      <c r="I49" s="18">
        <f t="shared" si="22"/>
        <v>303.22825962</v>
      </c>
      <c r="J49" s="18">
        <f t="shared" si="23"/>
        <v>0.598164283873102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0.192502036246523</v>
      </c>
      <c r="P49" s="18">
        <f t="shared" si="26"/>
        <v>0.115147842655516</v>
      </c>
      <c r="Q49" s="23">
        <f t="shared" si="27"/>
        <v>0.014969219545217</v>
      </c>
      <c r="R49" s="18">
        <f t="shared" si="28"/>
        <v>0.0100218354166667</v>
      </c>
      <c r="S49" s="24">
        <f t="shared" si="29"/>
        <v>1.49366048461769</v>
      </c>
      <c r="T49" s="3">
        <v>0.01</v>
      </c>
      <c r="U49" s="25">
        <f t="shared" si="30"/>
        <v>0.0149366048461769</v>
      </c>
      <c r="V49" s="24"/>
      <c r="W49" s="3"/>
      <c r="X49" s="25"/>
      <c r="Y49" s="27">
        <v>0.05</v>
      </c>
      <c r="Z49" s="3">
        <v>0.49</v>
      </c>
      <c r="AA49" s="26">
        <f t="shared" si="31"/>
        <v>0.0245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0.02</v>
      </c>
      <c r="AO49" s="3">
        <v>0.5</v>
      </c>
      <c r="AP49" s="3">
        <f t="shared" si="32"/>
        <v>0.01</v>
      </c>
      <c r="AQ49" s="1">
        <f t="shared" si="33"/>
        <v>0.0494366048461769</v>
      </c>
      <c r="AR49" s="28">
        <f t="shared" si="34"/>
        <v>7.70910416666667</v>
      </c>
      <c r="AS49" s="1">
        <f t="shared" si="35"/>
        <v>0.13</v>
      </c>
      <c r="AT49" s="2">
        <f t="shared" si="39"/>
        <v>10.0993150684932</v>
      </c>
      <c r="AU49" s="1">
        <f t="shared" si="36"/>
        <v>3352.45245376899</v>
      </c>
    </row>
    <row r="50" s="1" customFormat="1" spans="1:47">
      <c r="A50" s="13"/>
      <c r="B50" s="13"/>
      <c r="C50" s="16">
        <v>8</v>
      </c>
      <c r="D50" s="17">
        <v>29.0149977245161</v>
      </c>
      <c r="E50" s="19">
        <f t="shared" si="37"/>
        <v>30.07825962</v>
      </c>
      <c r="F50" s="16" t="s">
        <v>73</v>
      </c>
      <c r="G50" s="13">
        <v>9</v>
      </c>
      <c r="H50" s="18">
        <f t="shared" si="21"/>
        <v>29.0149977245161</v>
      </c>
      <c r="I50" s="18">
        <f t="shared" si="22"/>
        <v>302.164997724516</v>
      </c>
      <c r="J50" s="18">
        <f t="shared" si="23"/>
        <v>0.534255864825619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0.154445235257675</v>
      </c>
      <c r="P50" s="18">
        <f t="shared" si="26"/>
        <v>0.0825132727307851</v>
      </c>
      <c r="Q50" s="23">
        <f t="shared" si="27"/>
        <v>0.0107267254550021</v>
      </c>
      <c r="R50" s="18">
        <f t="shared" si="28"/>
        <v>0.0100218354166667</v>
      </c>
      <c r="S50" s="24">
        <f t="shared" si="29"/>
        <v>1.07033542350567</v>
      </c>
      <c r="T50" s="3">
        <v>0.01</v>
      </c>
      <c r="U50" s="25">
        <f t="shared" si="30"/>
        <v>0.0107033542350567</v>
      </c>
      <c r="V50" s="24"/>
      <c r="W50" s="3"/>
      <c r="X50" s="25"/>
      <c r="Y50" s="27">
        <v>0.05</v>
      </c>
      <c r="Z50" s="3">
        <v>0.49</v>
      </c>
      <c r="AA50" s="26">
        <f t="shared" si="31"/>
        <v>0.0245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0.02</v>
      </c>
      <c r="AO50" s="3">
        <v>0.5</v>
      </c>
      <c r="AP50" s="3">
        <f t="shared" si="32"/>
        <v>0.01</v>
      </c>
      <c r="AQ50" s="1">
        <f t="shared" si="33"/>
        <v>0.0452033542350567</v>
      </c>
      <c r="AR50" s="28">
        <f t="shared" si="34"/>
        <v>7.70910416666667</v>
      </c>
      <c r="AS50" s="1">
        <f t="shared" si="35"/>
        <v>0.13</v>
      </c>
      <c r="AT50" s="2">
        <f t="shared" si="39"/>
        <v>10.0993150684932</v>
      </c>
      <c r="AU50" s="1">
        <f t="shared" si="36"/>
        <v>3065.38234766387</v>
      </c>
    </row>
    <row r="51" s="1" customFormat="1" spans="1:47">
      <c r="A51" s="13"/>
      <c r="B51" s="13"/>
      <c r="C51" s="16">
        <v>9</v>
      </c>
      <c r="D51" s="17">
        <v>22.83379938</v>
      </c>
      <c r="E51" s="19">
        <f t="shared" si="37"/>
        <v>29.0149977245161</v>
      </c>
      <c r="F51" s="16" t="s">
        <v>73</v>
      </c>
      <c r="G51" s="13">
        <v>10</v>
      </c>
      <c r="H51" s="18">
        <f t="shared" si="21"/>
        <v>22.83379938</v>
      </c>
      <c r="I51" s="18">
        <f t="shared" si="22"/>
        <v>295.98379938</v>
      </c>
      <c r="J51" s="18">
        <f t="shared" si="23"/>
        <v>0.272580740214378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0.149023004193556</v>
      </c>
      <c r="P51" s="18">
        <f t="shared" si="26"/>
        <v>0.0406208007920499</v>
      </c>
      <c r="Q51" s="23">
        <f t="shared" si="27"/>
        <v>0.00528070410296648</v>
      </c>
      <c r="R51" s="18">
        <f t="shared" si="28"/>
        <v>0.0100218354166667</v>
      </c>
      <c r="S51" s="24">
        <f t="shared" si="29"/>
        <v>0.526919858829899</v>
      </c>
      <c r="T51" s="3">
        <v>0.01</v>
      </c>
      <c r="U51" s="25">
        <f t="shared" si="30"/>
        <v>0.00526919858829899</v>
      </c>
      <c r="V51" s="24"/>
      <c r="W51" s="3"/>
      <c r="X51" s="25"/>
      <c r="Y51" s="27">
        <v>0.04</v>
      </c>
      <c r="Z51" s="3">
        <v>0.49</v>
      </c>
      <c r="AA51" s="26">
        <f t="shared" si="31"/>
        <v>0.0196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0.015</v>
      </c>
      <c r="AO51" s="3">
        <v>0.5</v>
      </c>
      <c r="AP51" s="3">
        <f t="shared" si="32"/>
        <v>0.0075</v>
      </c>
      <c r="AQ51" s="1">
        <f t="shared" si="33"/>
        <v>0.032369198588299</v>
      </c>
      <c r="AR51" s="28">
        <f t="shared" si="34"/>
        <v>7.70910416666667</v>
      </c>
      <c r="AS51" s="1">
        <f t="shared" si="35"/>
        <v>0.13</v>
      </c>
      <c r="AT51" s="2">
        <f t="shared" si="39"/>
        <v>10.0993150684932</v>
      </c>
      <c r="AU51" s="1">
        <f t="shared" si="36"/>
        <v>2195.05768188429</v>
      </c>
    </row>
    <row r="52" s="1" customFormat="1" spans="1:47">
      <c r="A52" s="13"/>
      <c r="B52" s="13"/>
      <c r="C52" s="16">
        <v>10</v>
      </c>
      <c r="D52" s="17">
        <v>18.8010520125806</v>
      </c>
      <c r="E52" s="19">
        <f t="shared" si="37"/>
        <v>22.83379938</v>
      </c>
      <c r="F52" s="16" t="s">
        <v>73</v>
      </c>
      <c r="G52" s="13">
        <v>11</v>
      </c>
      <c r="H52" s="18">
        <f t="shared" si="21"/>
        <v>18.8010520125806</v>
      </c>
      <c r="I52" s="18">
        <f t="shared" si="22"/>
        <v>291.951052012581</v>
      </c>
      <c r="J52" s="18">
        <f t="shared" si="23"/>
        <v>0.173042005204976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0.102982093231431</v>
      </c>
      <c r="O52" s="18">
        <f t="shared" si="38"/>
        <v>0.082511151836742</v>
      </c>
      <c r="P52" s="18">
        <f t="shared" si="26"/>
        <v>0.0142778951656021</v>
      </c>
      <c r="Q52" s="23">
        <f t="shared" si="27"/>
        <v>0.00185612637152827</v>
      </c>
      <c r="R52" s="18">
        <f t="shared" si="28"/>
        <v>0.0100218354166667</v>
      </c>
      <c r="S52" s="24">
        <f t="shared" si="29"/>
        <v>0.18520822727157</v>
      </c>
      <c r="T52" s="3">
        <v>0.01</v>
      </c>
      <c r="U52" s="25">
        <f t="shared" si="30"/>
        <v>0.0018520822727157</v>
      </c>
      <c r="V52" s="24"/>
      <c r="W52" s="3"/>
      <c r="X52" s="25"/>
      <c r="Y52" s="27">
        <v>0.04</v>
      </c>
      <c r="Z52" s="3">
        <v>0.49</v>
      </c>
      <c r="AA52" s="26">
        <f t="shared" si="31"/>
        <v>0.0196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0.015</v>
      </c>
      <c r="AO52" s="3">
        <v>0.5</v>
      </c>
      <c r="AP52" s="3">
        <f t="shared" si="32"/>
        <v>0.0075</v>
      </c>
      <c r="AQ52" s="1">
        <f t="shared" si="33"/>
        <v>0.0289520822727157</v>
      </c>
      <c r="AR52" s="28">
        <f t="shared" si="34"/>
        <v>7.70910416666667</v>
      </c>
      <c r="AS52" s="1">
        <f t="shared" si="35"/>
        <v>0.13</v>
      </c>
      <c r="AT52" s="2">
        <f t="shared" si="39"/>
        <v>10.0993150684932</v>
      </c>
      <c r="AU52" s="1">
        <f t="shared" si="36"/>
        <v>1963.33222232581</v>
      </c>
    </row>
    <row r="53" s="1" customFormat="1" spans="1:48">
      <c r="A53" s="13"/>
      <c r="B53" s="13"/>
      <c r="C53" s="16">
        <v>11</v>
      </c>
      <c r="D53" s="17">
        <v>13.4968428244333</v>
      </c>
      <c r="E53" s="19">
        <f t="shared" si="37"/>
        <v>18.8010520125806</v>
      </c>
      <c r="F53" s="16" t="s">
        <v>75</v>
      </c>
      <c r="G53" s="13">
        <v>12</v>
      </c>
      <c r="H53" s="18">
        <f t="shared" si="21"/>
        <v>13.4968428244333</v>
      </c>
      <c r="I53" s="18">
        <f t="shared" si="22"/>
        <v>286.646842824433</v>
      </c>
      <c r="J53" s="18">
        <f t="shared" si="23"/>
        <v>0.0933541903597229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0.145324298337807</v>
      </c>
      <c r="P53" s="18">
        <f t="shared" si="26"/>
        <v>0.0135666322109208</v>
      </c>
      <c r="Q53" s="23">
        <f t="shared" si="27"/>
        <v>0.0017636621874197</v>
      </c>
      <c r="R53" s="18">
        <f t="shared" si="28"/>
        <v>0.0100218354166667</v>
      </c>
      <c r="S53" s="24">
        <f t="shared" si="29"/>
        <v>0.175981954811058</v>
      </c>
      <c r="T53" s="3">
        <v>0.01</v>
      </c>
      <c r="U53" s="25">
        <f t="shared" si="30"/>
        <v>0.00175981954811058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0.0165598195481106</v>
      </c>
      <c r="AR53" s="28">
        <f t="shared" si="34"/>
        <v>7.70910416666667</v>
      </c>
      <c r="AS53" s="1">
        <f t="shared" si="35"/>
        <v>0.13</v>
      </c>
      <c r="AT53" s="2">
        <f t="shared" si="39"/>
        <v>10.0993150684932</v>
      </c>
      <c r="AU53" s="1">
        <f t="shared" si="36"/>
        <v>1122.97371251069</v>
      </c>
      <c r="AV53" s="1">
        <f>SUM(AU42:AU53)</f>
        <v>25963.6571327253</v>
      </c>
    </row>
    <row r="54" s="1" customFormat="1" spans="1:46">
      <c r="A54" s="13"/>
      <c r="B54" s="13"/>
      <c r="C54" s="16">
        <v>12</v>
      </c>
      <c r="D54" s="17">
        <v>7.30847202616129</v>
      </c>
      <c r="E54" s="19">
        <f t="shared" si="37"/>
        <v>13.4968428244333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134.758</v>
      </c>
      <c r="C58" s="16" t="s">
        <v>72</v>
      </c>
      <c r="D58" s="17">
        <v>5.56825360741935</v>
      </c>
      <c r="E58" s="16"/>
      <c r="F58" s="16"/>
      <c r="G58" s="13">
        <v>1</v>
      </c>
      <c r="H58" s="18">
        <f t="shared" ref="H58:H69" si="40">E59</f>
        <v>5.56825360741935</v>
      </c>
      <c r="I58" s="18">
        <f t="shared" ref="I58:I69" si="41">H58+273.15</f>
        <v>278.718253607419</v>
      </c>
      <c r="J58" s="18">
        <f t="shared" ref="J58:J69" si="42">EXP(($C$16*(I58-$C$14))/($C$17*I58*$C$14))</f>
        <v>0.035521189230733</v>
      </c>
      <c r="K58" s="18">
        <f t="shared" ref="K58:K69" si="43">$B$58/12</f>
        <v>11.2298333333333</v>
      </c>
      <c r="L58" s="18">
        <f t="shared" ref="L58:L69" si="44">K58*$B$59/100</f>
        <v>3.032055</v>
      </c>
      <c r="M58" s="13" t="s">
        <v>73</v>
      </c>
      <c r="N58" s="13"/>
      <c r="O58" s="18">
        <f>L58</f>
        <v>3.032055</v>
      </c>
      <c r="P58" s="18">
        <f t="shared" ref="P58:P69" si="45">O58*J58</f>
        <v>0.10770219941299</v>
      </c>
      <c r="Q58" s="23">
        <f t="shared" ref="Q58:Q69" si="46">P58*$B$60</f>
        <v>0.0312336378297671</v>
      </c>
      <c r="R58" s="18">
        <f t="shared" ref="R58:R69" si="47">L58*$B$60</f>
        <v>0.87929595</v>
      </c>
      <c r="S58" s="24">
        <f t="shared" ref="S58:S69" si="48">Q58/R58</f>
        <v>0.035521189230733</v>
      </c>
      <c r="T58" s="3">
        <v>0.27</v>
      </c>
      <c r="U58" s="25">
        <f t="shared" ref="U58:U69" si="49">S58*T58</f>
        <v>0.00959072109229791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0.228263477108233</v>
      </c>
      <c r="AC58" s="28">
        <f t="shared" ref="AC58:AC69" si="51">$B$58/12</f>
        <v>11.2298333333333</v>
      </c>
      <c r="AD58" s="1">
        <f t="shared" ref="AD58:AD69" si="52">$B$60</f>
        <v>0.29</v>
      </c>
      <c r="AE58" s="29">
        <f>$E$7/12</f>
        <v>90.3044245744617</v>
      </c>
      <c r="AF58" s="1">
        <f t="shared" ref="AF58:AF69" si="53">AE58*10000*AC58*AB58</f>
        <v>2314828.22383088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7">
        <v>5.80271958548387</v>
      </c>
      <c r="E59" s="19">
        <f t="shared" ref="E59:E70" si="54">D58</f>
        <v>5.56825360741935</v>
      </c>
      <c r="F59" s="16" t="s">
        <v>73</v>
      </c>
      <c r="G59" s="13">
        <v>2</v>
      </c>
      <c r="H59" s="18">
        <f t="shared" si="40"/>
        <v>5.80271958548387</v>
      </c>
      <c r="I59" s="18">
        <f t="shared" si="41"/>
        <v>278.952719585484</v>
      </c>
      <c r="J59" s="18">
        <f t="shared" si="42"/>
        <v>0.036579659752273</v>
      </c>
      <c r="K59" s="18">
        <f t="shared" si="43"/>
        <v>11.2298333333333</v>
      </c>
      <c r="L59" s="18">
        <f t="shared" si="44"/>
        <v>3.032055</v>
      </c>
      <c r="M59" s="13" t="s">
        <v>73</v>
      </c>
      <c r="N59" s="13"/>
      <c r="O59" s="18">
        <f t="shared" ref="O59:O69" si="55">L59+O58-P58-N59</f>
        <v>5.95640780058701</v>
      </c>
      <c r="P59" s="18">
        <f t="shared" si="45"/>
        <v>0.217883370691258</v>
      </c>
      <c r="Q59" s="23">
        <f t="shared" si="46"/>
        <v>0.0631861775004647</v>
      </c>
      <c r="R59" s="18">
        <f t="shared" si="47"/>
        <v>0.87929595</v>
      </c>
      <c r="S59" s="24">
        <f t="shared" si="48"/>
        <v>0.0718599664884897</v>
      </c>
      <c r="T59" s="3">
        <v>0.27</v>
      </c>
      <c r="U59" s="25">
        <f t="shared" si="49"/>
        <v>0.0194021909518922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0.230169845701953</v>
      </c>
      <c r="AC59" s="28">
        <f t="shared" si="51"/>
        <v>11.2298333333333</v>
      </c>
      <c r="AD59" s="1">
        <f t="shared" si="52"/>
        <v>0.29</v>
      </c>
      <c r="AE59" s="29">
        <f t="shared" ref="AE59:AE69" si="56">$E$7/12</f>
        <v>90.3044245744617</v>
      </c>
      <c r="AF59" s="1">
        <f t="shared" si="53"/>
        <v>2334160.77707887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0.29</v>
      </c>
      <c r="C60" s="16">
        <v>2</v>
      </c>
      <c r="D60" s="17">
        <v>7.73770095842857</v>
      </c>
      <c r="E60" s="19">
        <f t="shared" si="54"/>
        <v>5.80271958548387</v>
      </c>
      <c r="F60" s="16" t="s">
        <v>73</v>
      </c>
      <c r="G60" s="13">
        <v>3</v>
      </c>
      <c r="H60" s="18">
        <f t="shared" si="40"/>
        <v>7.73770095842857</v>
      </c>
      <c r="I60" s="18">
        <f t="shared" si="41"/>
        <v>280.887700958429</v>
      </c>
      <c r="J60" s="18">
        <f t="shared" si="42"/>
        <v>0.0465229065096162</v>
      </c>
      <c r="K60" s="18">
        <f t="shared" si="43"/>
        <v>11.2298333333333</v>
      </c>
      <c r="L60" s="18">
        <f t="shared" si="44"/>
        <v>3.032055</v>
      </c>
      <c r="M60" s="13" t="s">
        <v>73</v>
      </c>
      <c r="N60" s="13"/>
      <c r="O60" s="18">
        <f t="shared" si="55"/>
        <v>8.77057942989575</v>
      </c>
      <c r="P60" s="18">
        <f t="shared" si="45"/>
        <v>0.408032846852203</v>
      </c>
      <c r="Q60" s="23">
        <f t="shared" si="46"/>
        <v>0.118329525587139</v>
      </c>
      <c r="R60" s="18">
        <f t="shared" si="47"/>
        <v>0.87929595</v>
      </c>
      <c r="S60" s="24">
        <f t="shared" si="48"/>
        <v>0.134573036060429</v>
      </c>
      <c r="T60" s="3">
        <v>0.27</v>
      </c>
      <c r="U60" s="25">
        <f t="shared" si="49"/>
        <v>0.0363347197363157</v>
      </c>
      <c r="V60" s="3">
        <v>220.1</v>
      </c>
      <c r="W60" s="26">
        <v>12.1</v>
      </c>
      <c r="X60" s="26">
        <v>4.5</v>
      </c>
      <c r="Y60" s="26">
        <v>1.5</v>
      </c>
      <c r="Z60" s="26">
        <v>6.8</v>
      </c>
      <c r="AA60" s="3">
        <v>30.2</v>
      </c>
      <c r="AB60" s="2">
        <f t="shared" si="50"/>
        <v>0.282259836044766</v>
      </c>
      <c r="AC60" s="28">
        <f t="shared" si="51"/>
        <v>11.2298333333333</v>
      </c>
      <c r="AD60" s="1">
        <f t="shared" si="52"/>
        <v>0.29</v>
      </c>
      <c r="AE60" s="29">
        <f t="shared" si="56"/>
        <v>90.3044245744617</v>
      </c>
      <c r="AF60" s="1">
        <f t="shared" si="53"/>
        <v>2862407.26378006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7">
        <v>14.4307925154516</v>
      </c>
      <c r="E61" s="19">
        <f t="shared" si="54"/>
        <v>7.73770095842857</v>
      </c>
      <c r="F61" s="16" t="s">
        <v>73</v>
      </c>
      <c r="G61" s="13">
        <v>4</v>
      </c>
      <c r="H61" s="18">
        <f t="shared" si="40"/>
        <v>14.4307925154516</v>
      </c>
      <c r="I61" s="18">
        <f t="shared" si="41"/>
        <v>287.580792515452</v>
      </c>
      <c r="J61" s="18">
        <f t="shared" si="42"/>
        <v>0.104242004049064</v>
      </c>
      <c r="K61" s="18">
        <f t="shared" si="43"/>
        <v>11.2298333333333</v>
      </c>
      <c r="L61" s="18">
        <f t="shared" si="44"/>
        <v>3.032055</v>
      </c>
      <c r="M61" s="13" t="s">
        <v>73</v>
      </c>
      <c r="N61" s="13"/>
      <c r="O61" s="18">
        <f t="shared" si="55"/>
        <v>11.3946015830435</v>
      </c>
      <c r="P61" s="18">
        <f t="shared" si="45"/>
        <v>1.1877961043571</v>
      </c>
      <c r="Q61" s="23">
        <f t="shared" si="46"/>
        <v>0.344460870263558</v>
      </c>
      <c r="R61" s="18">
        <f t="shared" si="47"/>
        <v>0.87929595</v>
      </c>
      <c r="S61" s="24">
        <f t="shared" si="48"/>
        <v>0.391746226357074</v>
      </c>
      <c r="T61" s="3">
        <v>0.27</v>
      </c>
      <c r="U61" s="25">
        <f t="shared" si="49"/>
        <v>0.10577148111641</v>
      </c>
      <c r="V61" s="3">
        <v>220.1</v>
      </c>
      <c r="W61" s="26">
        <v>12.1</v>
      </c>
      <c r="X61" s="26">
        <v>4.5</v>
      </c>
      <c r="Y61" s="26">
        <v>1.5</v>
      </c>
      <c r="Z61" s="26">
        <v>6.8</v>
      </c>
      <c r="AA61" s="3">
        <v>30.2</v>
      </c>
      <c r="AB61" s="2">
        <f t="shared" si="50"/>
        <v>0.295751398780918</v>
      </c>
      <c r="AC61" s="28">
        <f t="shared" si="51"/>
        <v>11.2298333333333</v>
      </c>
      <c r="AD61" s="1">
        <f t="shared" si="52"/>
        <v>0.29</v>
      </c>
      <c r="AE61" s="29">
        <f t="shared" si="56"/>
        <v>90.3044245744617</v>
      </c>
      <c r="AF61" s="1">
        <f t="shared" si="53"/>
        <v>2999225.69220706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7">
        <v>17.0090673637333</v>
      </c>
      <c r="E62" s="19">
        <f t="shared" si="54"/>
        <v>14.4307925154516</v>
      </c>
      <c r="F62" s="16" t="s">
        <v>73</v>
      </c>
      <c r="G62" s="13">
        <v>5</v>
      </c>
      <c r="H62" s="18">
        <f t="shared" si="40"/>
        <v>17.0090673637333</v>
      </c>
      <c r="I62" s="18">
        <f t="shared" si="41"/>
        <v>290.159067363733</v>
      </c>
      <c r="J62" s="18">
        <f t="shared" si="42"/>
        <v>0.140831539698031</v>
      </c>
      <c r="K62" s="18">
        <f t="shared" si="43"/>
        <v>11.2298333333333</v>
      </c>
      <c r="L62" s="18">
        <f t="shared" si="44"/>
        <v>3.032055</v>
      </c>
      <c r="M62" s="13" t="s">
        <v>75</v>
      </c>
      <c r="N62" s="18">
        <f>(O61-P61)*$C$22/100</f>
        <v>9.69646520475213</v>
      </c>
      <c r="O62" s="18">
        <f t="shared" si="55"/>
        <v>3.54239527393432</v>
      </c>
      <c r="P62" s="18">
        <f t="shared" si="45"/>
        <v>0.498880980647199</v>
      </c>
      <c r="Q62" s="23">
        <f t="shared" si="46"/>
        <v>0.144675484387688</v>
      </c>
      <c r="R62" s="18">
        <f t="shared" si="47"/>
        <v>0.87929595</v>
      </c>
      <c r="S62" s="24">
        <f t="shared" si="48"/>
        <v>0.164535597357963</v>
      </c>
      <c r="T62" s="3">
        <v>0.27</v>
      </c>
      <c r="U62" s="25">
        <f t="shared" si="49"/>
        <v>0.04442461128665</v>
      </c>
      <c r="V62" s="3">
        <v>229.1</v>
      </c>
      <c r="W62" s="26">
        <v>15.1</v>
      </c>
      <c r="X62" s="26">
        <v>6</v>
      </c>
      <c r="Y62" s="26">
        <v>3</v>
      </c>
      <c r="Z62" s="26">
        <v>7</v>
      </c>
      <c r="AA62" s="3">
        <v>30.2</v>
      </c>
      <c r="AB62" s="2">
        <f t="shared" si="50"/>
        <v>0.299031701972996</v>
      </c>
      <c r="AC62" s="28">
        <f t="shared" si="51"/>
        <v>11.2298333333333</v>
      </c>
      <c r="AD62" s="1">
        <f t="shared" si="52"/>
        <v>0.29</v>
      </c>
      <c r="AE62" s="29">
        <f t="shared" si="56"/>
        <v>90.3044245744617</v>
      </c>
      <c r="AF62" s="1">
        <f t="shared" si="53"/>
        <v>3032491.36619022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7">
        <v>22.4258123087097</v>
      </c>
      <c r="E63" s="19">
        <f t="shared" si="54"/>
        <v>17.0090673637333</v>
      </c>
      <c r="F63" s="16" t="s">
        <v>75</v>
      </c>
      <c r="G63" s="13">
        <v>6</v>
      </c>
      <c r="H63" s="18">
        <f t="shared" si="40"/>
        <v>22.4258123087097</v>
      </c>
      <c r="I63" s="18">
        <f t="shared" si="41"/>
        <v>295.57581230871</v>
      </c>
      <c r="J63" s="18">
        <f t="shared" si="42"/>
        <v>0.260480395386545</v>
      </c>
      <c r="K63" s="18">
        <f t="shared" si="43"/>
        <v>11.2298333333333</v>
      </c>
      <c r="L63" s="18">
        <f t="shared" si="44"/>
        <v>3.032055</v>
      </c>
      <c r="M63" s="13" t="s">
        <v>73</v>
      </c>
      <c r="N63" s="13"/>
      <c r="O63" s="18">
        <f t="shared" si="55"/>
        <v>6.07556929328712</v>
      </c>
      <c r="P63" s="18">
        <f t="shared" si="45"/>
        <v>1.58256669171378</v>
      </c>
      <c r="Q63" s="23">
        <f t="shared" si="46"/>
        <v>0.458944340596997</v>
      </c>
      <c r="R63" s="18">
        <f t="shared" si="47"/>
        <v>0.87929595</v>
      </c>
      <c r="S63" s="24">
        <f t="shared" si="48"/>
        <v>0.521945245621792</v>
      </c>
      <c r="T63" s="3">
        <v>0.27</v>
      </c>
      <c r="U63" s="25">
        <f t="shared" si="49"/>
        <v>0.140925216317884</v>
      </c>
      <c r="V63" s="3">
        <v>229.1</v>
      </c>
      <c r="W63" s="26">
        <v>15.1</v>
      </c>
      <c r="X63" s="26">
        <v>6</v>
      </c>
      <c r="Y63" s="26">
        <v>3</v>
      </c>
      <c r="Z63" s="26">
        <v>7</v>
      </c>
      <c r="AA63" s="3">
        <v>30.2</v>
      </c>
      <c r="AB63" s="2">
        <f t="shared" si="50"/>
        <v>0.317781769530565</v>
      </c>
      <c r="AC63" s="28">
        <f t="shared" si="51"/>
        <v>11.2298333333333</v>
      </c>
      <c r="AD63" s="1">
        <f t="shared" si="52"/>
        <v>0.29</v>
      </c>
      <c r="AE63" s="29">
        <f t="shared" si="56"/>
        <v>90.3044245744617</v>
      </c>
      <c r="AF63" s="1">
        <f t="shared" si="53"/>
        <v>3222636.48327531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7">
        <v>26.2510384366667</v>
      </c>
      <c r="E64" s="19">
        <f t="shared" si="54"/>
        <v>22.4258123087097</v>
      </c>
      <c r="F64" s="16" t="s">
        <v>73</v>
      </c>
      <c r="G64" s="13">
        <v>7</v>
      </c>
      <c r="H64" s="18">
        <f t="shared" si="40"/>
        <v>26.2510384366667</v>
      </c>
      <c r="I64" s="18">
        <f t="shared" si="41"/>
        <v>299.401038436667</v>
      </c>
      <c r="J64" s="18">
        <f t="shared" si="42"/>
        <v>0.396787245253929</v>
      </c>
      <c r="K64" s="18">
        <f t="shared" si="43"/>
        <v>11.2298333333333</v>
      </c>
      <c r="L64" s="18">
        <f t="shared" si="44"/>
        <v>3.032055</v>
      </c>
      <c r="M64" s="13" t="s">
        <v>73</v>
      </c>
      <c r="N64" s="13"/>
      <c r="O64" s="18">
        <f t="shared" si="55"/>
        <v>7.52505760157334</v>
      </c>
      <c r="P64" s="18">
        <f t="shared" si="45"/>
        <v>2.98584687610542</v>
      </c>
      <c r="Q64" s="23">
        <f t="shared" si="46"/>
        <v>0.865895594070573</v>
      </c>
      <c r="R64" s="18">
        <f t="shared" si="47"/>
        <v>0.87929595</v>
      </c>
      <c r="S64" s="24">
        <f t="shared" si="48"/>
        <v>0.984760130045604</v>
      </c>
      <c r="T64" s="3">
        <v>0.27</v>
      </c>
      <c r="U64" s="25">
        <f t="shared" si="49"/>
        <v>0.265885235112313</v>
      </c>
      <c r="V64" s="3">
        <v>229.1</v>
      </c>
      <c r="W64" s="26">
        <v>15.1</v>
      </c>
      <c r="X64" s="26">
        <v>6</v>
      </c>
      <c r="Y64" s="26">
        <v>3</v>
      </c>
      <c r="Z64" s="26">
        <v>7</v>
      </c>
      <c r="AA64" s="3">
        <v>30.2</v>
      </c>
      <c r="AB64" s="2">
        <f t="shared" si="50"/>
        <v>0.342061501182322</v>
      </c>
      <c r="AC64" s="28">
        <f t="shared" si="51"/>
        <v>11.2298333333333</v>
      </c>
      <c r="AD64" s="1">
        <f t="shared" si="52"/>
        <v>0.29</v>
      </c>
      <c r="AE64" s="29">
        <f t="shared" si="56"/>
        <v>90.3044245744617</v>
      </c>
      <c r="AF64" s="1">
        <f t="shared" si="53"/>
        <v>3468858.12506639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7">
        <v>30.07825962</v>
      </c>
      <c r="E65" s="19">
        <f t="shared" si="54"/>
        <v>26.2510384366667</v>
      </c>
      <c r="F65" s="16" t="s">
        <v>73</v>
      </c>
      <c r="G65" s="13">
        <v>8</v>
      </c>
      <c r="H65" s="18">
        <f t="shared" si="40"/>
        <v>30.07825962</v>
      </c>
      <c r="I65" s="18">
        <f t="shared" si="41"/>
        <v>303.22825962</v>
      </c>
      <c r="J65" s="18">
        <f t="shared" si="42"/>
        <v>0.598164283873102</v>
      </c>
      <c r="K65" s="18">
        <f t="shared" si="43"/>
        <v>11.2298333333333</v>
      </c>
      <c r="L65" s="18">
        <f t="shared" si="44"/>
        <v>3.032055</v>
      </c>
      <c r="M65" s="13" t="s">
        <v>73</v>
      </c>
      <c r="N65" s="13"/>
      <c r="O65" s="18">
        <f t="shared" si="55"/>
        <v>7.57126572546792</v>
      </c>
      <c r="P65" s="18">
        <f t="shared" si="45"/>
        <v>4.52886074068748</v>
      </c>
      <c r="Q65" s="23">
        <f t="shared" si="46"/>
        <v>1.31336961479937</v>
      </c>
      <c r="R65" s="18">
        <f t="shared" si="47"/>
        <v>0.87929595</v>
      </c>
      <c r="S65" s="24">
        <f t="shared" si="48"/>
        <v>1.49366048461769</v>
      </c>
      <c r="T65" s="3">
        <v>0.27</v>
      </c>
      <c r="U65" s="25">
        <f t="shared" si="49"/>
        <v>0.403288330846775</v>
      </c>
      <c r="V65" s="3">
        <v>229.1</v>
      </c>
      <c r="W65" s="26">
        <v>15.1</v>
      </c>
      <c r="X65" s="26">
        <v>6</v>
      </c>
      <c r="Y65" s="26">
        <v>3</v>
      </c>
      <c r="Z65" s="26">
        <v>7</v>
      </c>
      <c r="AA65" s="3">
        <v>30.2</v>
      </c>
      <c r="AB65" s="2">
        <f t="shared" si="50"/>
        <v>0.368758922683528</v>
      </c>
      <c r="AC65" s="28">
        <f t="shared" si="51"/>
        <v>11.2298333333333</v>
      </c>
      <c r="AD65" s="1">
        <f t="shared" si="52"/>
        <v>0.29</v>
      </c>
      <c r="AE65" s="29">
        <f t="shared" si="56"/>
        <v>90.3044245744617</v>
      </c>
      <c r="AF65" s="1">
        <f t="shared" si="53"/>
        <v>3739597.64755775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7">
        <v>29.0149977245161</v>
      </c>
      <c r="E66" s="19">
        <f t="shared" si="54"/>
        <v>30.07825962</v>
      </c>
      <c r="F66" s="16" t="s">
        <v>73</v>
      </c>
      <c r="G66" s="13">
        <v>9</v>
      </c>
      <c r="H66" s="18">
        <f t="shared" si="40"/>
        <v>29.0149977245161</v>
      </c>
      <c r="I66" s="18">
        <f t="shared" si="41"/>
        <v>302.164997724516</v>
      </c>
      <c r="J66" s="18">
        <f t="shared" si="42"/>
        <v>0.534255864825619</v>
      </c>
      <c r="K66" s="18">
        <f t="shared" si="43"/>
        <v>11.2298333333333</v>
      </c>
      <c r="L66" s="18">
        <f t="shared" si="44"/>
        <v>3.032055</v>
      </c>
      <c r="M66" s="13" t="s">
        <v>73</v>
      </c>
      <c r="N66" s="13"/>
      <c r="O66" s="18">
        <f t="shared" si="55"/>
        <v>6.07445998478044</v>
      </c>
      <c r="P66" s="18">
        <f t="shared" si="45"/>
        <v>3.24531587251749</v>
      </c>
      <c r="Q66" s="23">
        <f t="shared" si="46"/>
        <v>0.941141603030072</v>
      </c>
      <c r="R66" s="18">
        <f t="shared" si="47"/>
        <v>0.87929595</v>
      </c>
      <c r="S66" s="24">
        <f t="shared" si="48"/>
        <v>1.07033542350567</v>
      </c>
      <c r="T66" s="3">
        <v>0.27</v>
      </c>
      <c r="U66" s="25">
        <f t="shared" si="49"/>
        <v>0.288990564346531</v>
      </c>
      <c r="V66" s="3">
        <v>229.1</v>
      </c>
      <c r="W66" s="26">
        <v>15.1</v>
      </c>
      <c r="X66" s="26">
        <v>6</v>
      </c>
      <c r="Y66" s="26">
        <v>3</v>
      </c>
      <c r="Z66" s="26">
        <v>7</v>
      </c>
      <c r="AA66" s="3">
        <v>30.2</v>
      </c>
      <c r="AB66" s="2">
        <f t="shared" si="50"/>
        <v>0.346550866652531</v>
      </c>
      <c r="AC66" s="28">
        <f t="shared" si="51"/>
        <v>11.2298333333333</v>
      </c>
      <c r="AD66" s="1">
        <f t="shared" si="52"/>
        <v>0.29</v>
      </c>
      <c r="AE66" s="29">
        <f t="shared" si="56"/>
        <v>90.3044245744617</v>
      </c>
      <c r="AF66" s="1">
        <f t="shared" si="53"/>
        <v>3514384.94358849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7">
        <v>22.83379938</v>
      </c>
      <c r="E67" s="19">
        <f t="shared" si="54"/>
        <v>29.0149977245161</v>
      </c>
      <c r="F67" s="16" t="s">
        <v>73</v>
      </c>
      <c r="G67" s="13">
        <v>10</v>
      </c>
      <c r="H67" s="18">
        <f t="shared" si="40"/>
        <v>22.83379938</v>
      </c>
      <c r="I67" s="18">
        <f t="shared" si="41"/>
        <v>295.98379938</v>
      </c>
      <c r="J67" s="18">
        <f t="shared" si="42"/>
        <v>0.272580740214378</v>
      </c>
      <c r="K67" s="18">
        <f t="shared" si="43"/>
        <v>11.2298333333333</v>
      </c>
      <c r="L67" s="18">
        <f t="shared" si="44"/>
        <v>3.032055</v>
      </c>
      <c r="M67" s="13" t="s">
        <v>73</v>
      </c>
      <c r="N67" s="13"/>
      <c r="O67" s="18">
        <f t="shared" si="55"/>
        <v>5.86119911226295</v>
      </c>
      <c r="P67" s="18">
        <f t="shared" si="45"/>
        <v>1.59764999256449</v>
      </c>
      <c r="Q67" s="23">
        <f t="shared" si="46"/>
        <v>0.463318497843702</v>
      </c>
      <c r="R67" s="18">
        <f t="shared" si="47"/>
        <v>0.87929595</v>
      </c>
      <c r="S67" s="24">
        <f t="shared" si="48"/>
        <v>0.526919858829899</v>
      </c>
      <c r="T67" s="3">
        <v>0.27</v>
      </c>
      <c r="U67" s="25">
        <f t="shared" si="49"/>
        <v>0.142268361884073</v>
      </c>
      <c r="V67" s="3">
        <v>220.1</v>
      </c>
      <c r="W67" s="26">
        <v>12.1</v>
      </c>
      <c r="X67" s="26">
        <v>4.5</v>
      </c>
      <c r="Y67" s="26">
        <v>1.5</v>
      </c>
      <c r="Z67" s="26">
        <v>6.8</v>
      </c>
      <c r="AA67" s="3">
        <v>30.2</v>
      </c>
      <c r="AB67" s="2">
        <f t="shared" si="50"/>
        <v>0.302842742714075</v>
      </c>
      <c r="AC67" s="28">
        <f t="shared" si="51"/>
        <v>11.2298333333333</v>
      </c>
      <c r="AD67" s="1">
        <f t="shared" si="52"/>
        <v>0.29</v>
      </c>
      <c r="AE67" s="29">
        <f t="shared" si="56"/>
        <v>90.3044245744617</v>
      </c>
      <c r="AF67" s="1">
        <f t="shared" si="53"/>
        <v>3071139.26896196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7">
        <v>18.8010520125806</v>
      </c>
      <c r="E68" s="19">
        <f t="shared" si="54"/>
        <v>22.83379938</v>
      </c>
      <c r="F68" s="16" t="s">
        <v>73</v>
      </c>
      <c r="G68" s="13">
        <v>11</v>
      </c>
      <c r="H68" s="18">
        <f t="shared" si="40"/>
        <v>18.8010520125806</v>
      </c>
      <c r="I68" s="18">
        <f t="shared" si="41"/>
        <v>291.951052012581</v>
      </c>
      <c r="J68" s="18">
        <f t="shared" si="42"/>
        <v>0.173042005204976</v>
      </c>
      <c r="K68" s="18">
        <f t="shared" si="43"/>
        <v>11.2298333333333</v>
      </c>
      <c r="L68" s="18">
        <f t="shared" si="44"/>
        <v>3.032055</v>
      </c>
      <c r="M68" s="13" t="s">
        <v>75</v>
      </c>
      <c r="N68" s="18">
        <f>(O67-P67)*$C$22/100</f>
        <v>4.05037166371354</v>
      </c>
      <c r="O68" s="18">
        <f t="shared" si="55"/>
        <v>3.24523245598492</v>
      </c>
      <c r="P68" s="18">
        <f t="shared" si="45"/>
        <v>0.5615615315399</v>
      </c>
      <c r="Q68" s="23">
        <f t="shared" si="46"/>
        <v>0.162852844146571</v>
      </c>
      <c r="R68" s="18">
        <f t="shared" si="47"/>
        <v>0.87929595</v>
      </c>
      <c r="S68" s="24">
        <f t="shared" si="48"/>
        <v>0.18520822727157</v>
      </c>
      <c r="T68" s="3">
        <v>0.27</v>
      </c>
      <c r="U68" s="25">
        <f t="shared" si="49"/>
        <v>0.0500062213633239</v>
      </c>
      <c r="V68" s="3">
        <v>220.1</v>
      </c>
      <c r="W68" s="26">
        <v>12.1</v>
      </c>
      <c r="X68" s="26">
        <v>4.5</v>
      </c>
      <c r="Y68" s="26">
        <v>1.5</v>
      </c>
      <c r="Z68" s="26">
        <v>6.8</v>
      </c>
      <c r="AA68" s="3">
        <v>30.2</v>
      </c>
      <c r="AB68" s="2">
        <f t="shared" si="50"/>
        <v>0.284916208810894</v>
      </c>
      <c r="AC68" s="28">
        <f t="shared" si="51"/>
        <v>11.2298333333333</v>
      </c>
      <c r="AD68" s="1">
        <f t="shared" si="52"/>
        <v>0.29</v>
      </c>
      <c r="AE68" s="29">
        <f t="shared" si="56"/>
        <v>90.3044245744617</v>
      </c>
      <c r="AF68" s="1">
        <f t="shared" si="53"/>
        <v>2889345.63661985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7">
        <v>13.4968428244333</v>
      </c>
      <c r="E69" s="19">
        <f t="shared" si="54"/>
        <v>18.8010520125806</v>
      </c>
      <c r="F69" s="16" t="s">
        <v>75</v>
      </c>
      <c r="G69" s="13">
        <v>12</v>
      </c>
      <c r="H69" s="18">
        <f t="shared" si="40"/>
        <v>13.4968428244333</v>
      </c>
      <c r="I69" s="18">
        <f t="shared" si="41"/>
        <v>286.646842824433</v>
      </c>
      <c r="J69" s="18">
        <f t="shared" si="42"/>
        <v>0.0933541903597229</v>
      </c>
      <c r="K69" s="18">
        <f t="shared" si="43"/>
        <v>11.2298333333333</v>
      </c>
      <c r="L69" s="18">
        <f t="shared" si="44"/>
        <v>3.032055</v>
      </c>
      <c r="M69" s="13" t="s">
        <v>73</v>
      </c>
      <c r="N69" s="13"/>
      <c r="O69" s="18">
        <f t="shared" si="55"/>
        <v>5.71572592444502</v>
      </c>
      <c r="P69" s="18">
        <f t="shared" si="45"/>
        <v>0.533586965994644</v>
      </c>
      <c r="Q69" s="23">
        <f t="shared" si="46"/>
        <v>0.154740220138447</v>
      </c>
      <c r="R69" s="18">
        <f t="shared" si="47"/>
        <v>0.87929595</v>
      </c>
      <c r="S69" s="24">
        <f t="shared" si="48"/>
        <v>0.175981954811058</v>
      </c>
      <c r="T69" s="3">
        <v>0.27</v>
      </c>
      <c r="U69" s="25">
        <f t="shared" si="49"/>
        <v>0.0475151277989858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0.235632189331343</v>
      </c>
      <c r="AC69" s="28">
        <f t="shared" si="51"/>
        <v>11.2298333333333</v>
      </c>
      <c r="AD69" s="1">
        <f t="shared" si="52"/>
        <v>0.29</v>
      </c>
      <c r="AE69" s="29">
        <f t="shared" si="56"/>
        <v>90.3044245744617</v>
      </c>
      <c r="AF69" s="1">
        <f t="shared" si="53"/>
        <v>2389554.60250273</v>
      </c>
      <c r="AG69" s="1">
        <f>SUM(AF58:AF69)</f>
        <v>35838630.0306596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7">
        <v>7.30847202616129</v>
      </c>
      <c r="E70" s="19">
        <f t="shared" si="54"/>
        <v>13.4968428244333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5.56825360741935</v>
      </c>
      <c r="E74" s="16"/>
      <c r="F74" s="16"/>
      <c r="G74" s="13">
        <v>1</v>
      </c>
      <c r="H74" s="18">
        <f t="shared" ref="H74:H85" si="57">E75</f>
        <v>5.56825360741935</v>
      </c>
      <c r="I74" s="18">
        <f t="shared" ref="I74:I85" si="58">H74+273.15</f>
        <v>278.718253607419</v>
      </c>
      <c r="J74" s="18">
        <f t="shared" ref="J74:J85" si="59">EXP(($C$16*(I74-$C$14))/($C$17*I74*$C$14))</f>
        <v>0.035521189230733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0.0185143542508427</v>
      </c>
      <c r="Q74" s="23">
        <f t="shared" ref="Q74:Q85" si="63">P74*$B$76</f>
        <v>0.00481373210521909</v>
      </c>
      <c r="R74" s="18">
        <f t="shared" ref="R74:R85" si="64">L74*$B$76</f>
        <v>0.1355172</v>
      </c>
      <c r="S74" s="24">
        <f t="shared" ref="S74:S85" si="65">Q74/R74</f>
        <v>0.035521189230733</v>
      </c>
      <c r="T74" s="3">
        <v>0.01</v>
      </c>
      <c r="U74" s="25">
        <f t="shared" ref="U74:U85" si="66">S74*T74</f>
        <v>0.00035521189230733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0.00584521189230733</v>
      </c>
      <c r="AU74" s="28">
        <f t="shared" ref="AU74:AU85" si="70">$B$74/12</f>
        <v>52.122</v>
      </c>
      <c r="AV74" s="1">
        <f t="shared" ref="AV74:AV85" si="71">$B$76</f>
        <v>0.26</v>
      </c>
      <c r="AW74" s="2">
        <f>$E$8</f>
        <v>0</v>
      </c>
      <c r="AX74" s="1">
        <f t="shared" ref="AX74:AX85" si="72">AW74*10000*AV74*0.67*AU74*AT74</f>
        <v>0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5.80271958548387</v>
      </c>
      <c r="E75" s="19">
        <f t="shared" ref="E75:E86" si="73">D74</f>
        <v>5.56825360741935</v>
      </c>
      <c r="F75" s="16" t="s">
        <v>73</v>
      </c>
      <c r="G75" s="13">
        <v>2</v>
      </c>
      <c r="H75" s="18">
        <f t="shared" si="57"/>
        <v>5.80271958548387</v>
      </c>
      <c r="I75" s="18">
        <f t="shared" si="58"/>
        <v>278.952719585484</v>
      </c>
      <c r="J75" s="18">
        <f t="shared" si="59"/>
        <v>0.036579659752273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1.02392564574916</v>
      </c>
      <c r="P75" s="18">
        <f t="shared" si="62"/>
        <v>0.0374548517331306</v>
      </c>
      <c r="Q75" s="23">
        <f t="shared" si="63"/>
        <v>0.00973826145061396</v>
      </c>
      <c r="R75" s="18">
        <f t="shared" si="64"/>
        <v>0.1355172</v>
      </c>
      <c r="S75" s="24">
        <f t="shared" si="65"/>
        <v>0.0718599664884897</v>
      </c>
      <c r="T75" s="3">
        <v>0.01</v>
      </c>
      <c r="U75" s="25">
        <f t="shared" si="66"/>
        <v>0.000718599664884897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0.0062085996648849</v>
      </c>
      <c r="AU75" s="28">
        <f t="shared" si="70"/>
        <v>52.122</v>
      </c>
      <c r="AV75" s="1">
        <f t="shared" si="71"/>
        <v>0.26</v>
      </c>
      <c r="AW75" s="2">
        <f t="shared" ref="AW74:AW85" si="75">$E$9</f>
        <v>0</v>
      </c>
      <c r="AX75" s="1">
        <f t="shared" si="72"/>
        <v>0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7">
        <v>7.73770095842857</v>
      </c>
      <c r="E76" s="19">
        <f t="shared" si="73"/>
        <v>5.80271958548387</v>
      </c>
      <c r="F76" s="16" t="s">
        <v>73</v>
      </c>
      <c r="G76" s="13">
        <v>3</v>
      </c>
      <c r="H76" s="18">
        <f t="shared" si="57"/>
        <v>7.73770095842857</v>
      </c>
      <c r="I76" s="18">
        <f t="shared" si="58"/>
        <v>280.887700958429</v>
      </c>
      <c r="J76" s="18">
        <f t="shared" si="59"/>
        <v>0.0465229065096162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1.50769079401603</v>
      </c>
      <c r="P76" s="18">
        <f t="shared" si="62"/>
        <v>0.0701421578554166</v>
      </c>
      <c r="Q76" s="23">
        <f t="shared" si="63"/>
        <v>0.0182369610424083</v>
      </c>
      <c r="R76" s="18">
        <f t="shared" si="64"/>
        <v>0.1355172</v>
      </c>
      <c r="S76" s="24">
        <f t="shared" si="65"/>
        <v>0.134573036060429</v>
      </c>
      <c r="T76" s="3">
        <v>0.01</v>
      </c>
      <c r="U76" s="25">
        <f t="shared" si="66"/>
        <v>0.00134573036060429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0.005</v>
      </c>
      <c r="AF76" s="3">
        <v>0.49</v>
      </c>
      <c r="AG76" s="25">
        <f t="shared" si="67"/>
        <v>0.00245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0.015</v>
      </c>
      <c r="AR76" s="3">
        <v>0.5</v>
      </c>
      <c r="AS76" s="3">
        <f t="shared" si="68"/>
        <v>0.0075</v>
      </c>
      <c r="AT76" s="2">
        <f t="shared" si="69"/>
        <v>0.0112957303606043</v>
      </c>
      <c r="AU76" s="28">
        <f t="shared" si="70"/>
        <v>52.122</v>
      </c>
      <c r="AV76" s="1">
        <f t="shared" si="71"/>
        <v>0.26</v>
      </c>
      <c r="AW76" s="2">
        <f t="shared" si="75"/>
        <v>0</v>
      </c>
      <c r="AX76" s="1">
        <f t="shared" si="72"/>
        <v>0</v>
      </c>
    </row>
    <row r="77" s="1" customFormat="1" spans="1:50">
      <c r="A77" s="13"/>
      <c r="B77" s="13"/>
      <c r="C77" s="16">
        <v>3</v>
      </c>
      <c r="D77" s="17">
        <v>14.4307925154516</v>
      </c>
      <c r="E77" s="19">
        <f t="shared" si="73"/>
        <v>7.73770095842857</v>
      </c>
      <c r="F77" s="16" t="s">
        <v>73</v>
      </c>
      <c r="G77" s="13">
        <v>4</v>
      </c>
      <c r="H77" s="18">
        <f t="shared" si="57"/>
        <v>14.4307925154516</v>
      </c>
      <c r="I77" s="18">
        <f t="shared" si="58"/>
        <v>287.580792515452</v>
      </c>
      <c r="J77" s="18">
        <f t="shared" si="59"/>
        <v>0.104242004049064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1.95876863616061</v>
      </c>
      <c r="P77" s="18">
        <f t="shared" si="62"/>
        <v>0.204185968101834</v>
      </c>
      <c r="Q77" s="23">
        <f t="shared" si="63"/>
        <v>0.0530883517064768</v>
      </c>
      <c r="R77" s="18">
        <f t="shared" si="64"/>
        <v>0.1355172</v>
      </c>
      <c r="S77" s="24">
        <f t="shared" si="65"/>
        <v>0.391746226357074</v>
      </c>
      <c r="T77" s="3">
        <v>0.01</v>
      </c>
      <c r="U77" s="25">
        <f t="shared" si="66"/>
        <v>0.00391746226357074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0.005</v>
      </c>
      <c r="AF77" s="3">
        <v>0.49</v>
      </c>
      <c r="AG77" s="25">
        <f t="shared" si="67"/>
        <v>0.00245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0.015</v>
      </c>
      <c r="AR77" s="3">
        <v>0.5</v>
      </c>
      <c r="AS77" s="3">
        <f t="shared" si="68"/>
        <v>0.0075</v>
      </c>
      <c r="AT77" s="2">
        <f t="shared" si="69"/>
        <v>0.0138674622635707</v>
      </c>
      <c r="AU77" s="28">
        <f t="shared" si="70"/>
        <v>52.122</v>
      </c>
      <c r="AV77" s="1">
        <f t="shared" si="71"/>
        <v>0.26</v>
      </c>
      <c r="AW77" s="2">
        <f t="shared" si="75"/>
        <v>0</v>
      </c>
      <c r="AX77" s="1">
        <f t="shared" si="72"/>
        <v>0</v>
      </c>
    </row>
    <row r="78" s="1" customFormat="1" spans="1:50">
      <c r="A78" s="13"/>
      <c r="B78" s="13"/>
      <c r="C78" s="16">
        <v>4</v>
      </c>
      <c r="D78" s="17">
        <v>17.0090673637333</v>
      </c>
      <c r="E78" s="19">
        <f t="shared" si="73"/>
        <v>14.4307925154516</v>
      </c>
      <c r="F78" s="16" t="s">
        <v>73</v>
      </c>
      <c r="G78" s="13">
        <v>5</v>
      </c>
      <c r="H78" s="18">
        <f t="shared" si="57"/>
        <v>17.0090673637333</v>
      </c>
      <c r="I78" s="18">
        <f t="shared" si="58"/>
        <v>290.159067363733</v>
      </c>
      <c r="J78" s="18">
        <f t="shared" si="59"/>
        <v>0.140831539698031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1.66685353465584</v>
      </c>
      <c r="O78" s="18">
        <f t="shared" si="74"/>
        <v>0.608949133402938</v>
      </c>
      <c r="P78" s="18">
        <f t="shared" si="62"/>
        <v>0.0857592440549175</v>
      </c>
      <c r="Q78" s="23">
        <f t="shared" si="63"/>
        <v>0.0222974034542785</v>
      </c>
      <c r="R78" s="18">
        <f t="shared" si="64"/>
        <v>0.1355172</v>
      </c>
      <c r="S78" s="24">
        <f t="shared" si="65"/>
        <v>0.164535597357963</v>
      </c>
      <c r="T78" s="3">
        <v>0.01</v>
      </c>
      <c r="U78" s="25">
        <f t="shared" si="66"/>
        <v>0.00164535597357963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0.01</v>
      </c>
      <c r="AF78" s="3">
        <v>0.49</v>
      </c>
      <c r="AG78" s="25">
        <f t="shared" si="67"/>
        <v>0.0049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0.02</v>
      </c>
      <c r="AR78" s="3">
        <v>0.5</v>
      </c>
      <c r="AS78" s="3">
        <f t="shared" si="68"/>
        <v>0.01</v>
      </c>
      <c r="AT78" s="2">
        <f t="shared" si="69"/>
        <v>0.0165453559735796</v>
      </c>
      <c r="AU78" s="28">
        <f t="shared" si="70"/>
        <v>52.122</v>
      </c>
      <c r="AV78" s="1">
        <f t="shared" si="71"/>
        <v>0.26</v>
      </c>
      <c r="AW78" s="2">
        <f t="shared" si="75"/>
        <v>0</v>
      </c>
      <c r="AX78" s="1">
        <f t="shared" si="72"/>
        <v>0</v>
      </c>
    </row>
    <row r="79" s="1" customFormat="1" spans="1:50">
      <c r="A79" s="13"/>
      <c r="B79" s="13"/>
      <c r="C79" s="16">
        <v>5</v>
      </c>
      <c r="D79" s="17">
        <v>22.4258123087097</v>
      </c>
      <c r="E79" s="19">
        <f t="shared" si="73"/>
        <v>17.0090673637333</v>
      </c>
      <c r="F79" s="16" t="s">
        <v>75</v>
      </c>
      <c r="G79" s="13">
        <v>6</v>
      </c>
      <c r="H79" s="18">
        <f t="shared" si="57"/>
        <v>22.4258123087097</v>
      </c>
      <c r="I79" s="18">
        <f t="shared" si="58"/>
        <v>295.57581230871</v>
      </c>
      <c r="J79" s="18">
        <f t="shared" si="59"/>
        <v>0.260480395386545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1.04440988934802</v>
      </c>
      <c r="P79" s="18">
        <f t="shared" si="62"/>
        <v>0.27204830092299</v>
      </c>
      <c r="Q79" s="23">
        <f t="shared" si="63"/>
        <v>0.0707325582399775</v>
      </c>
      <c r="R79" s="18">
        <f t="shared" si="64"/>
        <v>0.1355172</v>
      </c>
      <c r="S79" s="24">
        <f t="shared" si="65"/>
        <v>0.521945245621792</v>
      </c>
      <c r="T79" s="3">
        <v>0.01</v>
      </c>
      <c r="U79" s="25">
        <f t="shared" si="66"/>
        <v>0.00521945245621792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0.01</v>
      </c>
      <c r="AF79" s="3">
        <v>0.49</v>
      </c>
      <c r="AG79" s="25">
        <f t="shared" si="67"/>
        <v>0.0049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0.02</v>
      </c>
      <c r="AR79" s="3">
        <v>0.5</v>
      </c>
      <c r="AS79" s="3">
        <f t="shared" si="68"/>
        <v>0.01</v>
      </c>
      <c r="AT79" s="2">
        <f t="shared" si="69"/>
        <v>0.0201194524562179</v>
      </c>
      <c r="AU79" s="28">
        <f t="shared" si="70"/>
        <v>52.122</v>
      </c>
      <c r="AV79" s="1">
        <f t="shared" si="71"/>
        <v>0.26</v>
      </c>
      <c r="AW79" s="2">
        <f t="shared" si="75"/>
        <v>0</v>
      </c>
      <c r="AX79" s="1">
        <f t="shared" si="72"/>
        <v>0</v>
      </c>
    </row>
    <row r="80" s="1" customFormat="1" spans="1:50">
      <c r="A80" s="13"/>
      <c r="B80" s="13"/>
      <c r="C80" s="16">
        <v>6</v>
      </c>
      <c r="D80" s="17">
        <v>26.2510384366667</v>
      </c>
      <c r="E80" s="19">
        <f t="shared" si="73"/>
        <v>22.4258123087097</v>
      </c>
      <c r="F80" s="16" t="s">
        <v>73</v>
      </c>
      <c r="G80" s="13">
        <v>7</v>
      </c>
      <c r="H80" s="18">
        <f t="shared" si="57"/>
        <v>26.2510384366667</v>
      </c>
      <c r="I80" s="18">
        <f t="shared" si="58"/>
        <v>299.401038436667</v>
      </c>
      <c r="J80" s="18">
        <f t="shared" si="59"/>
        <v>0.396787245253929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1.29358158842503</v>
      </c>
      <c r="P80" s="18">
        <f t="shared" si="62"/>
        <v>0.51327667498237</v>
      </c>
      <c r="Q80" s="23">
        <f t="shared" si="63"/>
        <v>0.133451935495416</v>
      </c>
      <c r="R80" s="18">
        <f t="shared" si="64"/>
        <v>0.1355172</v>
      </c>
      <c r="S80" s="24">
        <f t="shared" si="65"/>
        <v>0.984760130045604</v>
      </c>
      <c r="T80" s="3">
        <v>0.01</v>
      </c>
      <c r="U80" s="25">
        <f t="shared" si="66"/>
        <v>0.00984760130045604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0.01</v>
      </c>
      <c r="AF80" s="3">
        <v>0.49</v>
      </c>
      <c r="AG80" s="25">
        <f t="shared" si="67"/>
        <v>0.0049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0.02</v>
      </c>
      <c r="AR80" s="3">
        <v>0.5</v>
      </c>
      <c r="AS80" s="3">
        <f t="shared" si="68"/>
        <v>0.01</v>
      </c>
      <c r="AT80" s="2">
        <f t="shared" si="69"/>
        <v>0.024747601300456</v>
      </c>
      <c r="AU80" s="28">
        <f t="shared" si="70"/>
        <v>52.122</v>
      </c>
      <c r="AV80" s="1">
        <f t="shared" si="71"/>
        <v>0.26</v>
      </c>
      <c r="AW80" s="2">
        <f t="shared" si="75"/>
        <v>0</v>
      </c>
      <c r="AX80" s="1">
        <f t="shared" si="72"/>
        <v>0</v>
      </c>
    </row>
    <row r="81" s="1" customFormat="1" spans="1:50">
      <c r="A81" s="13"/>
      <c r="B81" s="13"/>
      <c r="C81" s="16">
        <v>7</v>
      </c>
      <c r="D81" s="17">
        <v>30.07825962</v>
      </c>
      <c r="E81" s="19">
        <f t="shared" si="73"/>
        <v>26.2510384366667</v>
      </c>
      <c r="F81" s="16" t="s">
        <v>73</v>
      </c>
      <c r="G81" s="13">
        <v>8</v>
      </c>
      <c r="H81" s="18">
        <f t="shared" si="57"/>
        <v>30.07825962</v>
      </c>
      <c r="I81" s="18">
        <f t="shared" si="58"/>
        <v>303.22825962</v>
      </c>
      <c r="J81" s="18">
        <f t="shared" si="59"/>
        <v>0.598164283873102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1.30152491344266</v>
      </c>
      <c r="P81" s="18">
        <f t="shared" si="62"/>
        <v>0.778525717792431</v>
      </c>
      <c r="Q81" s="23">
        <f t="shared" si="63"/>
        <v>0.202416686626032</v>
      </c>
      <c r="R81" s="18">
        <f t="shared" si="64"/>
        <v>0.1355172</v>
      </c>
      <c r="S81" s="24">
        <f t="shared" si="65"/>
        <v>1.49366048461769</v>
      </c>
      <c r="T81" s="3">
        <v>0.01</v>
      </c>
      <c r="U81" s="25">
        <f t="shared" si="66"/>
        <v>0.0149366048461769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0.01</v>
      </c>
      <c r="AF81" s="3">
        <v>0.49</v>
      </c>
      <c r="AG81" s="25">
        <f t="shared" si="67"/>
        <v>0.0049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0.02</v>
      </c>
      <c r="AR81" s="3">
        <v>0.5</v>
      </c>
      <c r="AS81" s="3">
        <f t="shared" si="68"/>
        <v>0.01</v>
      </c>
      <c r="AT81" s="2">
        <f t="shared" si="69"/>
        <v>0.0298366048461769</v>
      </c>
      <c r="AU81" s="28">
        <f t="shared" si="70"/>
        <v>52.122</v>
      </c>
      <c r="AV81" s="1">
        <f t="shared" si="71"/>
        <v>0.26</v>
      </c>
      <c r="AW81" s="2">
        <f t="shared" si="75"/>
        <v>0</v>
      </c>
      <c r="AX81" s="1">
        <f t="shared" si="72"/>
        <v>0</v>
      </c>
    </row>
    <row r="82" s="1" customFormat="1" spans="1:50">
      <c r="A82" s="13"/>
      <c r="B82" s="13"/>
      <c r="C82" s="16">
        <v>8</v>
      </c>
      <c r="D82" s="17">
        <v>29.0149977245161</v>
      </c>
      <c r="E82" s="19">
        <f t="shared" si="73"/>
        <v>30.07825962</v>
      </c>
      <c r="F82" s="16" t="s">
        <v>73</v>
      </c>
      <c r="G82" s="13">
        <v>9</v>
      </c>
      <c r="H82" s="18">
        <f t="shared" si="57"/>
        <v>29.0149977245161</v>
      </c>
      <c r="I82" s="18">
        <f t="shared" si="58"/>
        <v>302.164997724516</v>
      </c>
      <c r="J82" s="18">
        <f t="shared" si="59"/>
        <v>0.534255864825619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1.04421919565023</v>
      </c>
      <c r="P82" s="18">
        <f t="shared" si="62"/>
        <v>0.557880229439626</v>
      </c>
      <c r="Q82" s="23">
        <f t="shared" si="63"/>
        <v>0.145048859654303</v>
      </c>
      <c r="R82" s="18">
        <f t="shared" si="64"/>
        <v>0.1355172</v>
      </c>
      <c r="S82" s="24">
        <f t="shared" si="65"/>
        <v>1.07033542350567</v>
      </c>
      <c r="T82" s="3">
        <v>0.01</v>
      </c>
      <c r="U82" s="25">
        <f t="shared" si="66"/>
        <v>0.0107033542350567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0.01</v>
      </c>
      <c r="AF82" s="3">
        <v>0.49</v>
      </c>
      <c r="AG82" s="25">
        <f t="shared" si="67"/>
        <v>0.0049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0.02</v>
      </c>
      <c r="AR82" s="3">
        <v>0.5</v>
      </c>
      <c r="AS82" s="3">
        <f t="shared" si="68"/>
        <v>0.01</v>
      </c>
      <c r="AT82" s="2">
        <f t="shared" si="69"/>
        <v>0.0256033542350567</v>
      </c>
      <c r="AU82" s="28">
        <f t="shared" si="70"/>
        <v>52.122</v>
      </c>
      <c r="AV82" s="1">
        <f t="shared" si="71"/>
        <v>0.26</v>
      </c>
      <c r="AW82" s="2">
        <f t="shared" si="75"/>
        <v>0</v>
      </c>
      <c r="AX82" s="1">
        <f t="shared" si="72"/>
        <v>0</v>
      </c>
    </row>
    <row r="83" s="1" customFormat="1" spans="1:50">
      <c r="A83" s="13"/>
      <c r="B83" s="13"/>
      <c r="C83" s="16">
        <v>9</v>
      </c>
      <c r="D83" s="17">
        <v>22.83379938</v>
      </c>
      <c r="E83" s="19">
        <f t="shared" si="73"/>
        <v>29.0149977245161</v>
      </c>
      <c r="F83" s="16" t="s">
        <v>73</v>
      </c>
      <c r="G83" s="13">
        <v>10</v>
      </c>
      <c r="H83" s="18">
        <f t="shared" si="57"/>
        <v>22.83379938</v>
      </c>
      <c r="I83" s="18">
        <f t="shared" si="58"/>
        <v>295.98379938</v>
      </c>
      <c r="J83" s="18">
        <f t="shared" si="59"/>
        <v>0.272580740214378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1.0075589662106</v>
      </c>
      <c r="P83" s="18">
        <f t="shared" si="62"/>
        <v>0.27464116881932</v>
      </c>
      <c r="Q83" s="23">
        <f t="shared" si="63"/>
        <v>0.0714067038930232</v>
      </c>
      <c r="R83" s="18">
        <f t="shared" si="64"/>
        <v>0.1355172</v>
      </c>
      <c r="S83" s="24">
        <f t="shared" si="65"/>
        <v>0.526919858829899</v>
      </c>
      <c r="T83" s="3">
        <v>0.01</v>
      </c>
      <c r="U83" s="25">
        <f t="shared" si="66"/>
        <v>0.00526919858829899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0.005</v>
      </c>
      <c r="AF83" s="3">
        <v>0.49</v>
      </c>
      <c r="AG83" s="25">
        <f t="shared" si="67"/>
        <v>0.00245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0.015</v>
      </c>
      <c r="AR83" s="3">
        <v>0.5</v>
      </c>
      <c r="AS83" s="3">
        <f t="shared" si="68"/>
        <v>0.0075</v>
      </c>
      <c r="AT83" s="2">
        <f t="shared" si="69"/>
        <v>0.015219198588299</v>
      </c>
      <c r="AU83" s="28">
        <f t="shared" si="70"/>
        <v>52.122</v>
      </c>
      <c r="AV83" s="1">
        <f t="shared" si="71"/>
        <v>0.26</v>
      </c>
      <c r="AW83" s="2">
        <f t="shared" si="75"/>
        <v>0</v>
      </c>
      <c r="AX83" s="1">
        <f t="shared" si="72"/>
        <v>0</v>
      </c>
    </row>
    <row r="84" s="1" customFormat="1" spans="1:50">
      <c r="A84" s="13"/>
      <c r="B84" s="13"/>
      <c r="C84" s="16">
        <v>10</v>
      </c>
      <c r="D84" s="17">
        <v>18.8010520125806</v>
      </c>
      <c r="E84" s="19">
        <f t="shared" si="73"/>
        <v>22.83379938</v>
      </c>
      <c r="F84" s="16" t="s">
        <v>73</v>
      </c>
      <c r="G84" s="13">
        <v>11</v>
      </c>
      <c r="H84" s="18">
        <f t="shared" si="57"/>
        <v>18.8010520125806</v>
      </c>
      <c r="I84" s="18">
        <f t="shared" si="58"/>
        <v>291.951052012581</v>
      </c>
      <c r="J84" s="18">
        <f t="shared" si="59"/>
        <v>0.173042005204976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0.69627190752172</v>
      </c>
      <c r="O84" s="18">
        <f t="shared" si="74"/>
        <v>0.557865889869564</v>
      </c>
      <c r="P84" s="18">
        <f t="shared" si="62"/>
        <v>0.0965342322184877</v>
      </c>
      <c r="Q84" s="23">
        <f t="shared" si="63"/>
        <v>0.0250989003768068</v>
      </c>
      <c r="R84" s="18">
        <f t="shared" si="64"/>
        <v>0.1355172</v>
      </c>
      <c r="S84" s="24">
        <f t="shared" si="65"/>
        <v>0.18520822727157</v>
      </c>
      <c r="T84" s="3">
        <v>0.01</v>
      </c>
      <c r="U84" s="25">
        <f t="shared" si="66"/>
        <v>0.0018520822727157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0.005</v>
      </c>
      <c r="AF84" s="3">
        <v>0.49</v>
      </c>
      <c r="AG84" s="25">
        <f t="shared" si="67"/>
        <v>0.00245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0.015</v>
      </c>
      <c r="AR84" s="3">
        <v>0.5</v>
      </c>
      <c r="AS84" s="3">
        <f t="shared" si="68"/>
        <v>0.0075</v>
      </c>
      <c r="AT84" s="2">
        <f t="shared" si="69"/>
        <v>0.0118020822727157</v>
      </c>
      <c r="AU84" s="28">
        <f t="shared" si="70"/>
        <v>52.122</v>
      </c>
      <c r="AV84" s="1">
        <f t="shared" si="71"/>
        <v>0.26</v>
      </c>
      <c r="AW84" s="2">
        <f t="shared" si="75"/>
        <v>0</v>
      </c>
      <c r="AX84" s="1">
        <f t="shared" si="72"/>
        <v>0</v>
      </c>
    </row>
    <row r="85" s="1" customFormat="1" spans="1:51">
      <c r="A85" s="13"/>
      <c r="B85" s="13"/>
      <c r="C85" s="16">
        <v>11</v>
      </c>
      <c r="D85" s="17">
        <v>13.4968428244333</v>
      </c>
      <c r="E85" s="19">
        <f t="shared" si="73"/>
        <v>18.8010520125806</v>
      </c>
      <c r="F85" s="16" t="s">
        <v>75</v>
      </c>
      <c r="G85" s="13">
        <v>12</v>
      </c>
      <c r="H85" s="18">
        <f t="shared" si="57"/>
        <v>13.4968428244333</v>
      </c>
      <c r="I85" s="18">
        <f t="shared" si="58"/>
        <v>286.646842824433</v>
      </c>
      <c r="J85" s="18">
        <f t="shared" si="59"/>
        <v>0.0933541903597229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0.982551657651077</v>
      </c>
      <c r="P85" s="18">
        <f t="shared" si="62"/>
        <v>0.0917253144866199</v>
      </c>
      <c r="Q85" s="23">
        <f t="shared" si="63"/>
        <v>0.0238485817665212</v>
      </c>
      <c r="R85" s="18">
        <f t="shared" si="64"/>
        <v>0.1355172</v>
      </c>
      <c r="S85" s="24">
        <f t="shared" si="65"/>
        <v>0.175981954811058</v>
      </c>
      <c r="T85" s="3">
        <v>0.01</v>
      </c>
      <c r="U85" s="25">
        <f t="shared" si="66"/>
        <v>0.00175981954811058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0.001</v>
      </c>
      <c r="AF85" s="3">
        <v>0.49</v>
      </c>
      <c r="AG85" s="25">
        <f t="shared" si="67"/>
        <v>0.00049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0.00724981954811058</v>
      </c>
      <c r="AU85" s="28">
        <f t="shared" si="70"/>
        <v>52.122</v>
      </c>
      <c r="AV85" s="1">
        <f t="shared" si="71"/>
        <v>0.26</v>
      </c>
      <c r="AW85" s="2">
        <f t="shared" si="75"/>
        <v>0</v>
      </c>
      <c r="AX85" s="1">
        <f t="shared" si="72"/>
        <v>0</v>
      </c>
      <c r="AY85" s="1">
        <f>SUM(AX74:AX85)</f>
        <v>0</v>
      </c>
    </row>
    <row r="86" s="1" customFormat="1" spans="1:46">
      <c r="A86" s="13"/>
      <c r="B86" s="13"/>
      <c r="C86" s="16">
        <v>12</v>
      </c>
      <c r="D86" s="17">
        <v>7.30847202616129</v>
      </c>
      <c r="E86" s="19">
        <f t="shared" si="73"/>
        <v>13.4968428244333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5.56825360741935</v>
      </c>
      <c r="E90" s="16"/>
      <c r="F90" s="16"/>
      <c r="G90" s="13">
        <v>1</v>
      </c>
      <c r="H90" s="18">
        <f t="shared" ref="H90:H101" si="76">E91</f>
        <v>5.56825360741935</v>
      </c>
      <c r="I90" s="18">
        <f t="shared" ref="I90:I101" si="77">H90+273.15</f>
        <v>278.718253607419</v>
      </c>
      <c r="J90" s="18">
        <f t="shared" ref="J90:J101" si="78">EXP(($C$16*(I90-$C$14))/($C$17*I90*$C$14))</f>
        <v>0.035521189230733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0.0101128825739897</v>
      </c>
      <c r="Q90" s="23">
        <f t="shared" ref="Q90:Q101" si="82">P90*$B$76</f>
        <v>0.00262934946923732</v>
      </c>
      <c r="R90" s="18">
        <f t="shared" ref="R90:R101" si="83">L90*$B$76</f>
        <v>0.074022</v>
      </c>
      <c r="S90" s="24">
        <f t="shared" ref="S90:S101" si="84">Q90/R90</f>
        <v>0.035521189230733</v>
      </c>
      <c r="T90" s="3">
        <v>0.01</v>
      </c>
      <c r="U90" s="25">
        <f t="shared" ref="U90:U101" si="85">S90*T90</f>
        <v>0.00035521189230733</v>
      </c>
      <c r="V90" s="24"/>
      <c r="W90" s="3"/>
      <c r="X90" s="3"/>
      <c r="Y90" s="27"/>
      <c r="Z90" s="3"/>
      <c r="AA90" s="26"/>
      <c r="AB90" s="3"/>
      <c r="AC90" s="3"/>
      <c r="AD90" s="3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0.00584521189230733</v>
      </c>
      <c r="AU90" s="28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$E$10</f>
        <v>0</v>
      </c>
      <c r="AX90" s="1">
        <f t="shared" ref="AX90:AX101" si="92">AW90*10000*AV90*0.67*AU90*AT90</f>
        <v>0</v>
      </c>
      <c r="AZ90" s="2">
        <f t="shared" ref="AZ90:AZ101" si="93">$E$11</f>
        <v>0</v>
      </c>
      <c r="BA90" s="1">
        <f t="shared" ref="BA90:BA101" si="94">AZ90*10000*AV90*0.67*AU90*AT90</f>
        <v>0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5.80271958548387</v>
      </c>
      <c r="E91" s="19">
        <f t="shared" ref="E91:E102" si="95">D90</f>
        <v>5.56825360741935</v>
      </c>
      <c r="F91" s="16" t="s">
        <v>73</v>
      </c>
      <c r="G91" s="13">
        <v>2</v>
      </c>
      <c r="H91" s="18">
        <f t="shared" si="76"/>
        <v>5.80271958548387</v>
      </c>
      <c r="I91" s="18">
        <f t="shared" si="77"/>
        <v>278.952719585484</v>
      </c>
      <c r="J91" s="18">
        <f t="shared" si="78"/>
        <v>0.036579659752273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0.55928711742601</v>
      </c>
      <c r="P91" s="18">
        <f t="shared" si="81"/>
        <v>0.020458532459273</v>
      </c>
      <c r="Q91" s="23">
        <f t="shared" si="82"/>
        <v>0.00531921843941098</v>
      </c>
      <c r="R91" s="18">
        <f t="shared" si="83"/>
        <v>0.074022</v>
      </c>
      <c r="S91" s="24">
        <f t="shared" si="84"/>
        <v>0.0718599664884897</v>
      </c>
      <c r="T91" s="3">
        <v>0.01</v>
      </c>
      <c r="U91" s="25">
        <f t="shared" si="85"/>
        <v>0.000718599664884897</v>
      </c>
      <c r="V91" s="24"/>
      <c r="W91" s="3"/>
      <c r="X91" s="3"/>
      <c r="Y91" s="27"/>
      <c r="Z91" s="3"/>
      <c r="AA91" s="26"/>
      <c r="AB91" s="3"/>
      <c r="AC91" s="3"/>
      <c r="AD91" s="3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0.0062085996648849</v>
      </c>
      <c r="AU91" s="28">
        <f t="shared" si="89"/>
        <v>28.47</v>
      </c>
      <c r="AV91" s="1">
        <f t="shared" si="90"/>
        <v>0.26</v>
      </c>
      <c r="AW91" s="2">
        <f t="shared" si="91"/>
        <v>0</v>
      </c>
      <c r="AX91" s="1">
        <f t="shared" si="92"/>
        <v>0</v>
      </c>
      <c r="AZ91" s="2">
        <f t="shared" si="93"/>
        <v>0</v>
      </c>
      <c r="BA91" s="1">
        <f t="shared" si="94"/>
        <v>0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7">
        <v>7.73770095842857</v>
      </c>
      <c r="E92" s="19">
        <f t="shared" si="95"/>
        <v>5.80271958548387</v>
      </c>
      <c r="F92" s="16" t="s">
        <v>73</v>
      </c>
      <c r="G92" s="13">
        <v>3</v>
      </c>
      <c r="H92" s="18">
        <f t="shared" si="76"/>
        <v>7.73770095842857</v>
      </c>
      <c r="I92" s="18">
        <f t="shared" si="77"/>
        <v>280.887700958429</v>
      </c>
      <c r="J92" s="18">
        <f t="shared" si="78"/>
        <v>0.0465229065096162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0.823528584966737</v>
      </c>
      <c r="P92" s="18">
        <f t="shared" si="81"/>
        <v>0.038312943366404</v>
      </c>
      <c r="Q92" s="23">
        <f t="shared" si="82"/>
        <v>0.00996136527526505</v>
      </c>
      <c r="R92" s="18">
        <f t="shared" si="83"/>
        <v>0.074022</v>
      </c>
      <c r="S92" s="24">
        <f t="shared" si="84"/>
        <v>0.134573036060429</v>
      </c>
      <c r="T92" s="3">
        <v>0.01</v>
      </c>
      <c r="U92" s="25">
        <f t="shared" si="85"/>
        <v>0.00134573036060429</v>
      </c>
      <c r="V92" s="24"/>
      <c r="W92" s="3"/>
      <c r="X92" s="3"/>
      <c r="Y92" s="27"/>
      <c r="Z92" s="3"/>
      <c r="AA92" s="26"/>
      <c r="AB92" s="3"/>
      <c r="AC92" s="3"/>
      <c r="AD92" s="3"/>
      <c r="AE92" s="24">
        <v>0.005</v>
      </c>
      <c r="AF92" s="3">
        <v>0.49</v>
      </c>
      <c r="AG92" s="25">
        <f t="shared" si="86"/>
        <v>0.00245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0.015</v>
      </c>
      <c r="AR92" s="3">
        <v>0.5</v>
      </c>
      <c r="AS92" s="3">
        <f t="shared" si="87"/>
        <v>0.0075</v>
      </c>
      <c r="AT92" s="2">
        <f t="shared" si="88"/>
        <v>0.0112957303606043</v>
      </c>
      <c r="AU92" s="28">
        <f t="shared" si="89"/>
        <v>28.47</v>
      </c>
      <c r="AV92" s="1">
        <f t="shared" si="90"/>
        <v>0.26</v>
      </c>
      <c r="AW92" s="2">
        <f t="shared" si="91"/>
        <v>0</v>
      </c>
      <c r="AX92" s="1">
        <f t="shared" si="92"/>
        <v>0</v>
      </c>
      <c r="AZ92" s="2">
        <f t="shared" si="93"/>
        <v>0</v>
      </c>
      <c r="BA92" s="1">
        <f t="shared" si="94"/>
        <v>0</v>
      </c>
    </row>
    <row r="93" s="1" customFormat="1" spans="1:53">
      <c r="A93" s="13"/>
      <c r="B93" s="13"/>
      <c r="C93" s="16">
        <v>3</v>
      </c>
      <c r="D93" s="17">
        <v>14.4307925154516</v>
      </c>
      <c r="E93" s="19">
        <f t="shared" si="95"/>
        <v>7.73770095842857</v>
      </c>
      <c r="F93" s="16" t="s">
        <v>73</v>
      </c>
      <c r="G93" s="13">
        <v>4</v>
      </c>
      <c r="H93" s="18">
        <f t="shared" si="76"/>
        <v>14.4307925154516</v>
      </c>
      <c r="I93" s="18">
        <f t="shared" si="77"/>
        <v>287.580792515452</v>
      </c>
      <c r="J93" s="18">
        <f t="shared" si="78"/>
        <v>0.104242004049064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1.06991564160033</v>
      </c>
      <c r="P93" s="18">
        <f t="shared" si="81"/>
        <v>0.111530150643859</v>
      </c>
      <c r="Q93" s="23">
        <f t="shared" si="82"/>
        <v>0.0289978391674033</v>
      </c>
      <c r="R93" s="18">
        <f t="shared" si="83"/>
        <v>0.074022</v>
      </c>
      <c r="S93" s="24">
        <f t="shared" si="84"/>
        <v>0.391746226357074</v>
      </c>
      <c r="T93" s="3">
        <v>0.01</v>
      </c>
      <c r="U93" s="25">
        <f t="shared" si="85"/>
        <v>0.00391746226357074</v>
      </c>
      <c r="V93" s="24"/>
      <c r="W93" s="3"/>
      <c r="X93" s="3"/>
      <c r="Y93" s="27"/>
      <c r="Z93" s="3"/>
      <c r="AA93" s="26"/>
      <c r="AB93" s="3"/>
      <c r="AC93" s="3"/>
      <c r="AD93" s="3"/>
      <c r="AE93" s="24">
        <v>0.005</v>
      </c>
      <c r="AF93" s="3">
        <v>0.49</v>
      </c>
      <c r="AG93" s="25">
        <f t="shared" si="86"/>
        <v>0.00245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0.015</v>
      </c>
      <c r="AR93" s="3">
        <v>0.5</v>
      </c>
      <c r="AS93" s="3">
        <f t="shared" si="87"/>
        <v>0.0075</v>
      </c>
      <c r="AT93" s="2">
        <f t="shared" si="88"/>
        <v>0.0138674622635707</v>
      </c>
      <c r="AU93" s="28">
        <f t="shared" si="89"/>
        <v>28.47</v>
      </c>
      <c r="AV93" s="1">
        <f t="shared" si="90"/>
        <v>0.26</v>
      </c>
      <c r="AW93" s="2">
        <f t="shared" si="91"/>
        <v>0</v>
      </c>
      <c r="AX93" s="1">
        <f t="shared" si="92"/>
        <v>0</v>
      </c>
      <c r="AZ93" s="2">
        <f t="shared" si="93"/>
        <v>0</v>
      </c>
      <c r="BA93" s="1">
        <f t="shared" si="94"/>
        <v>0</v>
      </c>
    </row>
    <row r="94" s="1" customFormat="1" spans="1:53">
      <c r="A94" s="13"/>
      <c r="B94" s="13"/>
      <c r="C94" s="16">
        <v>4</v>
      </c>
      <c r="D94" s="17">
        <v>17.0090673637333</v>
      </c>
      <c r="E94" s="19">
        <f t="shared" si="95"/>
        <v>14.4307925154516</v>
      </c>
      <c r="F94" s="16" t="s">
        <v>73</v>
      </c>
      <c r="G94" s="13">
        <v>5</v>
      </c>
      <c r="H94" s="18">
        <f t="shared" si="76"/>
        <v>17.0090673637333</v>
      </c>
      <c r="I94" s="18">
        <f t="shared" si="77"/>
        <v>290.159067363733</v>
      </c>
      <c r="J94" s="18">
        <f t="shared" si="78"/>
        <v>0.140831539698031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0.910466216408651</v>
      </c>
      <c r="O94" s="18">
        <f t="shared" si="96"/>
        <v>0.332619274547824</v>
      </c>
      <c r="P94" s="18">
        <f t="shared" si="81"/>
        <v>0.0468432845678121</v>
      </c>
      <c r="Q94" s="23">
        <f t="shared" si="82"/>
        <v>0.0121792539876311</v>
      </c>
      <c r="R94" s="18">
        <f t="shared" si="83"/>
        <v>0.074022</v>
      </c>
      <c r="S94" s="24">
        <f t="shared" si="84"/>
        <v>0.164535597357963</v>
      </c>
      <c r="T94" s="3">
        <v>0.01</v>
      </c>
      <c r="U94" s="25">
        <f t="shared" si="85"/>
        <v>0.00164535597357963</v>
      </c>
      <c r="V94" s="24"/>
      <c r="W94" s="3"/>
      <c r="X94" s="3"/>
      <c r="Y94" s="27"/>
      <c r="Z94" s="3"/>
      <c r="AA94" s="26"/>
      <c r="AB94" s="3"/>
      <c r="AC94" s="3"/>
      <c r="AD94" s="3"/>
      <c r="AE94" s="24">
        <v>0.01</v>
      </c>
      <c r="AF94" s="3">
        <v>0.49</v>
      </c>
      <c r="AG94" s="25">
        <f t="shared" si="86"/>
        <v>0.0049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0.02</v>
      </c>
      <c r="AR94" s="3">
        <v>0.5</v>
      </c>
      <c r="AS94" s="3">
        <f t="shared" si="87"/>
        <v>0.01</v>
      </c>
      <c r="AT94" s="2">
        <f t="shared" si="88"/>
        <v>0.0165453559735796</v>
      </c>
      <c r="AU94" s="28">
        <f t="shared" si="89"/>
        <v>28.47</v>
      </c>
      <c r="AV94" s="1">
        <f t="shared" si="90"/>
        <v>0.26</v>
      </c>
      <c r="AW94" s="2">
        <f t="shared" si="91"/>
        <v>0</v>
      </c>
      <c r="AX94" s="1">
        <f t="shared" si="92"/>
        <v>0</v>
      </c>
      <c r="AZ94" s="2">
        <f t="shared" si="93"/>
        <v>0</v>
      </c>
      <c r="BA94" s="1">
        <f t="shared" si="94"/>
        <v>0</v>
      </c>
    </row>
    <row r="95" s="1" customFormat="1" spans="1:53">
      <c r="A95" s="13"/>
      <c r="B95" s="13"/>
      <c r="C95" s="16">
        <v>5</v>
      </c>
      <c r="D95" s="17">
        <v>22.4258123087097</v>
      </c>
      <c r="E95" s="19">
        <f t="shared" si="95"/>
        <v>17.0090673637333</v>
      </c>
      <c r="F95" s="16" t="s">
        <v>75</v>
      </c>
      <c r="G95" s="13">
        <v>6</v>
      </c>
      <c r="H95" s="18">
        <f t="shared" si="76"/>
        <v>22.4258123087097</v>
      </c>
      <c r="I95" s="18">
        <f t="shared" si="77"/>
        <v>295.57581230871</v>
      </c>
      <c r="J95" s="18">
        <f t="shared" si="78"/>
        <v>0.260480395386545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0.570475989980012</v>
      </c>
      <c r="P95" s="18">
        <f t="shared" si="81"/>
        <v>0.148597811428524</v>
      </c>
      <c r="Q95" s="23">
        <f t="shared" si="82"/>
        <v>0.0386354309714163</v>
      </c>
      <c r="R95" s="18">
        <f t="shared" si="83"/>
        <v>0.074022</v>
      </c>
      <c r="S95" s="24">
        <f t="shared" si="84"/>
        <v>0.521945245621792</v>
      </c>
      <c r="T95" s="3">
        <v>0.01</v>
      </c>
      <c r="U95" s="25">
        <f t="shared" si="85"/>
        <v>0.00521945245621792</v>
      </c>
      <c r="V95" s="24"/>
      <c r="W95" s="3"/>
      <c r="X95" s="3"/>
      <c r="Y95" s="27"/>
      <c r="Z95" s="3"/>
      <c r="AA95" s="26"/>
      <c r="AB95" s="3"/>
      <c r="AC95" s="3"/>
      <c r="AD95" s="3"/>
      <c r="AE95" s="24">
        <v>0.01</v>
      </c>
      <c r="AF95" s="3">
        <v>0.49</v>
      </c>
      <c r="AG95" s="25">
        <f t="shared" si="86"/>
        <v>0.0049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0.02</v>
      </c>
      <c r="AR95" s="3">
        <v>0.5</v>
      </c>
      <c r="AS95" s="3">
        <f t="shared" si="87"/>
        <v>0.01</v>
      </c>
      <c r="AT95" s="2">
        <f t="shared" si="88"/>
        <v>0.0201194524562179</v>
      </c>
      <c r="AU95" s="28">
        <f t="shared" si="89"/>
        <v>28.47</v>
      </c>
      <c r="AV95" s="1">
        <f t="shared" si="90"/>
        <v>0.26</v>
      </c>
      <c r="AW95" s="2">
        <f t="shared" si="91"/>
        <v>0</v>
      </c>
      <c r="AX95" s="1">
        <f t="shared" si="92"/>
        <v>0</v>
      </c>
      <c r="AZ95" s="2">
        <f t="shared" si="93"/>
        <v>0</v>
      </c>
      <c r="BA95" s="1">
        <f t="shared" si="94"/>
        <v>0</v>
      </c>
    </row>
    <row r="96" s="1" customFormat="1" spans="1:53">
      <c r="A96" s="13"/>
      <c r="B96" s="13"/>
      <c r="C96" s="16">
        <v>6</v>
      </c>
      <c r="D96" s="17">
        <v>26.2510384366667</v>
      </c>
      <c r="E96" s="19">
        <f t="shared" si="95"/>
        <v>22.4258123087097</v>
      </c>
      <c r="F96" s="16" t="s">
        <v>73</v>
      </c>
      <c r="G96" s="13">
        <v>7</v>
      </c>
      <c r="H96" s="18">
        <f t="shared" si="76"/>
        <v>26.2510384366667</v>
      </c>
      <c r="I96" s="18">
        <f t="shared" si="77"/>
        <v>299.401038436667</v>
      </c>
      <c r="J96" s="18">
        <f t="shared" si="78"/>
        <v>0.396787245253929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0.706578178551488</v>
      </c>
      <c r="P96" s="18">
        <f t="shared" si="81"/>
        <v>0.280361209023984</v>
      </c>
      <c r="Q96" s="23">
        <f t="shared" si="82"/>
        <v>0.0728939143462357</v>
      </c>
      <c r="R96" s="18">
        <f t="shared" si="83"/>
        <v>0.074022</v>
      </c>
      <c r="S96" s="24">
        <f t="shared" si="84"/>
        <v>0.984760130045604</v>
      </c>
      <c r="T96" s="3">
        <v>0.01</v>
      </c>
      <c r="U96" s="25">
        <f t="shared" si="85"/>
        <v>0.00984760130045604</v>
      </c>
      <c r="V96" s="24"/>
      <c r="W96" s="3"/>
      <c r="X96" s="3"/>
      <c r="Y96" s="27"/>
      <c r="Z96" s="3"/>
      <c r="AA96" s="26"/>
      <c r="AB96" s="3"/>
      <c r="AC96" s="3"/>
      <c r="AD96" s="3"/>
      <c r="AE96" s="24">
        <v>0.01</v>
      </c>
      <c r="AF96" s="3">
        <v>0.49</v>
      </c>
      <c r="AG96" s="25">
        <f t="shared" si="86"/>
        <v>0.0049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0.02</v>
      </c>
      <c r="AR96" s="3">
        <v>0.5</v>
      </c>
      <c r="AS96" s="3">
        <f t="shared" si="87"/>
        <v>0.01</v>
      </c>
      <c r="AT96" s="2">
        <f t="shared" si="88"/>
        <v>0.024747601300456</v>
      </c>
      <c r="AU96" s="28">
        <f t="shared" si="89"/>
        <v>28.47</v>
      </c>
      <c r="AV96" s="1">
        <f t="shared" si="90"/>
        <v>0.26</v>
      </c>
      <c r="AW96" s="2">
        <f t="shared" si="91"/>
        <v>0</v>
      </c>
      <c r="AX96" s="1">
        <f t="shared" si="92"/>
        <v>0</v>
      </c>
      <c r="AZ96" s="2">
        <f t="shared" si="93"/>
        <v>0</v>
      </c>
      <c r="BA96" s="1">
        <f t="shared" si="94"/>
        <v>0</v>
      </c>
    </row>
    <row r="97" s="1" customFormat="1" spans="1:53">
      <c r="A97" s="13"/>
      <c r="B97" s="13"/>
      <c r="C97" s="16">
        <v>7</v>
      </c>
      <c r="D97" s="17">
        <v>30.07825962</v>
      </c>
      <c r="E97" s="19">
        <f t="shared" si="95"/>
        <v>26.2510384366667</v>
      </c>
      <c r="F97" s="16" t="s">
        <v>73</v>
      </c>
      <c r="G97" s="13">
        <v>8</v>
      </c>
      <c r="H97" s="18">
        <f t="shared" si="76"/>
        <v>30.07825962</v>
      </c>
      <c r="I97" s="18">
        <f t="shared" si="77"/>
        <v>303.22825962</v>
      </c>
      <c r="J97" s="18">
        <f t="shared" si="78"/>
        <v>0.598164283873102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0.710916969527504</v>
      </c>
      <c r="P97" s="18">
        <f t="shared" si="81"/>
        <v>0.425245139970655</v>
      </c>
      <c r="Q97" s="23">
        <f t="shared" si="82"/>
        <v>0.11056373639237</v>
      </c>
      <c r="R97" s="18">
        <f t="shared" si="83"/>
        <v>0.074022</v>
      </c>
      <c r="S97" s="24">
        <f t="shared" si="84"/>
        <v>1.49366048461769</v>
      </c>
      <c r="T97" s="3">
        <v>0.01</v>
      </c>
      <c r="U97" s="25">
        <f t="shared" si="85"/>
        <v>0.0149366048461769</v>
      </c>
      <c r="V97" s="24"/>
      <c r="W97" s="3"/>
      <c r="X97" s="3"/>
      <c r="Y97" s="27"/>
      <c r="Z97" s="3"/>
      <c r="AA97" s="26"/>
      <c r="AB97" s="3"/>
      <c r="AC97" s="3"/>
      <c r="AD97" s="3"/>
      <c r="AE97" s="24">
        <v>0.01</v>
      </c>
      <c r="AF97" s="3">
        <v>0.49</v>
      </c>
      <c r="AG97" s="25">
        <f t="shared" si="86"/>
        <v>0.0049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0.02</v>
      </c>
      <c r="AR97" s="3">
        <v>0.5</v>
      </c>
      <c r="AS97" s="3">
        <f t="shared" si="87"/>
        <v>0.01</v>
      </c>
      <c r="AT97" s="2">
        <f t="shared" si="88"/>
        <v>0.0298366048461769</v>
      </c>
      <c r="AU97" s="28">
        <f t="shared" si="89"/>
        <v>28.47</v>
      </c>
      <c r="AV97" s="1">
        <f t="shared" si="90"/>
        <v>0.26</v>
      </c>
      <c r="AW97" s="2">
        <f t="shared" si="91"/>
        <v>0</v>
      </c>
      <c r="AX97" s="1">
        <f t="shared" si="92"/>
        <v>0</v>
      </c>
      <c r="AZ97" s="2">
        <f t="shared" si="93"/>
        <v>0</v>
      </c>
      <c r="BA97" s="1">
        <f t="shared" si="94"/>
        <v>0</v>
      </c>
    </row>
    <row r="98" s="1" customFormat="1" spans="1:53">
      <c r="A98" s="13"/>
      <c r="B98" s="13"/>
      <c r="C98" s="16">
        <v>8</v>
      </c>
      <c r="D98" s="17">
        <v>29.0149977245161</v>
      </c>
      <c r="E98" s="19">
        <f t="shared" si="95"/>
        <v>30.07825962</v>
      </c>
      <c r="F98" s="16" t="s">
        <v>73</v>
      </c>
      <c r="G98" s="13">
        <v>9</v>
      </c>
      <c r="H98" s="18">
        <f t="shared" si="76"/>
        <v>29.0149977245161</v>
      </c>
      <c r="I98" s="18">
        <f t="shared" si="77"/>
        <v>302.164997724516</v>
      </c>
      <c r="J98" s="18">
        <f t="shared" si="78"/>
        <v>0.534255864825619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0.570371829556849</v>
      </c>
      <c r="P98" s="18">
        <f t="shared" si="81"/>
        <v>0.304724495072065</v>
      </c>
      <c r="Q98" s="23">
        <f t="shared" si="82"/>
        <v>0.0792283687187368</v>
      </c>
      <c r="R98" s="18">
        <f t="shared" si="83"/>
        <v>0.074022</v>
      </c>
      <c r="S98" s="24">
        <f t="shared" si="84"/>
        <v>1.07033542350567</v>
      </c>
      <c r="T98" s="3">
        <v>0.01</v>
      </c>
      <c r="U98" s="25">
        <f t="shared" si="85"/>
        <v>0.0107033542350567</v>
      </c>
      <c r="V98" s="24"/>
      <c r="W98" s="3"/>
      <c r="X98" s="3"/>
      <c r="Y98" s="27"/>
      <c r="Z98" s="3"/>
      <c r="AA98" s="26"/>
      <c r="AB98" s="3"/>
      <c r="AC98" s="3"/>
      <c r="AD98" s="3"/>
      <c r="AE98" s="24">
        <v>0.01</v>
      </c>
      <c r="AF98" s="3">
        <v>0.49</v>
      </c>
      <c r="AG98" s="25">
        <f t="shared" si="86"/>
        <v>0.0049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0.02</v>
      </c>
      <c r="AR98" s="3">
        <v>0.5</v>
      </c>
      <c r="AS98" s="3">
        <f t="shared" si="87"/>
        <v>0.01</v>
      </c>
      <c r="AT98" s="2">
        <f t="shared" si="88"/>
        <v>0.0256033542350567</v>
      </c>
      <c r="AU98" s="28">
        <f t="shared" si="89"/>
        <v>28.47</v>
      </c>
      <c r="AV98" s="1">
        <f t="shared" si="90"/>
        <v>0.26</v>
      </c>
      <c r="AW98" s="2">
        <f t="shared" si="91"/>
        <v>0</v>
      </c>
      <c r="AX98" s="1">
        <f t="shared" si="92"/>
        <v>0</v>
      </c>
      <c r="AZ98" s="2">
        <f t="shared" si="93"/>
        <v>0</v>
      </c>
      <c r="BA98" s="1">
        <f t="shared" si="94"/>
        <v>0</v>
      </c>
    </row>
    <row r="99" s="1" customFormat="1" spans="1:53">
      <c r="A99" s="13"/>
      <c r="B99" s="13"/>
      <c r="C99" s="16">
        <v>9</v>
      </c>
      <c r="D99" s="17">
        <v>22.83379938</v>
      </c>
      <c r="E99" s="19">
        <f t="shared" si="95"/>
        <v>29.0149977245161</v>
      </c>
      <c r="F99" s="16" t="s">
        <v>73</v>
      </c>
      <c r="G99" s="13">
        <v>10</v>
      </c>
      <c r="H99" s="18">
        <f t="shared" si="76"/>
        <v>22.83379938</v>
      </c>
      <c r="I99" s="18">
        <f t="shared" si="77"/>
        <v>295.98379938</v>
      </c>
      <c r="J99" s="18">
        <f t="shared" si="78"/>
        <v>0.272580740214378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0.550347334484784</v>
      </c>
      <c r="P99" s="18">
        <f t="shared" si="81"/>
        <v>0.150014083808872</v>
      </c>
      <c r="Q99" s="23">
        <f t="shared" si="82"/>
        <v>0.0390036617903068</v>
      </c>
      <c r="R99" s="18">
        <f t="shared" si="83"/>
        <v>0.074022</v>
      </c>
      <c r="S99" s="24">
        <f t="shared" si="84"/>
        <v>0.526919858829899</v>
      </c>
      <c r="T99" s="3">
        <v>0.01</v>
      </c>
      <c r="U99" s="25">
        <f t="shared" si="85"/>
        <v>0.00526919858829899</v>
      </c>
      <c r="V99" s="24"/>
      <c r="W99" s="3"/>
      <c r="X99" s="3"/>
      <c r="Y99" s="27"/>
      <c r="Z99" s="3"/>
      <c r="AA99" s="26"/>
      <c r="AB99" s="3"/>
      <c r="AC99" s="3"/>
      <c r="AD99" s="3"/>
      <c r="AE99" s="24">
        <v>0.005</v>
      </c>
      <c r="AF99" s="3">
        <v>0.49</v>
      </c>
      <c r="AG99" s="25">
        <f t="shared" si="86"/>
        <v>0.00245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0.015</v>
      </c>
      <c r="AR99" s="3">
        <v>0.5</v>
      </c>
      <c r="AS99" s="3">
        <f t="shared" si="87"/>
        <v>0.0075</v>
      </c>
      <c r="AT99" s="2">
        <f t="shared" si="88"/>
        <v>0.015219198588299</v>
      </c>
      <c r="AU99" s="28">
        <f t="shared" si="89"/>
        <v>28.47</v>
      </c>
      <c r="AV99" s="1">
        <f t="shared" si="90"/>
        <v>0.26</v>
      </c>
      <c r="AW99" s="2">
        <f t="shared" si="91"/>
        <v>0</v>
      </c>
      <c r="AX99" s="1">
        <f t="shared" si="92"/>
        <v>0</v>
      </c>
      <c r="AZ99" s="2">
        <f t="shared" si="93"/>
        <v>0</v>
      </c>
      <c r="BA99" s="1">
        <f t="shared" si="94"/>
        <v>0</v>
      </c>
    </row>
    <row r="100" s="1" customFormat="1" spans="1:53">
      <c r="A100" s="13"/>
      <c r="B100" s="13"/>
      <c r="C100" s="16">
        <v>10</v>
      </c>
      <c r="D100" s="17">
        <v>18.8010520125806</v>
      </c>
      <c r="E100" s="19">
        <f t="shared" si="95"/>
        <v>22.83379938</v>
      </c>
      <c r="F100" s="16" t="s">
        <v>73</v>
      </c>
      <c r="G100" s="13">
        <v>11</v>
      </c>
      <c r="H100" s="18">
        <f t="shared" si="76"/>
        <v>18.8010520125806</v>
      </c>
      <c r="I100" s="18">
        <f t="shared" si="77"/>
        <v>291.951052012581</v>
      </c>
      <c r="J100" s="18">
        <f t="shared" si="78"/>
        <v>0.173042005204976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0.380316588142116</v>
      </c>
      <c r="O100" s="18">
        <f t="shared" si="96"/>
        <v>0.304716662533796</v>
      </c>
      <c r="P100" s="18">
        <f t="shared" si="81"/>
        <v>0.052728782304216</v>
      </c>
      <c r="Q100" s="23">
        <f t="shared" si="82"/>
        <v>0.0137094833990962</v>
      </c>
      <c r="R100" s="18">
        <f t="shared" si="83"/>
        <v>0.074022</v>
      </c>
      <c r="S100" s="24">
        <f t="shared" si="84"/>
        <v>0.18520822727157</v>
      </c>
      <c r="T100" s="3">
        <v>0.01</v>
      </c>
      <c r="U100" s="25">
        <f t="shared" si="85"/>
        <v>0.0018520822727157</v>
      </c>
      <c r="V100" s="24"/>
      <c r="W100" s="3"/>
      <c r="X100" s="3"/>
      <c r="Y100" s="27"/>
      <c r="Z100" s="3"/>
      <c r="AA100" s="26"/>
      <c r="AB100" s="3"/>
      <c r="AC100" s="3"/>
      <c r="AD100" s="3"/>
      <c r="AE100" s="24">
        <v>0.005</v>
      </c>
      <c r="AF100" s="3">
        <v>0.49</v>
      </c>
      <c r="AG100" s="25">
        <f t="shared" si="86"/>
        <v>0.00245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0.015</v>
      </c>
      <c r="AR100" s="3">
        <v>0.5</v>
      </c>
      <c r="AS100" s="3">
        <f t="shared" si="87"/>
        <v>0.0075</v>
      </c>
      <c r="AT100" s="2">
        <f t="shared" si="88"/>
        <v>0.0118020822727157</v>
      </c>
      <c r="AU100" s="28">
        <f t="shared" si="89"/>
        <v>28.47</v>
      </c>
      <c r="AV100" s="1">
        <f t="shared" si="90"/>
        <v>0.26</v>
      </c>
      <c r="AW100" s="2">
        <f t="shared" si="91"/>
        <v>0</v>
      </c>
      <c r="AX100" s="1">
        <f t="shared" si="92"/>
        <v>0</v>
      </c>
      <c r="AZ100" s="2">
        <f t="shared" si="93"/>
        <v>0</v>
      </c>
      <c r="BA100" s="1">
        <f t="shared" si="94"/>
        <v>0</v>
      </c>
    </row>
    <row r="101" s="1" customFormat="1" spans="1:54">
      <c r="A101" s="13"/>
      <c r="B101" s="13"/>
      <c r="C101" s="16">
        <v>11</v>
      </c>
      <c r="D101" s="17">
        <v>13.4968428244333</v>
      </c>
      <c r="E101" s="19">
        <f t="shared" si="95"/>
        <v>18.8010520125806</v>
      </c>
      <c r="F101" s="16" t="s">
        <v>75</v>
      </c>
      <c r="G101" s="13">
        <v>12</v>
      </c>
      <c r="H101" s="18">
        <f t="shared" si="76"/>
        <v>13.4968428244333</v>
      </c>
      <c r="I101" s="18">
        <f t="shared" si="77"/>
        <v>286.646842824433</v>
      </c>
      <c r="J101" s="18">
        <f t="shared" si="78"/>
        <v>0.0933541903597229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0.53668788022958</v>
      </c>
      <c r="P101" s="18">
        <f t="shared" si="81"/>
        <v>0.0501020625347083</v>
      </c>
      <c r="Q101" s="23">
        <f t="shared" si="82"/>
        <v>0.0130265362590242</v>
      </c>
      <c r="R101" s="18">
        <f t="shared" si="83"/>
        <v>0.074022</v>
      </c>
      <c r="S101" s="24">
        <f t="shared" si="84"/>
        <v>0.175981954811058</v>
      </c>
      <c r="T101" s="3">
        <v>0.01</v>
      </c>
      <c r="U101" s="25">
        <f t="shared" si="85"/>
        <v>0.00175981954811058</v>
      </c>
      <c r="V101" s="24"/>
      <c r="W101" s="3"/>
      <c r="X101" s="3"/>
      <c r="Y101" s="27"/>
      <c r="Z101" s="3"/>
      <c r="AA101" s="26"/>
      <c r="AB101" s="3"/>
      <c r="AC101" s="3"/>
      <c r="AD101" s="3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0.00724981954811058</v>
      </c>
      <c r="AU101" s="28">
        <f t="shared" si="89"/>
        <v>28.47</v>
      </c>
      <c r="AV101" s="1">
        <f t="shared" si="90"/>
        <v>0.26</v>
      </c>
      <c r="AW101" s="2">
        <f t="shared" si="91"/>
        <v>0</v>
      </c>
      <c r="AX101" s="1">
        <f t="shared" si="92"/>
        <v>0</v>
      </c>
      <c r="AY101" s="1">
        <f>SUM(AX90:AX101)</f>
        <v>0</v>
      </c>
      <c r="AZ101" s="2">
        <f t="shared" si="93"/>
        <v>0</v>
      </c>
      <c r="BA101" s="1">
        <f t="shared" si="94"/>
        <v>0</v>
      </c>
      <c r="BB101" s="1">
        <f>SUM(BA90:BA101)</f>
        <v>0</v>
      </c>
    </row>
    <row r="102" s="1" customFormat="1" spans="1:46">
      <c r="A102" s="13"/>
      <c r="B102" s="13"/>
      <c r="C102" s="16">
        <v>12</v>
      </c>
      <c r="D102" s="17">
        <v>7.30847202616129</v>
      </c>
      <c r="E102" s="19">
        <f t="shared" si="95"/>
        <v>13.4968428244333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selection activeCell="AT27" sqref="AT27:AT3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197.503</v>
      </c>
      <c r="F2" s="3">
        <v>1069.523</v>
      </c>
      <c r="G2" s="7">
        <f>(F2+F3+F4)/3</f>
        <v>1305.751</v>
      </c>
      <c r="H2" s="3">
        <v>0.13</v>
      </c>
      <c r="I2" s="20">
        <f>(H2+H3+H4)/3</f>
        <v>0.12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0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0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530.311726027397</v>
      </c>
      <c r="F5" s="3">
        <v>91.104</v>
      </c>
      <c r="G5" s="7">
        <f>(F5+F6)/2</f>
        <v>92.50925</v>
      </c>
      <c r="H5" s="3">
        <v>0.13</v>
      </c>
      <c r="I5" s="20">
        <f>(H5+H6)/2</f>
        <v>0.13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0"/>
      <c r="M6" s="2"/>
    </row>
    <row r="7" s="1" customFormat="1" spans="1:13">
      <c r="A7" s="4" t="s">
        <v>5</v>
      </c>
      <c r="B7" s="5"/>
      <c r="C7" s="3"/>
      <c r="D7" s="3"/>
      <c r="E7" s="12">
        <v>2548.37775978267</v>
      </c>
      <c r="F7" s="3">
        <v>122.786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3">
        <v>1.8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0.32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0.9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(AV38+AV53+AY85+AY101+BB101+AG69)</f>
        <v>77062990.2713264</v>
      </c>
      <c r="J14" s="14" t="s">
        <v>21</v>
      </c>
      <c r="K14" s="14">
        <f>I14/(10000*1000)</f>
        <v>7.70629902713264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47680022.6437827</v>
      </c>
      <c r="J15" s="14" t="s">
        <v>21</v>
      </c>
      <c r="K15" s="14">
        <f>I15/(10000*1000)</f>
        <v>4.76800226437827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1305.751</v>
      </c>
      <c r="C27" s="16" t="s">
        <v>72</v>
      </c>
      <c r="D27" s="17">
        <v>5.8618078416129</v>
      </c>
      <c r="E27" s="16"/>
      <c r="F27" s="16"/>
      <c r="G27" s="13">
        <v>1</v>
      </c>
      <c r="H27" s="18">
        <f t="shared" ref="H27:H38" si="0">E28</f>
        <v>5.8618078416129</v>
      </c>
      <c r="I27" s="18">
        <f t="shared" ref="I27:I38" si="1">H27+273.15</f>
        <v>279.011807841613</v>
      </c>
      <c r="J27" s="18">
        <f t="shared" ref="J27:J38" si="2">EXP(($C$16*(I27-$C$14))/($C$17*I27*$C$14))</f>
        <v>0.0368510595776153</v>
      </c>
      <c r="K27" s="18">
        <f t="shared" ref="K27:K38" si="3">$B$27/12</f>
        <v>108.812583333333</v>
      </c>
      <c r="L27" s="18">
        <f t="shared" ref="L27:L38" si="4">K27*$B$28/100</f>
        <v>1.08812583333333</v>
      </c>
      <c r="M27" s="13" t="s">
        <v>73</v>
      </c>
      <c r="N27" s="13"/>
      <c r="O27" s="18">
        <f>L27</f>
        <v>1.08812583333333</v>
      </c>
      <c r="P27" s="18">
        <f t="shared" ref="P27:P38" si="5">O27*J27</f>
        <v>0.040098589912109</v>
      </c>
      <c r="Q27" s="23">
        <f t="shared" ref="Q27:Q38" si="6">P27*$B$29</f>
        <v>0.00481183078945308</v>
      </c>
      <c r="R27" s="18">
        <f t="shared" ref="R27:R38" si="7">L27*$B$29</f>
        <v>0.1305751</v>
      </c>
      <c r="S27" s="24">
        <f t="shared" ref="S27:S38" si="8">Q27/R27</f>
        <v>0.0368510595776153</v>
      </c>
      <c r="T27" s="3">
        <v>0.01</v>
      </c>
      <c r="U27" s="25">
        <f t="shared" ref="U27:U38" si="9">S27*T27</f>
        <v>0.000368510595776153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0.0222685105957762</v>
      </c>
      <c r="AR27" s="28">
        <f t="shared" ref="AR27:AR38" si="15">$B$27/12</f>
        <v>108.812583333333</v>
      </c>
      <c r="AS27" s="1">
        <f t="shared" ref="AS27:AS38" si="16">$B$29</f>
        <v>0.12</v>
      </c>
      <c r="AT27" s="2">
        <f>$E$2/12</f>
        <v>16.4585833333333</v>
      </c>
      <c r="AU27" s="1">
        <f t="shared" ref="AU27:AU38" si="17">AT27*10000*AS27*0.67*AR27*AQ27</f>
        <v>32064.0805791266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5.39415285354839</v>
      </c>
      <c r="E28" s="19">
        <f t="shared" ref="E28:E39" si="18">D27</f>
        <v>5.8618078416129</v>
      </c>
      <c r="F28" s="16" t="s">
        <v>73</v>
      </c>
      <c r="G28" s="13">
        <v>2</v>
      </c>
      <c r="H28" s="18">
        <f t="shared" si="0"/>
        <v>5.39415285354839</v>
      </c>
      <c r="I28" s="18">
        <f t="shared" si="1"/>
        <v>278.544152853548</v>
      </c>
      <c r="J28" s="18">
        <f t="shared" si="2"/>
        <v>0.0347539838650615</v>
      </c>
      <c r="K28" s="18">
        <f t="shared" si="3"/>
        <v>108.812583333333</v>
      </c>
      <c r="L28" s="18">
        <f t="shared" si="4"/>
        <v>1.08812583333333</v>
      </c>
      <c r="M28" s="13" t="s">
        <v>73</v>
      </c>
      <c r="N28" s="13"/>
      <c r="O28" s="18">
        <f t="shared" ref="O28:O38" si="19">L28+O27-P27-N28</f>
        <v>2.13615307675456</v>
      </c>
      <c r="P28" s="18">
        <f t="shared" si="5"/>
        <v>0.0742398295628294</v>
      </c>
      <c r="Q28" s="23">
        <f t="shared" si="6"/>
        <v>0.00890877954753953</v>
      </c>
      <c r="R28" s="18">
        <f t="shared" si="7"/>
        <v>0.1305751</v>
      </c>
      <c r="S28" s="24">
        <f t="shared" si="8"/>
        <v>0.0682272466001521</v>
      </c>
      <c r="T28" s="3">
        <v>0.01</v>
      </c>
      <c r="U28" s="25">
        <f t="shared" si="9"/>
        <v>0.000682272466001521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0.0225822724660015</v>
      </c>
      <c r="AR28" s="28">
        <f t="shared" si="15"/>
        <v>108.812583333333</v>
      </c>
      <c r="AS28" s="1">
        <f t="shared" si="16"/>
        <v>0.12</v>
      </c>
      <c r="AT28" s="2">
        <f t="shared" ref="AT28:AT38" si="20">$E$2/12</f>
        <v>16.4585833333333</v>
      </c>
      <c r="AU28" s="1">
        <f t="shared" si="17"/>
        <v>32515.861395194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17">
        <v>8.73842028914286</v>
      </c>
      <c r="E29" s="19">
        <f t="shared" si="18"/>
        <v>5.39415285354839</v>
      </c>
      <c r="F29" s="16" t="s">
        <v>73</v>
      </c>
      <c r="G29" s="13">
        <v>3</v>
      </c>
      <c r="H29" s="18">
        <f t="shared" si="0"/>
        <v>8.73842028914286</v>
      </c>
      <c r="I29" s="18">
        <f t="shared" si="1"/>
        <v>281.888420289143</v>
      </c>
      <c r="J29" s="18">
        <f t="shared" si="2"/>
        <v>0.0526152046510081</v>
      </c>
      <c r="K29" s="18">
        <f t="shared" si="3"/>
        <v>108.812583333333</v>
      </c>
      <c r="L29" s="18">
        <f t="shared" si="4"/>
        <v>1.08812583333333</v>
      </c>
      <c r="M29" s="13" t="s">
        <v>73</v>
      </c>
      <c r="N29" s="13"/>
      <c r="O29" s="18">
        <f t="shared" si="19"/>
        <v>3.15003908052506</v>
      </c>
      <c r="P29" s="18">
        <f t="shared" si="5"/>
        <v>0.1657399508805</v>
      </c>
      <c r="Q29" s="23">
        <f t="shared" si="6"/>
        <v>0.0198887941056599</v>
      </c>
      <c r="R29" s="18">
        <f t="shared" si="7"/>
        <v>0.1305751</v>
      </c>
      <c r="S29" s="24">
        <f t="shared" si="8"/>
        <v>0.1523168973691</v>
      </c>
      <c r="T29" s="3">
        <v>0.01</v>
      </c>
      <c r="U29" s="25">
        <f t="shared" si="9"/>
        <v>0.001523168973691</v>
      </c>
      <c r="V29" s="24"/>
      <c r="W29" s="3"/>
      <c r="X29" s="25"/>
      <c r="Y29" s="27">
        <v>0.04</v>
      </c>
      <c r="Z29" s="3">
        <v>0.21</v>
      </c>
      <c r="AA29" s="26">
        <f t="shared" si="10"/>
        <v>0.0084</v>
      </c>
      <c r="AB29" s="3">
        <v>0.015</v>
      </c>
      <c r="AC29" s="3">
        <v>0.29</v>
      </c>
      <c r="AD29" s="26">
        <f t="shared" si="11"/>
        <v>0.00435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0.029073168973691</v>
      </c>
      <c r="AR29" s="28">
        <f t="shared" si="15"/>
        <v>108.812583333333</v>
      </c>
      <c r="AS29" s="1">
        <f t="shared" si="16"/>
        <v>0.12</v>
      </c>
      <c r="AT29" s="2">
        <f t="shared" si="20"/>
        <v>16.4585833333333</v>
      </c>
      <c r="AU29" s="1">
        <f t="shared" si="17"/>
        <v>41862.0018906793</v>
      </c>
    </row>
    <row r="30" s="1" customFormat="1" spans="1:47">
      <c r="A30" s="13"/>
      <c r="B30" s="13"/>
      <c r="C30" s="16">
        <v>3</v>
      </c>
      <c r="D30" s="17">
        <v>14.4193458481935</v>
      </c>
      <c r="E30" s="19">
        <f t="shared" si="18"/>
        <v>8.73842028914286</v>
      </c>
      <c r="F30" s="16" t="s">
        <v>73</v>
      </c>
      <c r="G30" s="13">
        <v>4</v>
      </c>
      <c r="H30" s="18">
        <f t="shared" si="0"/>
        <v>14.4193458481935</v>
      </c>
      <c r="I30" s="18">
        <f t="shared" si="1"/>
        <v>287.569345848194</v>
      </c>
      <c r="J30" s="18">
        <f t="shared" si="2"/>
        <v>0.104101612006195</v>
      </c>
      <c r="K30" s="18">
        <f t="shared" si="3"/>
        <v>108.812583333333</v>
      </c>
      <c r="L30" s="18">
        <f t="shared" si="4"/>
        <v>1.08812583333333</v>
      </c>
      <c r="M30" s="13" t="s">
        <v>73</v>
      </c>
      <c r="N30" s="13"/>
      <c r="O30" s="18">
        <f t="shared" si="19"/>
        <v>4.0724249629779</v>
      </c>
      <c r="P30" s="18">
        <f t="shared" si="5"/>
        <v>0.423946003420268</v>
      </c>
      <c r="Q30" s="23">
        <f t="shared" si="6"/>
        <v>0.0508735204104322</v>
      </c>
      <c r="R30" s="18">
        <f t="shared" si="7"/>
        <v>0.1305751</v>
      </c>
      <c r="S30" s="24">
        <f t="shared" si="8"/>
        <v>0.389611192412888</v>
      </c>
      <c r="T30" s="3">
        <v>0.01</v>
      </c>
      <c r="U30" s="25">
        <f t="shared" si="9"/>
        <v>0.00389611192412889</v>
      </c>
      <c r="V30" s="24"/>
      <c r="W30" s="3"/>
      <c r="X30" s="25"/>
      <c r="Y30" s="27">
        <v>0.04</v>
      </c>
      <c r="Z30" s="3">
        <v>0.21</v>
      </c>
      <c r="AA30" s="26">
        <f t="shared" si="10"/>
        <v>0.0084</v>
      </c>
      <c r="AB30" s="3">
        <v>0.015</v>
      </c>
      <c r="AC30" s="3">
        <v>0.29</v>
      </c>
      <c r="AD30" s="26">
        <f t="shared" si="11"/>
        <v>0.00435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0.0314461119241289</v>
      </c>
      <c r="AR30" s="28">
        <f t="shared" si="15"/>
        <v>108.812583333333</v>
      </c>
      <c r="AS30" s="1">
        <f t="shared" si="16"/>
        <v>0.12</v>
      </c>
      <c r="AT30" s="2">
        <f t="shared" si="20"/>
        <v>16.4585833333333</v>
      </c>
      <c r="AU30" s="1">
        <f t="shared" si="17"/>
        <v>45278.7653803283</v>
      </c>
    </row>
    <row r="31" s="1" customFormat="1" spans="1:47">
      <c r="A31" s="13"/>
      <c r="B31" s="13"/>
      <c r="C31" s="16">
        <v>4</v>
      </c>
      <c r="D31" s="17">
        <v>17.0589183219</v>
      </c>
      <c r="E31" s="19">
        <f t="shared" si="18"/>
        <v>14.4193458481935</v>
      </c>
      <c r="F31" s="16" t="s">
        <v>73</v>
      </c>
      <c r="G31" s="13">
        <v>5</v>
      </c>
      <c r="H31" s="18">
        <f t="shared" si="0"/>
        <v>17.0589183219</v>
      </c>
      <c r="I31" s="18">
        <f t="shared" si="1"/>
        <v>290.2089183219</v>
      </c>
      <c r="J31" s="18">
        <f t="shared" si="2"/>
        <v>0.141645671260571</v>
      </c>
      <c r="K31" s="18">
        <f t="shared" si="3"/>
        <v>108.812583333333</v>
      </c>
      <c r="L31" s="18">
        <f t="shared" si="4"/>
        <v>1.08812583333333</v>
      </c>
      <c r="M31" s="13" t="s">
        <v>75</v>
      </c>
      <c r="N31" s="18">
        <f>(O30-P30)*C22/100</f>
        <v>3.46605501157975</v>
      </c>
      <c r="O31" s="18">
        <f t="shared" si="19"/>
        <v>1.27054978131121</v>
      </c>
      <c r="P31" s="18">
        <f t="shared" si="5"/>
        <v>0.179967876643799</v>
      </c>
      <c r="Q31" s="23">
        <f t="shared" si="6"/>
        <v>0.0215961451972558</v>
      </c>
      <c r="R31" s="18">
        <f t="shared" si="7"/>
        <v>0.1305751</v>
      </c>
      <c r="S31" s="24">
        <f t="shared" si="8"/>
        <v>0.165392522749405</v>
      </c>
      <c r="T31" s="3">
        <v>0.01</v>
      </c>
      <c r="U31" s="25">
        <f t="shared" si="9"/>
        <v>0.00165392522749405</v>
      </c>
      <c r="V31" s="24"/>
      <c r="W31" s="3"/>
      <c r="X31" s="25"/>
      <c r="Y31" s="27">
        <v>0.05</v>
      </c>
      <c r="Z31" s="3">
        <v>0.21</v>
      </c>
      <c r="AA31" s="26">
        <f t="shared" si="10"/>
        <v>0.0105</v>
      </c>
      <c r="AB31" s="3">
        <v>0.02</v>
      </c>
      <c r="AC31" s="3">
        <v>0.29</v>
      </c>
      <c r="AD31" s="26">
        <f t="shared" si="11"/>
        <v>0.0058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0.0346539252274941</v>
      </c>
      <c r="AR31" s="28">
        <f t="shared" si="15"/>
        <v>108.812583333333</v>
      </c>
      <c r="AS31" s="1">
        <f t="shared" si="16"/>
        <v>0.12</v>
      </c>
      <c r="AT31" s="2">
        <f t="shared" si="20"/>
        <v>16.4585833333333</v>
      </c>
      <c r="AU31" s="1">
        <f t="shared" si="17"/>
        <v>49897.6456507225</v>
      </c>
    </row>
    <row r="32" s="1" customFormat="1" spans="1:47">
      <c r="A32" s="13"/>
      <c r="B32" s="13"/>
      <c r="C32" s="16">
        <v>5</v>
      </c>
      <c r="D32" s="17">
        <v>20.472121373871</v>
      </c>
      <c r="E32" s="19">
        <f t="shared" si="18"/>
        <v>17.0589183219</v>
      </c>
      <c r="F32" s="16" t="s">
        <v>75</v>
      </c>
      <c r="G32" s="13">
        <v>6</v>
      </c>
      <c r="H32" s="18">
        <f t="shared" si="0"/>
        <v>20.472121373871</v>
      </c>
      <c r="I32" s="18">
        <f t="shared" si="1"/>
        <v>293.622121373871</v>
      </c>
      <c r="J32" s="18">
        <f t="shared" si="2"/>
        <v>0.209210520444573</v>
      </c>
      <c r="K32" s="18">
        <f t="shared" si="3"/>
        <v>108.812583333333</v>
      </c>
      <c r="L32" s="18">
        <f t="shared" si="4"/>
        <v>1.08812583333333</v>
      </c>
      <c r="M32" s="13" t="s">
        <v>73</v>
      </c>
      <c r="N32" s="13"/>
      <c r="O32" s="18">
        <f t="shared" si="19"/>
        <v>2.17870773800075</v>
      </c>
      <c r="P32" s="18">
        <f t="shared" si="5"/>
        <v>0.455808579763755</v>
      </c>
      <c r="Q32" s="23">
        <f t="shared" si="6"/>
        <v>0.0546970295716506</v>
      </c>
      <c r="R32" s="18">
        <f t="shared" si="7"/>
        <v>0.1305751</v>
      </c>
      <c r="S32" s="24">
        <f t="shared" si="8"/>
        <v>0.418893261974531</v>
      </c>
      <c r="T32" s="3">
        <v>0.01</v>
      </c>
      <c r="U32" s="25">
        <f t="shared" si="9"/>
        <v>0.00418893261974531</v>
      </c>
      <c r="V32" s="24"/>
      <c r="W32" s="3"/>
      <c r="X32" s="25"/>
      <c r="Y32" s="27">
        <v>0.05</v>
      </c>
      <c r="Z32" s="3">
        <v>0.21</v>
      </c>
      <c r="AA32" s="26">
        <f t="shared" si="10"/>
        <v>0.0105</v>
      </c>
      <c r="AB32" s="3">
        <v>0.02</v>
      </c>
      <c r="AC32" s="3">
        <v>0.29</v>
      </c>
      <c r="AD32" s="26">
        <f t="shared" si="11"/>
        <v>0.0058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0.0371889326197453</v>
      </c>
      <c r="AR32" s="28">
        <f t="shared" si="15"/>
        <v>108.812583333333</v>
      </c>
      <c r="AS32" s="1">
        <f t="shared" si="16"/>
        <v>0.12</v>
      </c>
      <c r="AT32" s="2">
        <f t="shared" si="20"/>
        <v>16.4585833333333</v>
      </c>
      <c r="AU32" s="1">
        <f t="shared" si="17"/>
        <v>53547.7631987387</v>
      </c>
    </row>
    <row r="33" s="1" customFormat="1" spans="1:47">
      <c r="A33" s="13"/>
      <c r="B33" s="13"/>
      <c r="C33" s="16">
        <v>6</v>
      </c>
      <c r="D33" s="17">
        <v>25.2347299603333</v>
      </c>
      <c r="E33" s="19">
        <f t="shared" si="18"/>
        <v>20.472121373871</v>
      </c>
      <c r="F33" s="16" t="s">
        <v>73</v>
      </c>
      <c r="G33" s="13">
        <v>7</v>
      </c>
      <c r="H33" s="18">
        <f t="shared" si="0"/>
        <v>25.2347299603333</v>
      </c>
      <c r="I33" s="18">
        <f t="shared" si="1"/>
        <v>298.384729960333</v>
      </c>
      <c r="J33" s="18">
        <f t="shared" si="2"/>
        <v>0.355182936241476</v>
      </c>
      <c r="K33" s="18">
        <f t="shared" si="3"/>
        <v>108.812583333333</v>
      </c>
      <c r="L33" s="18">
        <f t="shared" si="4"/>
        <v>1.08812583333333</v>
      </c>
      <c r="M33" s="13" t="s">
        <v>73</v>
      </c>
      <c r="N33" s="13"/>
      <c r="O33" s="18">
        <f t="shared" si="19"/>
        <v>2.81102499157033</v>
      </c>
      <c r="P33" s="18">
        <f t="shared" si="5"/>
        <v>0.998428110354119</v>
      </c>
      <c r="Q33" s="23">
        <f t="shared" si="6"/>
        <v>0.119811373242494</v>
      </c>
      <c r="R33" s="18">
        <f t="shared" si="7"/>
        <v>0.1305751</v>
      </c>
      <c r="S33" s="24">
        <f t="shared" si="8"/>
        <v>0.917566773776121</v>
      </c>
      <c r="T33" s="3">
        <v>0.01</v>
      </c>
      <c r="U33" s="25">
        <f t="shared" si="9"/>
        <v>0.0091756677377612</v>
      </c>
      <c r="V33" s="24"/>
      <c r="W33" s="3"/>
      <c r="X33" s="25"/>
      <c r="Y33" s="27">
        <v>0.05</v>
      </c>
      <c r="Z33" s="3">
        <v>0.21</v>
      </c>
      <c r="AA33" s="26">
        <f t="shared" si="10"/>
        <v>0.0105</v>
      </c>
      <c r="AB33" s="3">
        <v>0.02</v>
      </c>
      <c r="AC33" s="3">
        <v>0.29</v>
      </c>
      <c r="AD33" s="26">
        <f t="shared" si="11"/>
        <v>0.0058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0.0421756677377612</v>
      </c>
      <c r="AR33" s="28">
        <f t="shared" si="15"/>
        <v>108.812583333333</v>
      </c>
      <c r="AS33" s="1">
        <f t="shared" si="16"/>
        <v>0.12</v>
      </c>
      <c r="AT33" s="2">
        <f t="shared" si="20"/>
        <v>16.4585833333333</v>
      </c>
      <c r="AU33" s="1">
        <f t="shared" si="17"/>
        <v>60728.0852038013</v>
      </c>
    </row>
    <row r="34" s="1" customFormat="1" spans="1:47">
      <c r="A34" s="13"/>
      <c r="B34" s="13"/>
      <c r="C34" s="16">
        <v>7</v>
      </c>
      <c r="D34" s="17">
        <v>28.1143331970968</v>
      </c>
      <c r="E34" s="19">
        <f t="shared" si="18"/>
        <v>25.2347299603333</v>
      </c>
      <c r="F34" s="16" t="s">
        <v>73</v>
      </c>
      <c r="G34" s="13">
        <v>8</v>
      </c>
      <c r="H34" s="18">
        <f t="shared" si="0"/>
        <v>28.1143331970968</v>
      </c>
      <c r="I34" s="18">
        <f t="shared" si="1"/>
        <v>301.264333197097</v>
      </c>
      <c r="J34" s="18">
        <f t="shared" si="2"/>
        <v>0.485189356302304</v>
      </c>
      <c r="K34" s="18">
        <f t="shared" si="3"/>
        <v>108.812583333333</v>
      </c>
      <c r="L34" s="18">
        <f t="shared" si="4"/>
        <v>1.08812583333333</v>
      </c>
      <c r="M34" s="13" t="s">
        <v>73</v>
      </c>
      <c r="N34" s="13"/>
      <c r="O34" s="18">
        <f t="shared" si="19"/>
        <v>2.90072271454954</v>
      </c>
      <c r="P34" s="18">
        <f t="shared" si="5"/>
        <v>1.40739978668376</v>
      </c>
      <c r="Q34" s="23">
        <f t="shared" si="6"/>
        <v>0.168887974402052</v>
      </c>
      <c r="R34" s="18">
        <f t="shared" si="7"/>
        <v>0.1305751</v>
      </c>
      <c r="S34" s="24">
        <f t="shared" si="8"/>
        <v>1.29341638951111</v>
      </c>
      <c r="T34" s="3">
        <v>0.01</v>
      </c>
      <c r="U34" s="25">
        <f t="shared" si="9"/>
        <v>0.0129341638951111</v>
      </c>
      <c r="V34" s="24"/>
      <c r="W34" s="3"/>
      <c r="X34" s="25"/>
      <c r="Y34" s="27">
        <v>0.05</v>
      </c>
      <c r="Z34" s="3">
        <v>0.21</v>
      </c>
      <c r="AA34" s="26">
        <f t="shared" si="10"/>
        <v>0.0105</v>
      </c>
      <c r="AB34" s="3">
        <v>0.02</v>
      </c>
      <c r="AC34" s="3">
        <v>0.29</v>
      </c>
      <c r="AD34" s="26">
        <f t="shared" si="11"/>
        <v>0.0058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0.0459341638951111</v>
      </c>
      <c r="AR34" s="28">
        <f t="shared" si="15"/>
        <v>108.812583333333</v>
      </c>
      <c r="AS34" s="1">
        <f t="shared" si="16"/>
        <v>0.12</v>
      </c>
      <c r="AT34" s="2">
        <f t="shared" si="20"/>
        <v>16.4585833333333</v>
      </c>
      <c r="AU34" s="1">
        <f t="shared" si="17"/>
        <v>66139.8851141403</v>
      </c>
    </row>
    <row r="35" s="1" customFormat="1" spans="1:47">
      <c r="A35" s="13"/>
      <c r="B35" s="13"/>
      <c r="C35" s="16">
        <v>8</v>
      </c>
      <c r="D35" s="17">
        <v>27.6755558316129</v>
      </c>
      <c r="E35" s="19">
        <f t="shared" si="18"/>
        <v>28.1143331970968</v>
      </c>
      <c r="F35" s="16" t="s">
        <v>73</v>
      </c>
      <c r="G35" s="13">
        <v>9</v>
      </c>
      <c r="H35" s="18">
        <f t="shared" si="0"/>
        <v>27.6755558316129</v>
      </c>
      <c r="I35" s="18">
        <f t="shared" si="1"/>
        <v>300.825555831613</v>
      </c>
      <c r="J35" s="18">
        <f t="shared" si="2"/>
        <v>0.462847847277684</v>
      </c>
      <c r="K35" s="18">
        <f t="shared" si="3"/>
        <v>108.812583333333</v>
      </c>
      <c r="L35" s="18">
        <f t="shared" si="4"/>
        <v>1.08812583333333</v>
      </c>
      <c r="M35" s="13" t="s">
        <v>73</v>
      </c>
      <c r="N35" s="13"/>
      <c r="O35" s="18">
        <f t="shared" si="19"/>
        <v>2.58144876119911</v>
      </c>
      <c r="P35" s="18">
        <f t="shared" si="5"/>
        <v>1.19481800197865</v>
      </c>
      <c r="Q35" s="23">
        <f t="shared" si="6"/>
        <v>0.143378160237438</v>
      </c>
      <c r="R35" s="18">
        <f t="shared" si="7"/>
        <v>0.1305751</v>
      </c>
      <c r="S35" s="24">
        <f t="shared" si="8"/>
        <v>1.09805131481759</v>
      </c>
      <c r="T35" s="3">
        <v>0.01</v>
      </c>
      <c r="U35" s="25">
        <f t="shared" si="9"/>
        <v>0.0109805131481759</v>
      </c>
      <c r="V35" s="24"/>
      <c r="W35" s="3"/>
      <c r="X35" s="25"/>
      <c r="Y35" s="27">
        <v>0.05</v>
      </c>
      <c r="Z35" s="3">
        <v>0.21</v>
      </c>
      <c r="AA35" s="26">
        <f t="shared" si="10"/>
        <v>0.0105</v>
      </c>
      <c r="AB35" s="3">
        <v>0.02</v>
      </c>
      <c r="AC35" s="3">
        <v>0.29</v>
      </c>
      <c r="AD35" s="26">
        <f t="shared" si="11"/>
        <v>0.0058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0.0439805131481759</v>
      </c>
      <c r="AR35" s="28">
        <f t="shared" si="15"/>
        <v>108.812583333333</v>
      </c>
      <c r="AS35" s="1">
        <f t="shared" si="16"/>
        <v>0.12</v>
      </c>
      <c r="AT35" s="2">
        <f t="shared" si="20"/>
        <v>16.4585833333333</v>
      </c>
      <c r="AU35" s="1">
        <f t="shared" si="17"/>
        <v>63326.8539190912</v>
      </c>
    </row>
    <row r="36" s="1" customFormat="1" spans="1:47">
      <c r="A36" s="13"/>
      <c r="B36" s="13"/>
      <c r="C36" s="16">
        <v>9</v>
      </c>
      <c r="D36" s="17">
        <v>21.034458635</v>
      </c>
      <c r="E36" s="19">
        <f t="shared" si="18"/>
        <v>27.6755558316129</v>
      </c>
      <c r="F36" s="16" t="s">
        <v>73</v>
      </c>
      <c r="G36" s="13">
        <v>10</v>
      </c>
      <c r="H36" s="18">
        <f t="shared" si="0"/>
        <v>21.034458635</v>
      </c>
      <c r="I36" s="18">
        <f t="shared" si="1"/>
        <v>294.184458635</v>
      </c>
      <c r="J36" s="18">
        <f t="shared" si="2"/>
        <v>0.222901193207987</v>
      </c>
      <c r="K36" s="18">
        <f t="shared" si="3"/>
        <v>108.812583333333</v>
      </c>
      <c r="L36" s="18">
        <f t="shared" si="4"/>
        <v>1.08812583333333</v>
      </c>
      <c r="M36" s="13" t="s">
        <v>73</v>
      </c>
      <c r="N36" s="13"/>
      <c r="O36" s="18">
        <f t="shared" si="19"/>
        <v>2.47475659255379</v>
      </c>
      <c r="P36" s="18">
        <f t="shared" si="5"/>
        <v>0.551626197379572</v>
      </c>
      <c r="Q36" s="23">
        <f t="shared" si="6"/>
        <v>0.0661951436855487</v>
      </c>
      <c r="R36" s="18">
        <f t="shared" si="7"/>
        <v>0.1305751</v>
      </c>
      <c r="S36" s="24">
        <f t="shared" si="8"/>
        <v>0.506950740880525</v>
      </c>
      <c r="T36" s="3">
        <v>0.01</v>
      </c>
      <c r="U36" s="25">
        <f t="shared" si="9"/>
        <v>0.00506950740880525</v>
      </c>
      <c r="V36" s="24"/>
      <c r="W36" s="3"/>
      <c r="X36" s="25"/>
      <c r="Y36" s="27">
        <v>0.04</v>
      </c>
      <c r="Z36" s="3">
        <v>0.21</v>
      </c>
      <c r="AA36" s="26">
        <f t="shared" si="10"/>
        <v>0.0084</v>
      </c>
      <c r="AB36" s="3">
        <v>0.015</v>
      </c>
      <c r="AC36" s="3">
        <v>0.29</v>
      </c>
      <c r="AD36" s="26">
        <f t="shared" si="11"/>
        <v>0.00435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0.0345195074088053</v>
      </c>
      <c r="AR36" s="28">
        <f t="shared" si="15"/>
        <v>108.812583333333</v>
      </c>
      <c r="AS36" s="1">
        <f t="shared" si="16"/>
        <v>0.12</v>
      </c>
      <c r="AT36" s="2">
        <f t="shared" si="20"/>
        <v>16.4585833333333</v>
      </c>
      <c r="AU36" s="1">
        <f t="shared" si="17"/>
        <v>49704.0995331602</v>
      </c>
    </row>
    <row r="37" s="1" customFormat="1" spans="1:47">
      <c r="A37" s="13"/>
      <c r="B37" s="13"/>
      <c r="C37" s="16">
        <v>10</v>
      </c>
      <c r="D37" s="17">
        <v>17.157461036129</v>
      </c>
      <c r="E37" s="19">
        <f t="shared" si="18"/>
        <v>21.034458635</v>
      </c>
      <c r="F37" s="16" t="s">
        <v>73</v>
      </c>
      <c r="G37" s="13">
        <v>11</v>
      </c>
      <c r="H37" s="18">
        <f t="shared" si="0"/>
        <v>17.157461036129</v>
      </c>
      <c r="I37" s="18">
        <f t="shared" si="1"/>
        <v>290.307461036129</v>
      </c>
      <c r="J37" s="18">
        <f t="shared" si="2"/>
        <v>0.143268041590501</v>
      </c>
      <c r="K37" s="18">
        <f t="shared" si="3"/>
        <v>108.812583333333</v>
      </c>
      <c r="L37" s="18">
        <f t="shared" si="4"/>
        <v>1.08812583333333</v>
      </c>
      <c r="M37" s="13" t="s">
        <v>75</v>
      </c>
      <c r="N37" s="18">
        <f>(O36-P36)*C22/100</f>
        <v>1.82697387541551</v>
      </c>
      <c r="O37" s="18">
        <f t="shared" si="19"/>
        <v>1.18428235309204</v>
      </c>
      <c r="P37" s="18">
        <f t="shared" si="5"/>
        <v>0.169669813417687</v>
      </c>
      <c r="Q37" s="23">
        <f t="shared" si="6"/>
        <v>0.0203603776101225</v>
      </c>
      <c r="R37" s="18">
        <f t="shared" si="7"/>
        <v>0.1305751</v>
      </c>
      <c r="S37" s="24">
        <f t="shared" si="8"/>
        <v>0.155928485676997</v>
      </c>
      <c r="T37" s="3">
        <v>0.01</v>
      </c>
      <c r="U37" s="25">
        <f t="shared" si="9"/>
        <v>0.00155928485676997</v>
      </c>
      <c r="V37" s="24"/>
      <c r="W37" s="3"/>
      <c r="X37" s="25"/>
      <c r="Y37" s="27">
        <v>0.04</v>
      </c>
      <c r="Z37" s="3">
        <v>0.21</v>
      </c>
      <c r="AA37" s="26">
        <f t="shared" si="10"/>
        <v>0.0084</v>
      </c>
      <c r="AB37" s="3">
        <v>0.015</v>
      </c>
      <c r="AC37" s="3">
        <v>0.29</v>
      </c>
      <c r="AD37" s="26">
        <f t="shared" si="11"/>
        <v>0.00435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0.015</v>
      </c>
      <c r="AO37" s="3">
        <v>0.38</v>
      </c>
      <c r="AP37" s="3">
        <f t="shared" si="13"/>
        <v>0.0057</v>
      </c>
      <c r="AQ37" s="1">
        <f t="shared" si="14"/>
        <v>0.03100928485677</v>
      </c>
      <c r="AR37" s="28">
        <f t="shared" si="15"/>
        <v>108.812583333333</v>
      </c>
      <c r="AS37" s="1">
        <f t="shared" si="16"/>
        <v>0.12</v>
      </c>
      <c r="AT37" s="2">
        <f t="shared" si="20"/>
        <v>16.4585833333333</v>
      </c>
      <c r="AU37" s="1">
        <f t="shared" si="17"/>
        <v>44649.7849091514</v>
      </c>
    </row>
    <row r="38" s="1" customFormat="1" spans="1:48">
      <c r="A38" s="13"/>
      <c r="B38" s="13"/>
      <c r="C38" s="16">
        <v>11</v>
      </c>
      <c r="D38" s="17">
        <v>11.9931930864667</v>
      </c>
      <c r="E38" s="19">
        <f t="shared" si="18"/>
        <v>17.157461036129</v>
      </c>
      <c r="F38" s="16" t="s">
        <v>75</v>
      </c>
      <c r="G38" s="13">
        <v>12</v>
      </c>
      <c r="H38" s="18">
        <f t="shared" si="0"/>
        <v>11.9931930864667</v>
      </c>
      <c r="I38" s="18">
        <f t="shared" si="1"/>
        <v>285.143193086467</v>
      </c>
      <c r="J38" s="18">
        <f t="shared" si="2"/>
        <v>0.0780443595701645</v>
      </c>
      <c r="K38" s="18">
        <f t="shared" si="3"/>
        <v>108.812583333333</v>
      </c>
      <c r="L38" s="18">
        <f t="shared" si="4"/>
        <v>1.08812583333333</v>
      </c>
      <c r="M38" s="13" t="s">
        <v>73</v>
      </c>
      <c r="N38" s="13"/>
      <c r="O38" s="18">
        <f t="shared" si="19"/>
        <v>2.10273837300769</v>
      </c>
      <c r="P38" s="18">
        <f t="shared" si="5"/>
        <v>0.164106869664995</v>
      </c>
      <c r="Q38" s="23">
        <f t="shared" si="6"/>
        <v>0.0196928243597994</v>
      </c>
      <c r="R38" s="18">
        <f t="shared" si="7"/>
        <v>0.1305751</v>
      </c>
      <c r="S38" s="24">
        <f t="shared" si="8"/>
        <v>0.150816077183164</v>
      </c>
      <c r="T38" s="3">
        <v>0.01</v>
      </c>
      <c r="U38" s="25">
        <f t="shared" si="9"/>
        <v>0.00150816077183164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0.015</v>
      </c>
      <c r="AO38" s="3">
        <v>0.38</v>
      </c>
      <c r="AP38" s="3">
        <f t="shared" si="13"/>
        <v>0.0057</v>
      </c>
      <c r="AQ38" s="1">
        <f t="shared" si="14"/>
        <v>0.0253081607718316</v>
      </c>
      <c r="AR38" s="28">
        <f t="shared" si="15"/>
        <v>108.812583333333</v>
      </c>
      <c r="AS38" s="1">
        <f t="shared" si="16"/>
        <v>0.12</v>
      </c>
      <c r="AT38" s="2">
        <f t="shared" si="20"/>
        <v>16.4585833333333</v>
      </c>
      <c r="AU38" s="1">
        <f t="shared" si="17"/>
        <v>36440.8253891673</v>
      </c>
      <c r="AV38" s="1">
        <f>SUM(AU27:AU38)</f>
        <v>576155.652163301</v>
      </c>
    </row>
    <row r="39" s="1" customFormat="1" spans="1:46">
      <c r="A39" s="13"/>
      <c r="B39" s="13"/>
      <c r="C39" s="16">
        <v>12</v>
      </c>
      <c r="D39" s="17">
        <v>6.41573580287097</v>
      </c>
      <c r="E39" s="19">
        <f t="shared" si="18"/>
        <v>11.9931930864667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15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5.8618078416129</v>
      </c>
      <c r="E42" s="16"/>
      <c r="F42" s="16"/>
      <c r="G42" s="13">
        <v>1</v>
      </c>
      <c r="H42" s="18">
        <f t="shared" ref="H42:H53" si="21">E43</f>
        <v>5.8618078416129</v>
      </c>
      <c r="I42" s="18">
        <f t="shared" ref="I42:I53" si="22">H42+273.15</f>
        <v>279.011807841613</v>
      </c>
      <c r="J42" s="18">
        <f t="shared" ref="J42:J53" si="23">EXP(($C$16*(I42-$C$14))/($C$17*I42*$C$14))</f>
        <v>0.0368510595776153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0.00284088656935876</v>
      </c>
      <c r="Q42" s="23">
        <f t="shared" ref="Q42:Q53" si="27">P42*$B$44</f>
        <v>0.000369315254016638</v>
      </c>
      <c r="R42" s="18">
        <f t="shared" ref="R42:R53" si="28">L42*$B$44</f>
        <v>0.0100218354166667</v>
      </c>
      <c r="S42" s="24">
        <f t="shared" ref="S42:S53" si="29">Q42/R42</f>
        <v>0.0368510595776153</v>
      </c>
      <c r="T42" s="3">
        <v>0.01</v>
      </c>
      <c r="U42" s="25">
        <f t="shared" ref="U42:U53" si="30">S42*T42</f>
        <v>0.000368510595776153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0.0151685105957762</v>
      </c>
      <c r="AR42" s="28">
        <f t="shared" ref="AR42:AR53" si="34">$B$42/12</f>
        <v>7.70910416666667</v>
      </c>
      <c r="AS42" s="1">
        <f t="shared" ref="AS42:AS53" si="35">$B$44</f>
        <v>0.13</v>
      </c>
      <c r="AT42" s="2">
        <f t="shared" ref="AT42:AT53" si="36">$E$5/12</f>
        <v>44.1926438356164</v>
      </c>
      <c r="AU42" s="1">
        <f t="shared" ref="AU42:AU53" si="37">AT42*10000*AS42*0.67*AR42*AQ42</f>
        <v>4501.06197075632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5.39415285354839</v>
      </c>
      <c r="E43" s="19">
        <f t="shared" ref="E43:E54" si="38">D42</f>
        <v>5.8618078416129</v>
      </c>
      <c r="F43" s="16" t="s">
        <v>73</v>
      </c>
      <c r="G43" s="13">
        <v>2</v>
      </c>
      <c r="H43" s="18">
        <f t="shared" si="21"/>
        <v>5.39415285354839</v>
      </c>
      <c r="I43" s="18">
        <f t="shared" si="22"/>
        <v>278.544152853548</v>
      </c>
      <c r="J43" s="18">
        <f t="shared" si="23"/>
        <v>0.0347539838650615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0.151341196763975</v>
      </c>
      <c r="P43" s="18">
        <f t="shared" si="26"/>
        <v>0.00525970951045427</v>
      </c>
      <c r="Q43" s="23">
        <f t="shared" si="27"/>
        <v>0.000683762236359055</v>
      </c>
      <c r="R43" s="18">
        <f t="shared" si="28"/>
        <v>0.0100218354166667</v>
      </c>
      <c r="S43" s="24">
        <f t="shared" si="29"/>
        <v>0.0682272466001521</v>
      </c>
      <c r="T43" s="3">
        <v>0.01</v>
      </c>
      <c r="U43" s="25">
        <f t="shared" si="30"/>
        <v>0.000682272466001521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0.0154822724660015</v>
      </c>
      <c r="AR43" s="28">
        <f t="shared" si="34"/>
        <v>7.70910416666667</v>
      </c>
      <c r="AS43" s="1">
        <f t="shared" si="35"/>
        <v>0.13</v>
      </c>
      <c r="AT43" s="2">
        <f t="shared" si="36"/>
        <v>44.1926438356164</v>
      </c>
      <c r="AU43" s="1">
        <f t="shared" si="37"/>
        <v>4594.16680217846</v>
      </c>
    </row>
    <row r="44" s="1" customFormat="1" spans="1:47">
      <c r="A44" s="13" t="s">
        <v>37</v>
      </c>
      <c r="B44" s="13">
        <f>I5</f>
        <v>0.13</v>
      </c>
      <c r="C44" s="16">
        <v>2</v>
      </c>
      <c r="D44" s="17">
        <v>8.73842028914286</v>
      </c>
      <c r="E44" s="19">
        <f t="shared" si="38"/>
        <v>5.39415285354839</v>
      </c>
      <c r="F44" s="16" t="s">
        <v>73</v>
      </c>
      <c r="G44" s="13">
        <v>3</v>
      </c>
      <c r="H44" s="18">
        <f t="shared" si="21"/>
        <v>8.73842028914286</v>
      </c>
      <c r="I44" s="18">
        <f t="shared" si="22"/>
        <v>281.888420289143</v>
      </c>
      <c r="J44" s="18">
        <f t="shared" si="23"/>
        <v>0.0526152046510081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0.223172528920187</v>
      </c>
      <c r="P44" s="18">
        <f t="shared" si="26"/>
        <v>0.0117422682816187</v>
      </c>
      <c r="Q44" s="23">
        <f t="shared" si="27"/>
        <v>0.00152649487661043</v>
      </c>
      <c r="R44" s="18">
        <f t="shared" si="28"/>
        <v>0.0100218354166667</v>
      </c>
      <c r="S44" s="24">
        <f t="shared" si="29"/>
        <v>0.1523168973691</v>
      </c>
      <c r="T44" s="3">
        <v>0.01</v>
      </c>
      <c r="U44" s="25">
        <f t="shared" si="30"/>
        <v>0.001523168973691</v>
      </c>
      <c r="V44" s="24"/>
      <c r="W44" s="3"/>
      <c r="X44" s="25"/>
      <c r="Y44" s="27">
        <v>0.04</v>
      </c>
      <c r="Z44" s="3">
        <v>0.49</v>
      </c>
      <c r="AA44" s="26">
        <f t="shared" si="31"/>
        <v>0.0196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0.015</v>
      </c>
      <c r="AO44" s="3">
        <v>0.5</v>
      </c>
      <c r="AP44" s="3">
        <f t="shared" si="32"/>
        <v>0.0075</v>
      </c>
      <c r="AQ44" s="1">
        <f t="shared" si="33"/>
        <v>0.028623168973691</v>
      </c>
      <c r="AR44" s="28">
        <f t="shared" si="34"/>
        <v>7.70910416666667</v>
      </c>
      <c r="AS44" s="1">
        <f t="shared" si="35"/>
        <v>0.13</v>
      </c>
      <c r="AT44" s="2">
        <f t="shared" si="36"/>
        <v>44.1926438356164</v>
      </c>
      <c r="AU44" s="1">
        <f t="shared" si="37"/>
        <v>8493.5601644296</v>
      </c>
    </row>
    <row r="45" s="1" customFormat="1" spans="1:47">
      <c r="A45" s="13"/>
      <c r="B45" s="13"/>
      <c r="C45" s="16">
        <v>3</v>
      </c>
      <c r="D45" s="17">
        <v>14.4193458481935</v>
      </c>
      <c r="E45" s="19">
        <f t="shared" si="38"/>
        <v>8.73842028914286</v>
      </c>
      <c r="F45" s="16" t="s">
        <v>73</v>
      </c>
      <c r="G45" s="13">
        <v>4</v>
      </c>
      <c r="H45" s="18">
        <f t="shared" si="21"/>
        <v>14.4193458481935</v>
      </c>
      <c r="I45" s="18">
        <f t="shared" si="22"/>
        <v>287.569345848194</v>
      </c>
      <c r="J45" s="18">
        <f t="shared" si="23"/>
        <v>0.104101612006195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0.288521302305235</v>
      </c>
      <c r="P45" s="18">
        <f t="shared" si="26"/>
        <v>0.0300355326681017</v>
      </c>
      <c r="Q45" s="23">
        <f t="shared" si="27"/>
        <v>0.00390461924685322</v>
      </c>
      <c r="R45" s="18">
        <f t="shared" si="28"/>
        <v>0.0100218354166667</v>
      </c>
      <c r="S45" s="24">
        <f t="shared" si="29"/>
        <v>0.389611192412888</v>
      </c>
      <c r="T45" s="3">
        <v>0.01</v>
      </c>
      <c r="U45" s="25">
        <f t="shared" si="30"/>
        <v>0.00389611192412888</v>
      </c>
      <c r="V45" s="24"/>
      <c r="W45" s="3"/>
      <c r="X45" s="25"/>
      <c r="Y45" s="27">
        <v>0.04</v>
      </c>
      <c r="Z45" s="3">
        <v>0.49</v>
      </c>
      <c r="AA45" s="26">
        <f t="shared" si="31"/>
        <v>0.0196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0.015</v>
      </c>
      <c r="AO45" s="3">
        <v>0.5</v>
      </c>
      <c r="AP45" s="3">
        <f t="shared" si="32"/>
        <v>0.0075</v>
      </c>
      <c r="AQ45" s="1">
        <f t="shared" si="33"/>
        <v>0.0309961119241289</v>
      </c>
      <c r="AR45" s="28">
        <f t="shared" si="34"/>
        <v>7.70910416666667</v>
      </c>
      <c r="AS45" s="1">
        <f t="shared" si="35"/>
        <v>0.13</v>
      </c>
      <c r="AT45" s="2">
        <f t="shared" si="36"/>
        <v>44.1926438356164</v>
      </c>
      <c r="AU45" s="1">
        <f t="shared" si="37"/>
        <v>9197.7007064789</v>
      </c>
    </row>
    <row r="46" s="1" customFormat="1" spans="1:47">
      <c r="A46" s="13"/>
      <c r="B46" s="13"/>
      <c r="C46" s="16">
        <v>4</v>
      </c>
      <c r="D46" s="17">
        <v>17.0589183219</v>
      </c>
      <c r="E46" s="19">
        <f t="shared" si="38"/>
        <v>14.4193458481935</v>
      </c>
      <c r="F46" s="16" t="s">
        <v>73</v>
      </c>
      <c r="G46" s="13">
        <v>5</v>
      </c>
      <c r="H46" s="18">
        <f t="shared" si="21"/>
        <v>17.0589183219</v>
      </c>
      <c r="I46" s="18">
        <f t="shared" si="22"/>
        <v>290.2089183219</v>
      </c>
      <c r="J46" s="18">
        <f t="shared" si="23"/>
        <v>0.141645671260571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0.245561481155277</v>
      </c>
      <c r="O46" s="18">
        <f t="shared" si="39"/>
        <v>0.0900153301485233</v>
      </c>
      <c r="P46" s="18">
        <f t="shared" si="26"/>
        <v>0.0127502818626295</v>
      </c>
      <c r="Q46" s="23">
        <f t="shared" si="27"/>
        <v>0.00165753664214183</v>
      </c>
      <c r="R46" s="18">
        <f t="shared" si="28"/>
        <v>0.0100218354166667</v>
      </c>
      <c r="S46" s="24">
        <f t="shared" si="29"/>
        <v>0.165392522749405</v>
      </c>
      <c r="T46" s="3">
        <v>0.01</v>
      </c>
      <c r="U46" s="25">
        <f t="shared" si="30"/>
        <v>0.00165392522749405</v>
      </c>
      <c r="V46" s="24"/>
      <c r="W46" s="3"/>
      <c r="X46" s="25"/>
      <c r="Y46" s="27">
        <v>0.05</v>
      </c>
      <c r="Z46" s="3">
        <v>0.49</v>
      </c>
      <c r="AA46" s="26">
        <f t="shared" si="31"/>
        <v>0.0245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0.02</v>
      </c>
      <c r="AO46" s="3">
        <v>0.5</v>
      </c>
      <c r="AP46" s="3">
        <f t="shared" si="32"/>
        <v>0.01</v>
      </c>
      <c r="AQ46" s="1">
        <f t="shared" si="33"/>
        <v>0.0361539252274941</v>
      </c>
      <c r="AR46" s="28">
        <f t="shared" si="34"/>
        <v>7.70910416666667</v>
      </c>
      <c r="AS46" s="1">
        <f t="shared" si="35"/>
        <v>0.13</v>
      </c>
      <c r="AT46" s="2">
        <f t="shared" si="36"/>
        <v>44.1926438356164</v>
      </c>
      <c r="AU46" s="1">
        <f t="shared" si="37"/>
        <v>10728.2159911175</v>
      </c>
    </row>
    <row r="47" s="1" customFormat="1" spans="1:47">
      <c r="A47" s="13"/>
      <c r="B47" s="13"/>
      <c r="C47" s="16">
        <v>5</v>
      </c>
      <c r="D47" s="17">
        <v>20.472121373871</v>
      </c>
      <c r="E47" s="19">
        <f t="shared" si="38"/>
        <v>17.0589183219</v>
      </c>
      <c r="F47" s="16" t="s">
        <v>75</v>
      </c>
      <c r="G47" s="13">
        <v>6</v>
      </c>
      <c r="H47" s="18">
        <f t="shared" si="21"/>
        <v>20.472121373871</v>
      </c>
      <c r="I47" s="18">
        <f t="shared" si="22"/>
        <v>293.622121373871</v>
      </c>
      <c r="J47" s="18">
        <f t="shared" si="23"/>
        <v>0.209210520444573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0.15435608995256</v>
      </c>
      <c r="P47" s="18">
        <f t="shared" si="26"/>
        <v>0.0322929179127645</v>
      </c>
      <c r="Q47" s="23">
        <f t="shared" si="27"/>
        <v>0.00419807932865938</v>
      </c>
      <c r="R47" s="18">
        <f t="shared" si="28"/>
        <v>0.0100218354166667</v>
      </c>
      <c r="S47" s="24">
        <f t="shared" si="29"/>
        <v>0.418893261974531</v>
      </c>
      <c r="T47" s="3">
        <v>0.01</v>
      </c>
      <c r="U47" s="25">
        <f t="shared" si="30"/>
        <v>0.00418893261974531</v>
      </c>
      <c r="V47" s="24"/>
      <c r="W47" s="3"/>
      <c r="X47" s="25"/>
      <c r="Y47" s="27">
        <v>0.05</v>
      </c>
      <c r="Z47" s="3">
        <v>0.49</v>
      </c>
      <c r="AA47" s="26">
        <f t="shared" si="31"/>
        <v>0.0245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0.02</v>
      </c>
      <c r="AO47" s="3">
        <v>0.5</v>
      </c>
      <c r="AP47" s="3">
        <f t="shared" si="32"/>
        <v>0.01</v>
      </c>
      <c r="AQ47" s="1">
        <f t="shared" si="33"/>
        <v>0.0386889326197453</v>
      </c>
      <c r="AR47" s="28">
        <f t="shared" si="34"/>
        <v>7.70910416666667</v>
      </c>
      <c r="AS47" s="1">
        <f t="shared" si="35"/>
        <v>0.13</v>
      </c>
      <c r="AT47" s="2">
        <f t="shared" si="36"/>
        <v>44.1926438356164</v>
      </c>
      <c r="AU47" s="1">
        <f t="shared" si="37"/>
        <v>11480.4470883503</v>
      </c>
    </row>
    <row r="48" s="1" customFormat="1" spans="1:47">
      <c r="A48" s="13"/>
      <c r="B48" s="13"/>
      <c r="C48" s="16">
        <v>6</v>
      </c>
      <c r="D48" s="17">
        <v>25.2347299603333</v>
      </c>
      <c r="E48" s="19">
        <f t="shared" si="38"/>
        <v>20.472121373871</v>
      </c>
      <c r="F48" s="16" t="s">
        <v>73</v>
      </c>
      <c r="G48" s="13">
        <v>7</v>
      </c>
      <c r="H48" s="18">
        <f t="shared" si="21"/>
        <v>25.2347299603333</v>
      </c>
      <c r="I48" s="18">
        <f t="shared" si="22"/>
        <v>298.384729960333</v>
      </c>
      <c r="J48" s="18">
        <f t="shared" si="23"/>
        <v>0.355182936241476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0.199154213706463</v>
      </c>
      <c r="P48" s="18">
        <f t="shared" si="26"/>
        <v>0.0707361783891238</v>
      </c>
      <c r="Q48" s="23">
        <f t="shared" si="27"/>
        <v>0.0091957031905861</v>
      </c>
      <c r="R48" s="18">
        <f t="shared" si="28"/>
        <v>0.0100218354166667</v>
      </c>
      <c r="S48" s="24">
        <f t="shared" si="29"/>
        <v>0.917566773776121</v>
      </c>
      <c r="T48" s="3">
        <v>0.01</v>
      </c>
      <c r="U48" s="25">
        <f t="shared" si="30"/>
        <v>0.0091756677377612</v>
      </c>
      <c r="V48" s="24"/>
      <c r="W48" s="3"/>
      <c r="X48" s="25"/>
      <c r="Y48" s="27">
        <v>0.05</v>
      </c>
      <c r="Z48" s="3">
        <v>0.49</v>
      </c>
      <c r="AA48" s="26">
        <f t="shared" si="31"/>
        <v>0.0245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0.02</v>
      </c>
      <c r="AO48" s="3">
        <v>0.5</v>
      </c>
      <c r="AP48" s="3">
        <f t="shared" si="32"/>
        <v>0.01</v>
      </c>
      <c r="AQ48" s="1">
        <f t="shared" si="33"/>
        <v>0.0436756677377612</v>
      </c>
      <c r="AR48" s="28">
        <f t="shared" si="34"/>
        <v>7.70910416666667</v>
      </c>
      <c r="AS48" s="1">
        <f t="shared" si="35"/>
        <v>0.13</v>
      </c>
      <c r="AT48" s="2">
        <f t="shared" si="36"/>
        <v>44.1926438356164</v>
      </c>
      <c r="AU48" s="1">
        <f t="shared" si="37"/>
        <v>12960.1971044255</v>
      </c>
    </row>
    <row r="49" s="1" customFormat="1" spans="1:47">
      <c r="A49" s="13"/>
      <c r="B49" s="13"/>
      <c r="C49" s="16">
        <v>7</v>
      </c>
      <c r="D49" s="17">
        <v>28.1143331970968</v>
      </c>
      <c r="E49" s="19">
        <f t="shared" si="38"/>
        <v>25.2347299603333</v>
      </c>
      <c r="F49" s="16" t="s">
        <v>73</v>
      </c>
      <c r="G49" s="13">
        <v>8</v>
      </c>
      <c r="H49" s="18">
        <f t="shared" si="21"/>
        <v>28.1143331970968</v>
      </c>
      <c r="I49" s="18">
        <f t="shared" si="22"/>
        <v>301.264333197097</v>
      </c>
      <c r="J49" s="18">
        <f t="shared" si="23"/>
        <v>0.485189356302304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0.205509076984005</v>
      </c>
      <c r="P49" s="18">
        <f t="shared" si="26"/>
        <v>0.0997108167761502</v>
      </c>
      <c r="Q49" s="23">
        <f t="shared" si="27"/>
        <v>0.0129624061808995</v>
      </c>
      <c r="R49" s="18">
        <f t="shared" si="28"/>
        <v>0.0100218354166667</v>
      </c>
      <c r="S49" s="24">
        <f t="shared" si="29"/>
        <v>1.29341638951111</v>
      </c>
      <c r="T49" s="3">
        <v>0.01</v>
      </c>
      <c r="U49" s="25">
        <f t="shared" si="30"/>
        <v>0.0129341638951111</v>
      </c>
      <c r="V49" s="24"/>
      <c r="W49" s="3"/>
      <c r="X49" s="25"/>
      <c r="Y49" s="27">
        <v>0.05</v>
      </c>
      <c r="Z49" s="3">
        <v>0.49</v>
      </c>
      <c r="AA49" s="26">
        <f t="shared" si="31"/>
        <v>0.0245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0.02</v>
      </c>
      <c r="AO49" s="3">
        <v>0.5</v>
      </c>
      <c r="AP49" s="3">
        <f t="shared" si="32"/>
        <v>0.01</v>
      </c>
      <c r="AQ49" s="1">
        <f t="shared" si="33"/>
        <v>0.0474341638951111</v>
      </c>
      <c r="AR49" s="28">
        <f t="shared" si="34"/>
        <v>7.70910416666667</v>
      </c>
      <c r="AS49" s="1">
        <f t="shared" si="35"/>
        <v>0.13</v>
      </c>
      <c r="AT49" s="2">
        <f t="shared" si="36"/>
        <v>44.1926438356164</v>
      </c>
      <c r="AU49" s="1">
        <f t="shared" si="37"/>
        <v>14075.4828811182</v>
      </c>
    </row>
    <row r="50" s="1" customFormat="1" spans="1:47">
      <c r="A50" s="13"/>
      <c r="B50" s="13"/>
      <c r="C50" s="16">
        <v>8</v>
      </c>
      <c r="D50" s="17">
        <v>27.6755558316129</v>
      </c>
      <c r="E50" s="19">
        <f t="shared" si="38"/>
        <v>28.1143331970968</v>
      </c>
      <c r="F50" s="16" t="s">
        <v>73</v>
      </c>
      <c r="G50" s="13">
        <v>9</v>
      </c>
      <c r="H50" s="18">
        <f t="shared" si="21"/>
        <v>27.6755558316129</v>
      </c>
      <c r="I50" s="18">
        <f t="shared" si="22"/>
        <v>300.825555831613</v>
      </c>
      <c r="J50" s="18">
        <f t="shared" si="23"/>
        <v>0.462847847277684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0.182889301874522</v>
      </c>
      <c r="P50" s="18">
        <f t="shared" si="26"/>
        <v>0.084649919662741</v>
      </c>
      <c r="Q50" s="23">
        <f t="shared" si="27"/>
        <v>0.0110044895561563</v>
      </c>
      <c r="R50" s="18">
        <f t="shared" si="28"/>
        <v>0.0100218354166667</v>
      </c>
      <c r="S50" s="24">
        <f t="shared" si="29"/>
        <v>1.09805131481759</v>
      </c>
      <c r="T50" s="3">
        <v>0.01</v>
      </c>
      <c r="U50" s="25">
        <f t="shared" si="30"/>
        <v>0.0109805131481759</v>
      </c>
      <c r="V50" s="24"/>
      <c r="W50" s="3"/>
      <c r="X50" s="25"/>
      <c r="Y50" s="27">
        <v>0.05</v>
      </c>
      <c r="Z50" s="3">
        <v>0.49</v>
      </c>
      <c r="AA50" s="26">
        <f t="shared" si="31"/>
        <v>0.0245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0.02</v>
      </c>
      <c r="AO50" s="3">
        <v>0.5</v>
      </c>
      <c r="AP50" s="3">
        <f t="shared" si="32"/>
        <v>0.01</v>
      </c>
      <c r="AQ50" s="1">
        <f t="shared" si="33"/>
        <v>0.0454805131481759</v>
      </c>
      <c r="AR50" s="28">
        <f t="shared" si="34"/>
        <v>7.70910416666667</v>
      </c>
      <c r="AS50" s="1">
        <f t="shared" si="35"/>
        <v>0.13</v>
      </c>
      <c r="AT50" s="2">
        <f t="shared" si="36"/>
        <v>44.1926438356164</v>
      </c>
      <c r="AU50" s="1">
        <f t="shared" si="37"/>
        <v>13495.7619503355</v>
      </c>
    </row>
    <row r="51" s="1" customFormat="1" spans="1:47">
      <c r="A51" s="13"/>
      <c r="B51" s="13"/>
      <c r="C51" s="16">
        <v>9</v>
      </c>
      <c r="D51" s="17">
        <v>21.034458635</v>
      </c>
      <c r="E51" s="19">
        <f t="shared" si="38"/>
        <v>27.6755558316129</v>
      </c>
      <c r="F51" s="16" t="s">
        <v>73</v>
      </c>
      <c r="G51" s="13">
        <v>10</v>
      </c>
      <c r="H51" s="18">
        <f t="shared" si="21"/>
        <v>21.034458635</v>
      </c>
      <c r="I51" s="18">
        <f t="shared" si="22"/>
        <v>294.184458635</v>
      </c>
      <c r="J51" s="18">
        <f t="shared" si="23"/>
        <v>0.222901193207987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0.175330423878448</v>
      </c>
      <c r="P51" s="18">
        <f t="shared" si="26"/>
        <v>0.0390813606881681</v>
      </c>
      <c r="Q51" s="23">
        <f t="shared" si="27"/>
        <v>0.00508057688946185</v>
      </c>
      <c r="R51" s="18">
        <f t="shared" si="28"/>
        <v>0.0100218354166667</v>
      </c>
      <c r="S51" s="24">
        <f t="shared" si="29"/>
        <v>0.506950740880525</v>
      </c>
      <c r="T51" s="3">
        <v>0.01</v>
      </c>
      <c r="U51" s="25">
        <f t="shared" si="30"/>
        <v>0.00506950740880525</v>
      </c>
      <c r="V51" s="24"/>
      <c r="W51" s="3"/>
      <c r="X51" s="25"/>
      <c r="Y51" s="27">
        <v>0.04</v>
      </c>
      <c r="Z51" s="3">
        <v>0.49</v>
      </c>
      <c r="AA51" s="26">
        <f t="shared" si="31"/>
        <v>0.0196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0.015</v>
      </c>
      <c r="AO51" s="3">
        <v>0.5</v>
      </c>
      <c r="AP51" s="3">
        <f t="shared" si="32"/>
        <v>0.0075</v>
      </c>
      <c r="AQ51" s="1">
        <f t="shared" si="33"/>
        <v>0.0321695074088053</v>
      </c>
      <c r="AR51" s="28">
        <f t="shared" si="34"/>
        <v>7.70910416666667</v>
      </c>
      <c r="AS51" s="1">
        <f t="shared" si="35"/>
        <v>0.13</v>
      </c>
      <c r="AT51" s="2">
        <f t="shared" si="36"/>
        <v>44.1926438356164</v>
      </c>
      <c r="AU51" s="1">
        <f t="shared" si="37"/>
        <v>9545.89084415825</v>
      </c>
    </row>
    <row r="52" s="1" customFormat="1" spans="1:47">
      <c r="A52" s="13"/>
      <c r="B52" s="13"/>
      <c r="C52" s="16">
        <v>10</v>
      </c>
      <c r="D52" s="17">
        <v>17.157461036129</v>
      </c>
      <c r="E52" s="19">
        <f t="shared" si="38"/>
        <v>21.034458635</v>
      </c>
      <c r="F52" s="16" t="s">
        <v>73</v>
      </c>
      <c r="G52" s="13">
        <v>11</v>
      </c>
      <c r="H52" s="18">
        <f t="shared" si="21"/>
        <v>17.157461036129</v>
      </c>
      <c r="I52" s="18">
        <f t="shared" si="22"/>
        <v>290.307461036129</v>
      </c>
      <c r="J52" s="18">
        <f t="shared" si="23"/>
        <v>0.143268041590501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0.129436610030766</v>
      </c>
      <c r="O52" s="18">
        <f t="shared" si="39"/>
        <v>0.0839034948261806</v>
      </c>
      <c r="P52" s="18">
        <f t="shared" si="26"/>
        <v>0.0120206893863456</v>
      </c>
      <c r="Q52" s="23">
        <f t="shared" si="27"/>
        <v>0.00156268962022493</v>
      </c>
      <c r="R52" s="18">
        <f t="shared" si="28"/>
        <v>0.0100218354166667</v>
      </c>
      <c r="S52" s="24">
        <f t="shared" si="29"/>
        <v>0.155928485676997</v>
      </c>
      <c r="T52" s="3">
        <v>0.01</v>
      </c>
      <c r="U52" s="25">
        <f t="shared" si="30"/>
        <v>0.00155928485676997</v>
      </c>
      <c r="V52" s="24"/>
      <c r="W52" s="3"/>
      <c r="X52" s="25"/>
      <c r="Y52" s="27">
        <v>0.04</v>
      </c>
      <c r="Z52" s="3">
        <v>0.49</v>
      </c>
      <c r="AA52" s="26">
        <f t="shared" si="31"/>
        <v>0.0196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0.015</v>
      </c>
      <c r="AO52" s="3">
        <v>0.5</v>
      </c>
      <c r="AP52" s="3">
        <f t="shared" si="32"/>
        <v>0.0075</v>
      </c>
      <c r="AQ52" s="1">
        <f t="shared" si="33"/>
        <v>0.02865928485677</v>
      </c>
      <c r="AR52" s="28">
        <f t="shared" si="34"/>
        <v>7.70910416666667</v>
      </c>
      <c r="AS52" s="1">
        <f t="shared" si="35"/>
        <v>0.13</v>
      </c>
      <c r="AT52" s="2">
        <f t="shared" si="36"/>
        <v>44.1926438356164</v>
      </c>
      <c r="AU52" s="1">
        <f t="shared" si="37"/>
        <v>8504.27709189856</v>
      </c>
    </row>
    <row r="53" s="1" customFormat="1" spans="1:48">
      <c r="A53" s="13"/>
      <c r="B53" s="13"/>
      <c r="C53" s="16">
        <v>11</v>
      </c>
      <c r="D53" s="17">
        <v>11.9931930864667</v>
      </c>
      <c r="E53" s="19">
        <f t="shared" si="38"/>
        <v>17.157461036129</v>
      </c>
      <c r="F53" s="16" t="s">
        <v>75</v>
      </c>
      <c r="G53" s="13">
        <v>12</v>
      </c>
      <c r="H53" s="18">
        <f t="shared" si="21"/>
        <v>11.9931930864667</v>
      </c>
      <c r="I53" s="18">
        <f t="shared" si="22"/>
        <v>285.143193086467</v>
      </c>
      <c r="J53" s="18">
        <f t="shared" si="23"/>
        <v>0.0780443595701645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0.148973847106502</v>
      </c>
      <c r="P53" s="18">
        <f t="shared" si="26"/>
        <v>0.0116265684901305</v>
      </c>
      <c r="Q53" s="23">
        <f t="shared" si="27"/>
        <v>0.00151145390371697</v>
      </c>
      <c r="R53" s="18">
        <f t="shared" si="28"/>
        <v>0.0100218354166667</v>
      </c>
      <c r="S53" s="24">
        <f t="shared" si="29"/>
        <v>0.150816077183164</v>
      </c>
      <c r="T53" s="3">
        <v>0.01</v>
      </c>
      <c r="U53" s="25">
        <f t="shared" si="30"/>
        <v>0.00150816077183164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0.0163081607718316</v>
      </c>
      <c r="AR53" s="28">
        <f t="shared" si="34"/>
        <v>7.70910416666667</v>
      </c>
      <c r="AS53" s="1">
        <f t="shared" si="35"/>
        <v>0.13</v>
      </c>
      <c r="AT53" s="2">
        <f t="shared" si="36"/>
        <v>44.1926438356164</v>
      </c>
      <c r="AU53" s="1">
        <f t="shared" si="37"/>
        <v>4839.23861868888</v>
      </c>
      <c r="AV53" s="1">
        <f>SUM(AU42:AU53)</f>
        <v>112416.001213936</v>
      </c>
    </row>
    <row r="54" s="1" customFormat="1" spans="1:46">
      <c r="A54" s="13"/>
      <c r="B54" s="13"/>
      <c r="C54" s="16">
        <v>12</v>
      </c>
      <c r="D54" s="17">
        <v>6.41573580287097</v>
      </c>
      <c r="E54" s="19">
        <f t="shared" si="38"/>
        <v>11.9931930864667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5.8618078416129</v>
      </c>
      <c r="E58" s="16"/>
      <c r="F58" s="16"/>
      <c r="G58" s="13">
        <v>1</v>
      </c>
      <c r="H58" s="18">
        <f t="shared" ref="H58:H69" si="40">E59</f>
        <v>5.8618078416129</v>
      </c>
      <c r="I58" s="18">
        <f t="shared" ref="I58:I69" si="41">H58+273.15</f>
        <v>279.011807841613</v>
      </c>
      <c r="J58" s="18">
        <f t="shared" ref="J58:J69" si="42">EXP(($C$16*(I58-$C$14))/($C$17*I58*$C$14))</f>
        <v>0.0368510595776153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0.101807869529184</v>
      </c>
      <c r="Q58" s="23">
        <f t="shared" ref="Q58:Q69" si="46">P58*$B$60</f>
        <v>0.0295242821634634</v>
      </c>
      <c r="R58" s="18">
        <f t="shared" ref="R58:R69" si="47">L58*$B$60</f>
        <v>0.80117865</v>
      </c>
      <c r="S58" s="24">
        <f t="shared" ref="S58:S69" si="48">Q58/R58</f>
        <v>0.0368510595776153</v>
      </c>
      <c r="T58" s="3">
        <v>0.27</v>
      </c>
      <c r="U58" s="25">
        <f t="shared" ref="U58:U69" si="49">S58*T58</f>
        <v>0.00994978608595613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0.228333243436501</v>
      </c>
      <c r="AC58" s="28">
        <f t="shared" ref="AC58:AC69" si="51">$B$58/12</f>
        <v>10.2321666666667</v>
      </c>
      <c r="AD58" s="1">
        <f t="shared" ref="AD58:AD69" si="52">$B$60</f>
        <v>0.29</v>
      </c>
      <c r="AE58" s="29">
        <f t="shared" ref="AE58:AE69" si="53">$E$7/12</f>
        <v>212.364813315223</v>
      </c>
      <c r="AF58" s="1">
        <f t="shared" ref="AF58:AF69" si="54">AE58*10000*AC58*AB58</f>
        <v>4961572.15433212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7">
        <v>5.39415285354839</v>
      </c>
      <c r="E59" s="19">
        <f t="shared" ref="E59:E70" si="55">D58</f>
        <v>5.8618078416129</v>
      </c>
      <c r="F59" s="16" t="s">
        <v>73</v>
      </c>
      <c r="G59" s="13">
        <v>2</v>
      </c>
      <c r="H59" s="18">
        <f t="shared" si="40"/>
        <v>5.39415285354839</v>
      </c>
      <c r="I59" s="18">
        <f t="shared" si="41"/>
        <v>278.544152853548</v>
      </c>
      <c r="J59" s="18">
        <f t="shared" si="42"/>
        <v>0.0347539838650615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5.42356213047082</v>
      </c>
      <c r="P59" s="18">
        <f t="shared" si="45"/>
        <v>0.188490390773541</v>
      </c>
      <c r="Q59" s="23">
        <f t="shared" si="46"/>
        <v>0.054662213324327</v>
      </c>
      <c r="R59" s="18">
        <f t="shared" si="47"/>
        <v>0.80117865</v>
      </c>
      <c r="S59" s="24">
        <f t="shared" si="48"/>
        <v>0.0682272466001521</v>
      </c>
      <c r="T59" s="3">
        <v>0.27</v>
      </c>
      <c r="U59" s="25">
        <f t="shared" si="49"/>
        <v>0.0184213565820411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0.229979269583891</v>
      </c>
      <c r="AC59" s="28">
        <f t="shared" si="51"/>
        <v>10.2321666666667</v>
      </c>
      <c r="AD59" s="1">
        <f t="shared" si="52"/>
        <v>0.29</v>
      </c>
      <c r="AE59" s="29">
        <f t="shared" si="53"/>
        <v>212.364813315223</v>
      </c>
      <c r="AF59" s="1">
        <f t="shared" si="54"/>
        <v>4997339.51512144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0.29</v>
      </c>
      <c r="C60" s="16">
        <v>2</v>
      </c>
      <c r="D60" s="17">
        <v>8.73842028914286</v>
      </c>
      <c r="E60" s="19">
        <f t="shared" si="55"/>
        <v>5.39415285354839</v>
      </c>
      <c r="F60" s="16" t="s">
        <v>73</v>
      </c>
      <c r="G60" s="13">
        <v>3</v>
      </c>
      <c r="H60" s="18">
        <f t="shared" si="40"/>
        <v>8.73842028914286</v>
      </c>
      <c r="I60" s="18">
        <f t="shared" si="41"/>
        <v>281.888420289143</v>
      </c>
      <c r="J60" s="18">
        <f t="shared" si="42"/>
        <v>0.0526152046510081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7.99775673969727</v>
      </c>
      <c r="P60" s="18">
        <f t="shared" si="45"/>
        <v>0.420803607608151</v>
      </c>
      <c r="Q60" s="23">
        <f t="shared" si="46"/>
        <v>0.122033046206364</v>
      </c>
      <c r="R60" s="18">
        <f t="shared" si="47"/>
        <v>0.80117865</v>
      </c>
      <c r="S60" s="24">
        <f t="shared" si="48"/>
        <v>0.1523168973691</v>
      </c>
      <c r="T60" s="3">
        <v>0.27</v>
      </c>
      <c r="U60" s="25">
        <f t="shared" si="49"/>
        <v>0.0411255622896569</v>
      </c>
      <c r="V60" s="3">
        <v>220.1</v>
      </c>
      <c r="W60" s="26">
        <v>12.1</v>
      </c>
      <c r="X60" s="26">
        <v>4.5</v>
      </c>
      <c r="Y60" s="26">
        <v>1.5</v>
      </c>
      <c r="Z60" s="26">
        <v>6.8</v>
      </c>
      <c r="AA60" s="3">
        <v>30.2</v>
      </c>
      <c r="AB60" s="2">
        <f t="shared" si="50"/>
        <v>0.28319069675288</v>
      </c>
      <c r="AC60" s="28">
        <f t="shared" si="51"/>
        <v>10.2321666666667</v>
      </c>
      <c r="AD60" s="1">
        <f t="shared" si="52"/>
        <v>0.29</v>
      </c>
      <c r="AE60" s="29">
        <f t="shared" si="53"/>
        <v>212.364813315223</v>
      </c>
      <c r="AF60" s="1">
        <f t="shared" si="54"/>
        <v>6153598.373273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7">
        <v>14.4193458481935</v>
      </c>
      <c r="E61" s="19">
        <f t="shared" si="55"/>
        <v>8.73842028914286</v>
      </c>
      <c r="F61" s="16" t="s">
        <v>73</v>
      </c>
      <c r="G61" s="13">
        <v>4</v>
      </c>
      <c r="H61" s="18">
        <f t="shared" si="40"/>
        <v>14.4193458481935</v>
      </c>
      <c r="I61" s="18">
        <f t="shared" si="41"/>
        <v>287.569345848194</v>
      </c>
      <c r="J61" s="18">
        <f t="shared" si="42"/>
        <v>0.104101612006195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10.3396381320891</v>
      </c>
      <c r="P61" s="18">
        <f t="shared" si="45"/>
        <v>1.0763729971112</v>
      </c>
      <c r="Q61" s="23">
        <f t="shared" si="46"/>
        <v>0.312148169162248</v>
      </c>
      <c r="R61" s="18">
        <f t="shared" si="47"/>
        <v>0.80117865</v>
      </c>
      <c r="S61" s="24">
        <f t="shared" si="48"/>
        <v>0.389611192412888</v>
      </c>
      <c r="T61" s="3">
        <v>0.27</v>
      </c>
      <c r="U61" s="25">
        <f t="shared" si="49"/>
        <v>0.10519502195148</v>
      </c>
      <c r="V61" s="3">
        <v>220.1</v>
      </c>
      <c r="W61" s="26">
        <v>12.1</v>
      </c>
      <c r="X61" s="26">
        <v>4.5</v>
      </c>
      <c r="Y61" s="26">
        <v>1.5</v>
      </c>
      <c r="Z61" s="26">
        <v>6.8</v>
      </c>
      <c r="AA61" s="3">
        <v>30.2</v>
      </c>
      <c r="AB61" s="2">
        <f t="shared" si="50"/>
        <v>0.295639392765173</v>
      </c>
      <c r="AC61" s="28">
        <f t="shared" si="51"/>
        <v>10.2321666666667</v>
      </c>
      <c r="AD61" s="1">
        <f t="shared" si="52"/>
        <v>0.29</v>
      </c>
      <c r="AE61" s="29">
        <f t="shared" si="53"/>
        <v>212.364813315223</v>
      </c>
      <c r="AF61" s="1">
        <f t="shared" si="54"/>
        <v>6424102.58265901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7">
        <v>17.0589183219</v>
      </c>
      <c r="E62" s="19">
        <f t="shared" si="55"/>
        <v>14.4193458481935</v>
      </c>
      <c r="F62" s="16" t="s">
        <v>73</v>
      </c>
      <c r="G62" s="13">
        <v>5</v>
      </c>
      <c r="H62" s="18">
        <f t="shared" si="40"/>
        <v>17.0589183219</v>
      </c>
      <c r="I62" s="18">
        <f t="shared" si="41"/>
        <v>290.2089183219</v>
      </c>
      <c r="J62" s="18">
        <f t="shared" si="42"/>
        <v>0.141645671260571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8.80010187822903</v>
      </c>
      <c r="O62" s="18">
        <f t="shared" si="56"/>
        <v>3.22584825674889</v>
      </c>
      <c r="P62" s="18">
        <f t="shared" si="45"/>
        <v>0.45692744171194</v>
      </c>
      <c r="Q62" s="23">
        <f t="shared" si="46"/>
        <v>0.132508958096463</v>
      </c>
      <c r="R62" s="18">
        <f t="shared" si="47"/>
        <v>0.80117865</v>
      </c>
      <c r="S62" s="24">
        <f t="shared" si="48"/>
        <v>0.165392522749405</v>
      </c>
      <c r="T62" s="3">
        <v>0.27</v>
      </c>
      <c r="U62" s="25">
        <f t="shared" si="49"/>
        <v>0.0446559811423394</v>
      </c>
      <c r="V62" s="3">
        <v>229.1</v>
      </c>
      <c r="W62" s="26">
        <v>15.1</v>
      </c>
      <c r="X62" s="26">
        <v>6</v>
      </c>
      <c r="Y62" s="26">
        <v>3</v>
      </c>
      <c r="Z62" s="26">
        <v>7</v>
      </c>
      <c r="AA62" s="3">
        <v>30.2</v>
      </c>
      <c r="AB62" s="2">
        <f t="shared" si="50"/>
        <v>0.299076657135957</v>
      </c>
      <c r="AC62" s="28">
        <f t="shared" si="51"/>
        <v>10.2321666666667</v>
      </c>
      <c r="AD62" s="1">
        <f t="shared" si="52"/>
        <v>0.29</v>
      </c>
      <c r="AE62" s="29">
        <f t="shared" si="53"/>
        <v>212.364813315223</v>
      </c>
      <c r="AF62" s="1">
        <f t="shared" si="54"/>
        <v>6498792.69318557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7">
        <v>20.472121373871</v>
      </c>
      <c r="E63" s="19">
        <f t="shared" si="55"/>
        <v>17.0589183219</v>
      </c>
      <c r="F63" s="16" t="s">
        <v>75</v>
      </c>
      <c r="G63" s="13">
        <v>6</v>
      </c>
      <c r="H63" s="18">
        <f t="shared" si="40"/>
        <v>20.472121373871</v>
      </c>
      <c r="I63" s="18">
        <f t="shared" si="41"/>
        <v>293.622121373871</v>
      </c>
      <c r="J63" s="18">
        <f t="shared" si="42"/>
        <v>0.209210520444573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5.53160581503695</v>
      </c>
      <c r="P63" s="18">
        <f t="shared" si="45"/>
        <v>1.15727013145811</v>
      </c>
      <c r="Q63" s="23">
        <f t="shared" si="46"/>
        <v>0.335608338122851</v>
      </c>
      <c r="R63" s="18">
        <f t="shared" si="47"/>
        <v>0.80117865</v>
      </c>
      <c r="S63" s="24">
        <f t="shared" si="48"/>
        <v>0.418893261974531</v>
      </c>
      <c r="T63" s="3">
        <v>0.27</v>
      </c>
      <c r="U63" s="25">
        <f t="shared" si="49"/>
        <v>0.113101180733123</v>
      </c>
      <c r="V63" s="3">
        <v>229.1</v>
      </c>
      <c r="W63" s="26">
        <v>15.1</v>
      </c>
      <c r="X63" s="26">
        <v>6</v>
      </c>
      <c r="Y63" s="26">
        <v>3</v>
      </c>
      <c r="Z63" s="26">
        <v>7</v>
      </c>
      <c r="AA63" s="3">
        <v>30.2</v>
      </c>
      <c r="AB63" s="2">
        <f t="shared" si="50"/>
        <v>0.312375559416446</v>
      </c>
      <c r="AC63" s="28">
        <f t="shared" si="51"/>
        <v>10.2321666666667</v>
      </c>
      <c r="AD63" s="1">
        <f t="shared" si="52"/>
        <v>0.29</v>
      </c>
      <c r="AE63" s="29">
        <f t="shared" si="53"/>
        <v>212.364813315223</v>
      </c>
      <c r="AF63" s="1">
        <f t="shared" si="54"/>
        <v>6787771.47807464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7">
        <v>25.2347299603333</v>
      </c>
      <c r="E64" s="19">
        <f t="shared" si="55"/>
        <v>20.472121373871</v>
      </c>
      <c r="F64" s="16" t="s">
        <v>73</v>
      </c>
      <c r="G64" s="13">
        <v>7</v>
      </c>
      <c r="H64" s="18">
        <f t="shared" si="40"/>
        <v>25.2347299603333</v>
      </c>
      <c r="I64" s="18">
        <f t="shared" si="41"/>
        <v>298.384729960333</v>
      </c>
      <c r="J64" s="18">
        <f t="shared" si="42"/>
        <v>0.355182936241476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7.13702068357885</v>
      </c>
      <c r="P64" s="18">
        <f t="shared" si="45"/>
        <v>2.53494796240968</v>
      </c>
      <c r="Q64" s="23">
        <f t="shared" si="46"/>
        <v>0.735134909098808</v>
      </c>
      <c r="R64" s="18">
        <f t="shared" si="47"/>
        <v>0.80117865</v>
      </c>
      <c r="S64" s="24">
        <f t="shared" si="48"/>
        <v>0.917566773776121</v>
      </c>
      <c r="T64" s="3">
        <v>0.27</v>
      </c>
      <c r="U64" s="25">
        <f t="shared" si="49"/>
        <v>0.247743028919553</v>
      </c>
      <c r="V64" s="3">
        <v>229.1</v>
      </c>
      <c r="W64" s="26">
        <v>15.1</v>
      </c>
      <c r="X64" s="26">
        <v>6</v>
      </c>
      <c r="Y64" s="26">
        <v>3</v>
      </c>
      <c r="Z64" s="26">
        <v>7</v>
      </c>
      <c r="AA64" s="3">
        <v>30.2</v>
      </c>
      <c r="AB64" s="2">
        <f t="shared" si="50"/>
        <v>0.338536470519069</v>
      </c>
      <c r="AC64" s="28">
        <f t="shared" si="51"/>
        <v>10.2321666666667</v>
      </c>
      <c r="AD64" s="1">
        <f t="shared" si="52"/>
        <v>0.29</v>
      </c>
      <c r="AE64" s="29">
        <f t="shared" si="53"/>
        <v>212.364813315223</v>
      </c>
      <c r="AF64" s="1">
        <f t="shared" si="54"/>
        <v>7356235.56199516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7">
        <v>28.1143331970968</v>
      </c>
      <c r="E65" s="19">
        <f t="shared" si="55"/>
        <v>25.2347299603333</v>
      </c>
      <c r="F65" s="16" t="s">
        <v>73</v>
      </c>
      <c r="G65" s="13">
        <v>8</v>
      </c>
      <c r="H65" s="18">
        <f t="shared" si="40"/>
        <v>28.1143331970968</v>
      </c>
      <c r="I65" s="18">
        <f t="shared" si="41"/>
        <v>301.264333197097</v>
      </c>
      <c r="J65" s="18">
        <f t="shared" si="42"/>
        <v>0.485189356302304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7.36475772116916</v>
      </c>
      <c r="P65" s="18">
        <f t="shared" si="45"/>
        <v>3.57330205805649</v>
      </c>
      <c r="Q65" s="23">
        <f t="shared" si="46"/>
        <v>1.03625759683638</v>
      </c>
      <c r="R65" s="18">
        <f t="shared" si="47"/>
        <v>0.80117865</v>
      </c>
      <c r="S65" s="24">
        <f t="shared" si="48"/>
        <v>1.29341638951111</v>
      </c>
      <c r="T65" s="3">
        <v>0.27</v>
      </c>
      <c r="U65" s="25">
        <f t="shared" si="49"/>
        <v>0.349222425167999</v>
      </c>
      <c r="V65" s="3">
        <v>229.1</v>
      </c>
      <c r="W65" s="26">
        <v>15.1</v>
      </c>
      <c r="X65" s="26">
        <v>6</v>
      </c>
      <c r="Y65" s="26">
        <v>3</v>
      </c>
      <c r="Z65" s="26">
        <v>7</v>
      </c>
      <c r="AA65" s="3">
        <v>30.2</v>
      </c>
      <c r="AB65" s="2">
        <f t="shared" si="50"/>
        <v>0.358253917210142</v>
      </c>
      <c r="AC65" s="28">
        <f t="shared" si="51"/>
        <v>10.2321666666667</v>
      </c>
      <c r="AD65" s="1">
        <f t="shared" si="52"/>
        <v>0.29</v>
      </c>
      <c r="AE65" s="29">
        <f t="shared" si="53"/>
        <v>212.364813315223</v>
      </c>
      <c r="AF65" s="1">
        <f t="shared" si="54"/>
        <v>7784686.24654983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7">
        <v>27.6755558316129</v>
      </c>
      <c r="E66" s="19">
        <f t="shared" si="55"/>
        <v>28.1143331970968</v>
      </c>
      <c r="F66" s="16" t="s">
        <v>73</v>
      </c>
      <c r="G66" s="13">
        <v>9</v>
      </c>
      <c r="H66" s="18">
        <f t="shared" si="40"/>
        <v>27.6755558316129</v>
      </c>
      <c r="I66" s="18">
        <f t="shared" si="41"/>
        <v>300.825555831613</v>
      </c>
      <c r="J66" s="18">
        <f t="shared" si="42"/>
        <v>0.462847847277684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6.55414066311267</v>
      </c>
      <c r="P66" s="18">
        <f t="shared" si="45"/>
        <v>3.03356989667683</v>
      </c>
      <c r="Q66" s="23">
        <f t="shared" si="46"/>
        <v>0.879735270036282</v>
      </c>
      <c r="R66" s="18">
        <f t="shared" si="47"/>
        <v>0.80117865</v>
      </c>
      <c r="S66" s="24">
        <f t="shared" si="48"/>
        <v>1.09805131481759</v>
      </c>
      <c r="T66" s="3">
        <v>0.27</v>
      </c>
      <c r="U66" s="25">
        <f t="shared" si="49"/>
        <v>0.296473855000749</v>
      </c>
      <c r="V66" s="3">
        <v>229.1</v>
      </c>
      <c r="W66" s="26">
        <v>15.1</v>
      </c>
      <c r="X66" s="26">
        <v>6</v>
      </c>
      <c r="Y66" s="26">
        <v>3</v>
      </c>
      <c r="Z66" s="26">
        <v>7</v>
      </c>
      <c r="AA66" s="3">
        <v>30.2</v>
      </c>
      <c r="AB66" s="2">
        <f t="shared" si="50"/>
        <v>0.348004870026646</v>
      </c>
      <c r="AC66" s="28">
        <f t="shared" si="51"/>
        <v>10.2321666666667</v>
      </c>
      <c r="AD66" s="1">
        <f t="shared" si="52"/>
        <v>0.29</v>
      </c>
      <c r="AE66" s="29">
        <f t="shared" si="53"/>
        <v>212.364813315223</v>
      </c>
      <c r="AF66" s="1">
        <f t="shared" si="54"/>
        <v>7561979.35398903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7">
        <v>21.034458635</v>
      </c>
      <c r="E67" s="19">
        <f t="shared" si="55"/>
        <v>27.6755558316129</v>
      </c>
      <c r="F67" s="16" t="s">
        <v>73</v>
      </c>
      <c r="G67" s="13">
        <v>10</v>
      </c>
      <c r="H67" s="18">
        <f t="shared" si="40"/>
        <v>21.034458635</v>
      </c>
      <c r="I67" s="18">
        <f t="shared" si="41"/>
        <v>294.184458635</v>
      </c>
      <c r="J67" s="18">
        <f t="shared" si="42"/>
        <v>0.222901193207987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6.28325576643584</v>
      </c>
      <c r="P67" s="18">
        <f t="shared" si="45"/>
        <v>1.40054520756951</v>
      </c>
      <c r="Q67" s="23">
        <f t="shared" si="46"/>
        <v>0.406158110195159</v>
      </c>
      <c r="R67" s="18">
        <f t="shared" si="47"/>
        <v>0.80117865</v>
      </c>
      <c r="S67" s="24">
        <f t="shared" si="48"/>
        <v>0.506950740880525</v>
      </c>
      <c r="T67" s="3">
        <v>0.27</v>
      </c>
      <c r="U67" s="25">
        <f t="shared" si="49"/>
        <v>0.136876700037742</v>
      </c>
      <c r="V67" s="3">
        <v>220.1</v>
      </c>
      <c r="W67" s="26">
        <v>12.1</v>
      </c>
      <c r="X67" s="26">
        <v>4.5</v>
      </c>
      <c r="Y67" s="26">
        <v>1.5</v>
      </c>
      <c r="Z67" s="26">
        <v>6.8</v>
      </c>
      <c r="AA67" s="3">
        <v>30.2</v>
      </c>
      <c r="AB67" s="2">
        <f t="shared" si="50"/>
        <v>0.301795142817333</v>
      </c>
      <c r="AC67" s="28">
        <f t="shared" si="51"/>
        <v>10.2321666666667</v>
      </c>
      <c r="AD67" s="1">
        <f t="shared" si="52"/>
        <v>0.29</v>
      </c>
      <c r="AE67" s="29">
        <f t="shared" si="53"/>
        <v>212.364813315223</v>
      </c>
      <c r="AF67" s="1">
        <f t="shared" si="54"/>
        <v>6557864.08662645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7">
        <v>17.157461036129</v>
      </c>
      <c r="E68" s="19">
        <f t="shared" si="55"/>
        <v>21.034458635</v>
      </c>
      <c r="F68" s="16" t="s">
        <v>73</v>
      </c>
      <c r="G68" s="13">
        <v>11</v>
      </c>
      <c r="H68" s="18">
        <f t="shared" si="40"/>
        <v>17.157461036129</v>
      </c>
      <c r="I68" s="18">
        <f t="shared" si="41"/>
        <v>290.307461036129</v>
      </c>
      <c r="J68" s="18">
        <f t="shared" si="42"/>
        <v>0.143268041590501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4.63857503092301</v>
      </c>
      <c r="O68" s="18">
        <f t="shared" si="56"/>
        <v>3.00682052794331</v>
      </c>
      <c r="P68" s="18">
        <f t="shared" si="45"/>
        <v>0.430781288452555</v>
      </c>
      <c r="Q68" s="23">
        <f t="shared" si="46"/>
        <v>0.124926573651241</v>
      </c>
      <c r="R68" s="18">
        <f t="shared" si="47"/>
        <v>0.80117865</v>
      </c>
      <c r="S68" s="24">
        <f t="shared" si="48"/>
        <v>0.155928485676997</v>
      </c>
      <c r="T68" s="3">
        <v>0.27</v>
      </c>
      <c r="U68" s="25">
        <f t="shared" si="49"/>
        <v>0.0421006911327893</v>
      </c>
      <c r="V68" s="3">
        <v>220.1</v>
      </c>
      <c r="W68" s="26">
        <v>12.1</v>
      </c>
      <c r="X68" s="26">
        <v>4.5</v>
      </c>
      <c r="Y68" s="26">
        <v>1.5</v>
      </c>
      <c r="Z68" s="26">
        <v>6.8</v>
      </c>
      <c r="AA68" s="3">
        <v>30.2</v>
      </c>
      <c r="AB68" s="2">
        <f t="shared" si="50"/>
        <v>0.283380164287101</v>
      </c>
      <c r="AC68" s="28">
        <f t="shared" si="51"/>
        <v>10.2321666666667</v>
      </c>
      <c r="AD68" s="1">
        <f t="shared" si="52"/>
        <v>0.29</v>
      </c>
      <c r="AE68" s="29">
        <f t="shared" si="53"/>
        <v>212.364813315223</v>
      </c>
      <c r="AF68" s="1">
        <f t="shared" si="54"/>
        <v>6157715.41215788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7">
        <v>11.9931930864667</v>
      </c>
      <c r="E69" s="19">
        <f t="shared" si="55"/>
        <v>17.157461036129</v>
      </c>
      <c r="F69" s="16" t="s">
        <v>75</v>
      </c>
      <c r="G69" s="13">
        <v>12</v>
      </c>
      <c r="H69" s="18">
        <f t="shared" si="40"/>
        <v>11.9931930864667</v>
      </c>
      <c r="I69" s="18">
        <f t="shared" si="41"/>
        <v>285.143193086467</v>
      </c>
      <c r="J69" s="18">
        <f t="shared" si="42"/>
        <v>0.0780443595701645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5.33872423949076</v>
      </c>
      <c r="P69" s="18">
        <f t="shared" si="45"/>
        <v>0.41665731419277</v>
      </c>
      <c r="Q69" s="23">
        <f t="shared" si="46"/>
        <v>0.120830621115903</v>
      </c>
      <c r="R69" s="18">
        <f t="shared" si="47"/>
        <v>0.80117865</v>
      </c>
      <c r="S69" s="24">
        <f t="shared" si="48"/>
        <v>0.150816077183164</v>
      </c>
      <c r="T69" s="3">
        <v>0.27</v>
      </c>
      <c r="U69" s="25">
        <f t="shared" si="49"/>
        <v>0.0407203408394543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0.234311962225106</v>
      </c>
      <c r="AC69" s="28">
        <f t="shared" si="51"/>
        <v>10.2321666666667</v>
      </c>
      <c r="AD69" s="1">
        <f t="shared" si="52"/>
        <v>0.29</v>
      </c>
      <c r="AE69" s="29">
        <f t="shared" si="53"/>
        <v>212.364813315223</v>
      </c>
      <c r="AF69" s="1">
        <f t="shared" si="54"/>
        <v>5091486.8536272</v>
      </c>
      <c r="AG69" s="1">
        <f>SUM(AF58:AF69)</f>
        <v>76333144.3115913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7">
        <v>6.41573580287097</v>
      </c>
      <c r="E70" s="19">
        <f t="shared" si="55"/>
        <v>11.9931930864667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5.8618078416129</v>
      </c>
      <c r="E74" s="16"/>
      <c r="F74" s="16"/>
      <c r="G74" s="13">
        <v>1</v>
      </c>
      <c r="H74" s="18">
        <f t="shared" ref="H74:H85" si="57">E75</f>
        <v>5.8618078416129</v>
      </c>
      <c r="I74" s="18">
        <f t="shared" ref="I74:I85" si="58">H74+273.15</f>
        <v>279.011807841613</v>
      </c>
      <c r="J74" s="18">
        <f t="shared" ref="J74:J85" si="59">EXP(($C$16*(I74-$C$14))/($C$17*I74*$C$14))</f>
        <v>0.0368510595776153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0.0192075092730446</v>
      </c>
      <c r="Q74" s="23">
        <f t="shared" ref="Q74:Q85" si="63">P74*$B$76</f>
        <v>0.00499395241099161</v>
      </c>
      <c r="R74" s="18">
        <f t="shared" ref="R74:R85" si="64">L74*$B$76</f>
        <v>0.1355172</v>
      </c>
      <c r="S74" s="24">
        <f t="shared" ref="S74:S85" si="65">Q74/R74</f>
        <v>0.0368510595776153</v>
      </c>
      <c r="T74" s="3">
        <v>0.01</v>
      </c>
      <c r="U74" s="25">
        <f t="shared" ref="U74:U85" si="66">S74*T74</f>
        <v>0.000368510595776153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0.00585851059577615</v>
      </c>
      <c r="AU74" s="28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1.8</v>
      </c>
      <c r="AX74" s="1">
        <f t="shared" ref="AX74:AX85" si="73">AW74*10000*AV74*0.67*AU74*AT74</f>
        <v>957.478316244559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5.39415285354839</v>
      </c>
      <c r="E75" s="19">
        <f t="shared" ref="E75:E86" si="74">D74</f>
        <v>5.8618078416129</v>
      </c>
      <c r="F75" s="16" t="s">
        <v>73</v>
      </c>
      <c r="G75" s="13">
        <v>2</v>
      </c>
      <c r="H75" s="18">
        <f t="shared" si="57"/>
        <v>5.39415285354839</v>
      </c>
      <c r="I75" s="18">
        <f t="shared" si="58"/>
        <v>278.544152853548</v>
      </c>
      <c r="J75" s="18">
        <f t="shared" si="59"/>
        <v>0.0347539838650615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1.02323249072696</v>
      </c>
      <c r="P75" s="18">
        <f t="shared" si="62"/>
        <v>0.0355614054729313</v>
      </c>
      <c r="Q75" s="23">
        <f t="shared" si="63"/>
        <v>0.00924596542296214</v>
      </c>
      <c r="R75" s="18">
        <f t="shared" si="64"/>
        <v>0.1355172</v>
      </c>
      <c r="S75" s="24">
        <f t="shared" si="65"/>
        <v>0.0682272466001521</v>
      </c>
      <c r="T75" s="3">
        <v>0.01</v>
      </c>
      <c r="U75" s="25">
        <f t="shared" si="66"/>
        <v>0.000682272466001521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0.00617227246600152</v>
      </c>
      <c r="AU75" s="28">
        <f t="shared" si="70"/>
        <v>52.122</v>
      </c>
      <c r="AV75" s="1">
        <f t="shared" si="71"/>
        <v>0.26</v>
      </c>
      <c r="AW75" s="2">
        <f t="shared" si="72"/>
        <v>1.8</v>
      </c>
      <c r="AX75" s="1">
        <f t="shared" si="73"/>
        <v>1008.75759316892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7">
        <v>8.73842028914286</v>
      </c>
      <c r="E76" s="19">
        <f t="shared" si="74"/>
        <v>5.39415285354839</v>
      </c>
      <c r="F76" s="16" t="s">
        <v>73</v>
      </c>
      <c r="G76" s="13">
        <v>3</v>
      </c>
      <c r="H76" s="18">
        <f t="shared" si="57"/>
        <v>8.73842028914286</v>
      </c>
      <c r="I76" s="18">
        <f t="shared" si="58"/>
        <v>281.888420289143</v>
      </c>
      <c r="J76" s="18">
        <f t="shared" si="59"/>
        <v>0.0526152046510081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1.50889108525402</v>
      </c>
      <c r="P76" s="18">
        <f t="shared" si="62"/>
        <v>0.0793906132467222</v>
      </c>
      <c r="Q76" s="23">
        <f t="shared" si="63"/>
        <v>0.0206415594441478</v>
      </c>
      <c r="R76" s="18">
        <f t="shared" si="64"/>
        <v>0.1355172</v>
      </c>
      <c r="S76" s="24">
        <f t="shared" si="65"/>
        <v>0.1523168973691</v>
      </c>
      <c r="T76" s="3">
        <v>0.01</v>
      </c>
      <c r="U76" s="25">
        <f t="shared" si="66"/>
        <v>0.001523168973691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0.005</v>
      </c>
      <c r="AF76" s="3">
        <v>0.49</v>
      </c>
      <c r="AG76" s="25">
        <f t="shared" si="67"/>
        <v>0.00245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0.015</v>
      </c>
      <c r="AR76" s="3">
        <v>0.5</v>
      </c>
      <c r="AS76" s="3">
        <f t="shared" si="68"/>
        <v>0.0075</v>
      </c>
      <c r="AT76" s="2">
        <f t="shared" si="69"/>
        <v>0.011473168973691</v>
      </c>
      <c r="AU76" s="28">
        <f t="shared" si="70"/>
        <v>52.122</v>
      </c>
      <c r="AV76" s="1">
        <f t="shared" si="71"/>
        <v>0.26</v>
      </c>
      <c r="AW76" s="2">
        <f t="shared" si="72"/>
        <v>1.8</v>
      </c>
      <c r="AX76" s="1">
        <f t="shared" si="73"/>
        <v>1875.10295173642</v>
      </c>
    </row>
    <row r="77" s="1" customFormat="1" spans="1:50">
      <c r="A77" s="13"/>
      <c r="B77" s="13"/>
      <c r="C77" s="16">
        <v>3</v>
      </c>
      <c r="D77" s="17">
        <v>14.4193458481935</v>
      </c>
      <c r="E77" s="19">
        <f t="shared" si="74"/>
        <v>8.73842028914286</v>
      </c>
      <c r="F77" s="16" t="s">
        <v>73</v>
      </c>
      <c r="G77" s="13">
        <v>4</v>
      </c>
      <c r="H77" s="18">
        <f t="shared" si="57"/>
        <v>14.4193458481935</v>
      </c>
      <c r="I77" s="18">
        <f t="shared" si="58"/>
        <v>287.569345848194</v>
      </c>
      <c r="J77" s="18">
        <f t="shared" si="59"/>
        <v>0.104101612006195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1.9507204720073</v>
      </c>
      <c r="P77" s="18">
        <f t="shared" si="62"/>
        <v>0.203073145709446</v>
      </c>
      <c r="Q77" s="23">
        <f t="shared" si="63"/>
        <v>0.0527990178844559</v>
      </c>
      <c r="R77" s="18">
        <f t="shared" si="64"/>
        <v>0.1355172</v>
      </c>
      <c r="S77" s="24">
        <f t="shared" si="65"/>
        <v>0.389611192412888</v>
      </c>
      <c r="T77" s="3">
        <v>0.01</v>
      </c>
      <c r="U77" s="25">
        <f t="shared" si="66"/>
        <v>0.00389611192412888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0.005</v>
      </c>
      <c r="AF77" s="3">
        <v>0.49</v>
      </c>
      <c r="AG77" s="25">
        <f t="shared" si="67"/>
        <v>0.00245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0.015</v>
      </c>
      <c r="AR77" s="3">
        <v>0.5</v>
      </c>
      <c r="AS77" s="3">
        <f t="shared" si="68"/>
        <v>0.0075</v>
      </c>
      <c r="AT77" s="2">
        <f t="shared" si="69"/>
        <v>0.0138461119241289</v>
      </c>
      <c r="AU77" s="28">
        <f t="shared" si="70"/>
        <v>52.122</v>
      </c>
      <c r="AV77" s="1">
        <f t="shared" si="71"/>
        <v>0.26</v>
      </c>
      <c r="AW77" s="2">
        <f t="shared" si="72"/>
        <v>1.8</v>
      </c>
      <c r="AX77" s="1">
        <f t="shared" si="73"/>
        <v>2262.92190052654</v>
      </c>
    </row>
    <row r="78" s="1" customFormat="1" spans="1:50">
      <c r="A78" s="13"/>
      <c r="B78" s="13"/>
      <c r="C78" s="16">
        <v>4</v>
      </c>
      <c r="D78" s="17">
        <v>17.0589183219</v>
      </c>
      <c r="E78" s="19">
        <f t="shared" si="74"/>
        <v>14.4193458481935</v>
      </c>
      <c r="F78" s="16" t="s">
        <v>73</v>
      </c>
      <c r="G78" s="13">
        <v>5</v>
      </c>
      <c r="H78" s="18">
        <f t="shared" si="57"/>
        <v>17.0589183219</v>
      </c>
      <c r="I78" s="18">
        <f t="shared" si="58"/>
        <v>290.2089183219</v>
      </c>
      <c r="J78" s="18">
        <f t="shared" si="59"/>
        <v>0.141645671260571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1.66026495998296</v>
      </c>
      <c r="O78" s="18">
        <f t="shared" si="75"/>
        <v>0.608602366314893</v>
      </c>
      <c r="P78" s="18">
        <f t="shared" si="62"/>
        <v>0.0862058907074449</v>
      </c>
      <c r="Q78" s="23">
        <f t="shared" si="63"/>
        <v>0.0224135315839357</v>
      </c>
      <c r="R78" s="18">
        <f t="shared" si="64"/>
        <v>0.1355172</v>
      </c>
      <c r="S78" s="24">
        <f t="shared" si="65"/>
        <v>0.165392522749405</v>
      </c>
      <c r="T78" s="3">
        <v>0.01</v>
      </c>
      <c r="U78" s="25">
        <f t="shared" si="66"/>
        <v>0.00165392522749405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0.01</v>
      </c>
      <c r="AF78" s="3">
        <v>0.49</v>
      </c>
      <c r="AG78" s="25">
        <f t="shared" si="67"/>
        <v>0.0049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0.02</v>
      </c>
      <c r="AR78" s="3">
        <v>0.5</v>
      </c>
      <c r="AS78" s="3">
        <f t="shared" si="68"/>
        <v>0.01</v>
      </c>
      <c r="AT78" s="2">
        <f t="shared" si="69"/>
        <v>0.016553925227494</v>
      </c>
      <c r="AU78" s="28">
        <f t="shared" si="70"/>
        <v>52.122</v>
      </c>
      <c r="AV78" s="1">
        <f t="shared" si="71"/>
        <v>0.26</v>
      </c>
      <c r="AW78" s="2">
        <f t="shared" si="72"/>
        <v>1.8</v>
      </c>
      <c r="AX78" s="1">
        <f t="shared" si="73"/>
        <v>2705.46996458226</v>
      </c>
    </row>
    <row r="79" s="1" customFormat="1" spans="1:50">
      <c r="A79" s="13"/>
      <c r="B79" s="13"/>
      <c r="C79" s="16">
        <v>5</v>
      </c>
      <c r="D79" s="17">
        <v>20.472121373871</v>
      </c>
      <c r="E79" s="19">
        <f t="shared" si="74"/>
        <v>17.0589183219</v>
      </c>
      <c r="F79" s="16" t="s">
        <v>75</v>
      </c>
      <c r="G79" s="13">
        <v>6</v>
      </c>
      <c r="H79" s="18">
        <f t="shared" si="57"/>
        <v>20.472121373871</v>
      </c>
      <c r="I79" s="18">
        <f t="shared" si="58"/>
        <v>293.622121373871</v>
      </c>
      <c r="J79" s="18">
        <f t="shared" si="59"/>
        <v>0.209210520444573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1.04361647560745</v>
      </c>
      <c r="P79" s="18">
        <f t="shared" si="62"/>
        <v>0.218335546006365</v>
      </c>
      <c r="Q79" s="23">
        <f t="shared" si="63"/>
        <v>0.0567672419616549</v>
      </c>
      <c r="R79" s="18">
        <f t="shared" si="64"/>
        <v>0.1355172</v>
      </c>
      <c r="S79" s="24">
        <f t="shared" si="65"/>
        <v>0.418893261974531</v>
      </c>
      <c r="T79" s="3">
        <v>0.01</v>
      </c>
      <c r="U79" s="25">
        <f t="shared" si="66"/>
        <v>0.00418893261974531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0.01</v>
      </c>
      <c r="AF79" s="3">
        <v>0.49</v>
      </c>
      <c r="AG79" s="25">
        <f t="shared" si="67"/>
        <v>0.0049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0.02</v>
      </c>
      <c r="AR79" s="3">
        <v>0.5</v>
      </c>
      <c r="AS79" s="3">
        <f t="shared" si="68"/>
        <v>0.01</v>
      </c>
      <c r="AT79" s="2">
        <f t="shared" si="69"/>
        <v>0.0190889326197453</v>
      </c>
      <c r="AU79" s="28">
        <f t="shared" si="70"/>
        <v>52.122</v>
      </c>
      <c r="AV79" s="1">
        <f t="shared" si="71"/>
        <v>0.26</v>
      </c>
      <c r="AW79" s="2">
        <f t="shared" si="72"/>
        <v>1.8</v>
      </c>
      <c r="AX79" s="1">
        <f t="shared" si="73"/>
        <v>3119.77571173756</v>
      </c>
    </row>
    <row r="80" s="1" customFormat="1" spans="1:50">
      <c r="A80" s="13"/>
      <c r="B80" s="13"/>
      <c r="C80" s="16">
        <v>6</v>
      </c>
      <c r="D80" s="17">
        <v>25.2347299603333</v>
      </c>
      <c r="E80" s="19">
        <f t="shared" si="74"/>
        <v>20.472121373871</v>
      </c>
      <c r="F80" s="16" t="s">
        <v>73</v>
      </c>
      <c r="G80" s="13">
        <v>7</v>
      </c>
      <c r="H80" s="18">
        <f t="shared" si="57"/>
        <v>25.2347299603333</v>
      </c>
      <c r="I80" s="18">
        <f t="shared" si="58"/>
        <v>298.384729960333</v>
      </c>
      <c r="J80" s="18">
        <f t="shared" si="59"/>
        <v>0.355182936241476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1.34650092960108</v>
      </c>
      <c r="P80" s="18">
        <f t="shared" si="62"/>
        <v>0.47825415382759</v>
      </c>
      <c r="Q80" s="23">
        <f t="shared" si="63"/>
        <v>0.124346079995173</v>
      </c>
      <c r="R80" s="18">
        <f t="shared" si="64"/>
        <v>0.1355172</v>
      </c>
      <c r="S80" s="24">
        <f t="shared" si="65"/>
        <v>0.917566773776121</v>
      </c>
      <c r="T80" s="3">
        <v>0.01</v>
      </c>
      <c r="U80" s="25">
        <f t="shared" si="66"/>
        <v>0.0091756677377612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0.01</v>
      </c>
      <c r="AF80" s="3">
        <v>0.49</v>
      </c>
      <c r="AG80" s="25">
        <f t="shared" si="67"/>
        <v>0.0049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0.02</v>
      </c>
      <c r="AR80" s="3">
        <v>0.5</v>
      </c>
      <c r="AS80" s="3">
        <f t="shared" si="68"/>
        <v>0.01</v>
      </c>
      <c r="AT80" s="2">
        <f t="shared" si="69"/>
        <v>0.0240756677377612</v>
      </c>
      <c r="AU80" s="28">
        <f t="shared" si="70"/>
        <v>52.122</v>
      </c>
      <c r="AV80" s="1">
        <f t="shared" si="71"/>
        <v>0.26</v>
      </c>
      <c r="AW80" s="2">
        <f t="shared" si="72"/>
        <v>1.8</v>
      </c>
      <c r="AX80" s="1">
        <f t="shared" si="73"/>
        <v>3934.77649842179</v>
      </c>
    </row>
    <row r="81" s="1" customFormat="1" spans="1:50">
      <c r="A81" s="13"/>
      <c r="B81" s="13"/>
      <c r="C81" s="16">
        <v>7</v>
      </c>
      <c r="D81" s="17">
        <v>28.1143331970968</v>
      </c>
      <c r="E81" s="19">
        <f t="shared" si="74"/>
        <v>25.2347299603333</v>
      </c>
      <c r="F81" s="16" t="s">
        <v>73</v>
      </c>
      <c r="G81" s="13">
        <v>8</v>
      </c>
      <c r="H81" s="18">
        <f t="shared" si="57"/>
        <v>28.1143331970968</v>
      </c>
      <c r="I81" s="18">
        <f t="shared" si="58"/>
        <v>301.264333197097</v>
      </c>
      <c r="J81" s="18">
        <f t="shared" si="59"/>
        <v>0.485189356302304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1.38946677577349</v>
      </c>
      <c r="P81" s="18">
        <f t="shared" si="62"/>
        <v>0.674154490540979</v>
      </c>
      <c r="Q81" s="23">
        <f t="shared" si="63"/>
        <v>0.175280167540655</v>
      </c>
      <c r="R81" s="18">
        <f t="shared" si="64"/>
        <v>0.1355172</v>
      </c>
      <c r="S81" s="24">
        <f t="shared" si="65"/>
        <v>1.29341638951111</v>
      </c>
      <c r="T81" s="3">
        <v>0.01</v>
      </c>
      <c r="U81" s="25">
        <f t="shared" si="66"/>
        <v>0.0129341638951111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0.01</v>
      </c>
      <c r="AF81" s="3">
        <v>0.49</v>
      </c>
      <c r="AG81" s="25">
        <f t="shared" si="67"/>
        <v>0.0049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0.02</v>
      </c>
      <c r="AR81" s="3">
        <v>0.5</v>
      </c>
      <c r="AS81" s="3">
        <f t="shared" si="68"/>
        <v>0.01</v>
      </c>
      <c r="AT81" s="2">
        <f t="shared" si="69"/>
        <v>0.0278341638951111</v>
      </c>
      <c r="AU81" s="28">
        <f t="shared" si="70"/>
        <v>52.122</v>
      </c>
      <c r="AV81" s="1">
        <f t="shared" si="71"/>
        <v>0.26</v>
      </c>
      <c r="AW81" s="2">
        <f t="shared" si="72"/>
        <v>1.8</v>
      </c>
      <c r="AX81" s="1">
        <f t="shared" si="73"/>
        <v>4549.04159422029</v>
      </c>
    </row>
    <row r="82" s="1" customFormat="1" spans="1:50">
      <c r="A82" s="13"/>
      <c r="B82" s="13"/>
      <c r="C82" s="16">
        <v>8</v>
      </c>
      <c r="D82" s="17">
        <v>27.6755558316129</v>
      </c>
      <c r="E82" s="19">
        <f t="shared" si="74"/>
        <v>28.1143331970968</v>
      </c>
      <c r="F82" s="16" t="s">
        <v>73</v>
      </c>
      <c r="G82" s="13">
        <v>9</v>
      </c>
      <c r="H82" s="18">
        <f t="shared" si="57"/>
        <v>27.6755558316129</v>
      </c>
      <c r="I82" s="18">
        <f t="shared" si="58"/>
        <v>300.825555831613</v>
      </c>
      <c r="J82" s="18">
        <f t="shared" si="59"/>
        <v>0.462847847277684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1.23653228523251</v>
      </c>
      <c r="P82" s="18">
        <f t="shared" si="62"/>
        <v>0.572326306309224</v>
      </c>
      <c r="Q82" s="23">
        <f t="shared" si="63"/>
        <v>0.148804839640398</v>
      </c>
      <c r="R82" s="18">
        <f t="shared" si="64"/>
        <v>0.1355172</v>
      </c>
      <c r="S82" s="24">
        <f t="shared" si="65"/>
        <v>1.09805131481759</v>
      </c>
      <c r="T82" s="3">
        <v>0.01</v>
      </c>
      <c r="U82" s="25">
        <f t="shared" si="66"/>
        <v>0.0109805131481759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0.01</v>
      </c>
      <c r="AF82" s="3">
        <v>0.49</v>
      </c>
      <c r="AG82" s="25">
        <f t="shared" si="67"/>
        <v>0.0049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0.02</v>
      </c>
      <c r="AR82" s="3">
        <v>0.5</v>
      </c>
      <c r="AS82" s="3">
        <f t="shared" si="68"/>
        <v>0.01</v>
      </c>
      <c r="AT82" s="2">
        <f t="shared" si="69"/>
        <v>0.0258805131481759</v>
      </c>
      <c r="AU82" s="28">
        <f t="shared" si="70"/>
        <v>52.122</v>
      </c>
      <c r="AV82" s="1">
        <f t="shared" si="71"/>
        <v>0.26</v>
      </c>
      <c r="AW82" s="2">
        <f t="shared" si="72"/>
        <v>1.8</v>
      </c>
      <c r="AX82" s="1">
        <f t="shared" si="73"/>
        <v>4229.74913974321</v>
      </c>
    </row>
    <row r="83" s="1" customFormat="1" spans="1:50">
      <c r="A83" s="13"/>
      <c r="B83" s="13"/>
      <c r="C83" s="16">
        <v>9</v>
      </c>
      <c r="D83" s="17">
        <v>21.034458635</v>
      </c>
      <c r="E83" s="19">
        <f t="shared" si="74"/>
        <v>27.6755558316129</v>
      </c>
      <c r="F83" s="16" t="s">
        <v>73</v>
      </c>
      <c r="G83" s="13">
        <v>10</v>
      </c>
      <c r="H83" s="18">
        <f t="shared" si="57"/>
        <v>21.034458635</v>
      </c>
      <c r="I83" s="18">
        <f t="shared" si="58"/>
        <v>294.184458635</v>
      </c>
      <c r="J83" s="18">
        <f t="shared" si="59"/>
        <v>0.222901193207987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1.18542597892329</v>
      </c>
      <c r="P83" s="18">
        <f t="shared" si="62"/>
        <v>0.264232865161747</v>
      </c>
      <c r="Q83" s="23">
        <f t="shared" si="63"/>
        <v>0.0687005449420543</v>
      </c>
      <c r="R83" s="18">
        <f t="shared" si="64"/>
        <v>0.1355172</v>
      </c>
      <c r="S83" s="24">
        <f t="shared" si="65"/>
        <v>0.506950740880525</v>
      </c>
      <c r="T83" s="3">
        <v>0.01</v>
      </c>
      <c r="U83" s="25">
        <f t="shared" si="66"/>
        <v>0.00506950740880525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0.005</v>
      </c>
      <c r="AF83" s="3">
        <v>0.49</v>
      </c>
      <c r="AG83" s="25">
        <f t="shared" si="67"/>
        <v>0.00245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0.015</v>
      </c>
      <c r="AR83" s="3">
        <v>0.5</v>
      </c>
      <c r="AS83" s="3">
        <f t="shared" si="68"/>
        <v>0.0075</v>
      </c>
      <c r="AT83" s="2">
        <f t="shared" si="69"/>
        <v>0.0150195074088053</v>
      </c>
      <c r="AU83" s="28">
        <f t="shared" si="70"/>
        <v>52.122</v>
      </c>
      <c r="AV83" s="1">
        <f t="shared" si="71"/>
        <v>0.26</v>
      </c>
      <c r="AW83" s="2">
        <f t="shared" si="72"/>
        <v>1.8</v>
      </c>
      <c r="AX83" s="1">
        <f t="shared" si="73"/>
        <v>2454.69431684118</v>
      </c>
    </row>
    <row r="84" s="1" customFormat="1" spans="1:50">
      <c r="A84" s="13"/>
      <c r="B84" s="13"/>
      <c r="C84" s="16">
        <v>10</v>
      </c>
      <c r="D84" s="17">
        <v>17.157461036129</v>
      </c>
      <c r="E84" s="19">
        <f t="shared" si="74"/>
        <v>21.034458635</v>
      </c>
      <c r="F84" s="16" t="s">
        <v>73</v>
      </c>
      <c r="G84" s="13">
        <v>11</v>
      </c>
      <c r="H84" s="18">
        <f t="shared" si="57"/>
        <v>17.157461036129</v>
      </c>
      <c r="I84" s="18">
        <f t="shared" si="58"/>
        <v>290.307461036129</v>
      </c>
      <c r="J84" s="18">
        <f t="shared" si="59"/>
        <v>0.143268041590501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0.875133458073465</v>
      </c>
      <c r="O84" s="18">
        <f t="shared" si="75"/>
        <v>0.567279655688077</v>
      </c>
      <c r="P84" s="18">
        <f t="shared" si="62"/>
        <v>0.0812730453045645</v>
      </c>
      <c r="Q84" s="23">
        <f t="shared" si="63"/>
        <v>0.0211309917791868</v>
      </c>
      <c r="R84" s="18">
        <f t="shared" si="64"/>
        <v>0.1355172</v>
      </c>
      <c r="S84" s="24">
        <f t="shared" si="65"/>
        <v>0.155928485676997</v>
      </c>
      <c r="T84" s="3">
        <v>0.01</v>
      </c>
      <c r="U84" s="25">
        <f t="shared" si="66"/>
        <v>0.00155928485676997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0.005</v>
      </c>
      <c r="AF84" s="3">
        <v>0.49</v>
      </c>
      <c r="AG84" s="25">
        <f t="shared" si="67"/>
        <v>0.00245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0.015</v>
      </c>
      <c r="AR84" s="3">
        <v>0.5</v>
      </c>
      <c r="AS84" s="3">
        <f t="shared" si="68"/>
        <v>0.0075</v>
      </c>
      <c r="AT84" s="2">
        <f t="shared" si="69"/>
        <v>0.01150928485677</v>
      </c>
      <c r="AU84" s="28">
        <f t="shared" si="70"/>
        <v>52.122</v>
      </c>
      <c r="AV84" s="1">
        <f t="shared" si="71"/>
        <v>0.26</v>
      </c>
      <c r="AW84" s="2">
        <f t="shared" si="72"/>
        <v>1.8</v>
      </c>
      <c r="AX84" s="1">
        <f t="shared" si="73"/>
        <v>1881.00550569699</v>
      </c>
    </row>
    <row r="85" s="1" customFormat="1" spans="1:51">
      <c r="A85" s="13"/>
      <c r="B85" s="13"/>
      <c r="C85" s="16">
        <v>11</v>
      </c>
      <c r="D85" s="17">
        <v>11.9931930864667</v>
      </c>
      <c r="E85" s="19">
        <f t="shared" si="74"/>
        <v>17.157461036129</v>
      </c>
      <c r="F85" s="16" t="s">
        <v>75</v>
      </c>
      <c r="G85" s="13">
        <v>12</v>
      </c>
      <c r="H85" s="18">
        <f t="shared" si="57"/>
        <v>11.9931930864667</v>
      </c>
      <c r="I85" s="18">
        <f t="shared" si="58"/>
        <v>285.143193086467</v>
      </c>
      <c r="J85" s="18">
        <f t="shared" si="59"/>
        <v>0.0780443595701645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1.00722661038351</v>
      </c>
      <c r="P85" s="18">
        <f t="shared" si="62"/>
        <v>0.0786083557494089</v>
      </c>
      <c r="Q85" s="23">
        <f t="shared" si="63"/>
        <v>0.0204381724948463</v>
      </c>
      <c r="R85" s="18">
        <f t="shared" si="64"/>
        <v>0.1355172</v>
      </c>
      <c r="S85" s="24">
        <f t="shared" si="65"/>
        <v>0.150816077183164</v>
      </c>
      <c r="T85" s="3">
        <v>0.01</v>
      </c>
      <c r="U85" s="25">
        <f t="shared" si="66"/>
        <v>0.00150816077183164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0.001</v>
      </c>
      <c r="AF85" s="3">
        <v>0.49</v>
      </c>
      <c r="AG85" s="25">
        <f t="shared" si="67"/>
        <v>0.00049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0.00699816077183164</v>
      </c>
      <c r="AU85" s="28">
        <f t="shared" si="70"/>
        <v>52.122</v>
      </c>
      <c r="AV85" s="1">
        <f t="shared" si="71"/>
        <v>0.26</v>
      </c>
      <c r="AW85" s="2">
        <f t="shared" si="72"/>
        <v>1.8</v>
      </c>
      <c r="AX85" s="1">
        <f t="shared" si="73"/>
        <v>1143.73561045585</v>
      </c>
      <c r="AY85" s="1">
        <f>SUM(AX74:AX85)</f>
        <v>30122.5091033756</v>
      </c>
    </row>
    <row r="86" s="1" customFormat="1" spans="1:46">
      <c r="A86" s="13"/>
      <c r="B86" s="13"/>
      <c r="C86" s="16">
        <v>12</v>
      </c>
      <c r="D86" s="17">
        <v>6.41573580287097</v>
      </c>
      <c r="E86" s="19">
        <f t="shared" si="74"/>
        <v>11.9931930864667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5.8618078416129</v>
      </c>
      <c r="E90" s="16"/>
      <c r="F90" s="16"/>
      <c r="G90" s="13">
        <v>1</v>
      </c>
      <c r="H90" s="18">
        <f t="shared" ref="H90:H101" si="76">E91</f>
        <v>5.8618078416129</v>
      </c>
      <c r="I90" s="18">
        <f t="shared" ref="I90:I101" si="77">H90+273.15</f>
        <v>279.011807841613</v>
      </c>
      <c r="J90" s="18">
        <f t="shared" ref="J90:J101" si="78">EXP(($C$16*(I90-$C$14))/($C$17*I90*$C$14))</f>
        <v>0.0368510595776153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0.0104914966617471</v>
      </c>
      <c r="Q90" s="23">
        <f t="shared" ref="Q90:Q101" si="82">P90*$B$76</f>
        <v>0.00272778913205424</v>
      </c>
      <c r="R90" s="18">
        <f t="shared" ref="R90:R101" si="83">L90*$B$76</f>
        <v>0.074022</v>
      </c>
      <c r="S90" s="24">
        <f t="shared" ref="S90:S101" si="84">Q90/R90</f>
        <v>0.0368510595776153</v>
      </c>
      <c r="T90" s="3">
        <v>0.01</v>
      </c>
      <c r="U90" s="25">
        <f t="shared" ref="U90:U101" si="85">S90*T90</f>
        <v>0.000368510595776153</v>
      </c>
      <c r="V90" s="24"/>
      <c r="W90" s="3"/>
      <c r="X90" s="3"/>
      <c r="Y90" s="27"/>
      <c r="Z90" s="3"/>
      <c r="AA90" s="26"/>
      <c r="AB90" s="3"/>
      <c r="AC90" s="3"/>
      <c r="AD90" s="3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0.00585851059577615</v>
      </c>
      <c r="AU90" s="28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0.32</v>
      </c>
      <c r="AX90" s="1">
        <f t="shared" ref="AX90:AX101" si="92">AW90*10000*AV90*0.67*AU90*AT90</f>
        <v>92.9764191311243</v>
      </c>
      <c r="AZ90" s="2">
        <f t="shared" ref="AZ90:AZ101" si="93">$E$10</f>
        <v>0.9</v>
      </c>
      <c r="BA90" s="1">
        <f t="shared" ref="BA90:BA101" si="94">AZ90*10000*AV90*0.67*AU90*AT90</f>
        <v>261.496178806287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5.39415285354839</v>
      </c>
      <c r="E91" s="19">
        <f t="shared" ref="E91:E102" si="95">D90</f>
        <v>5.8618078416129</v>
      </c>
      <c r="F91" s="16" t="s">
        <v>73</v>
      </c>
      <c r="G91" s="13">
        <v>2</v>
      </c>
      <c r="H91" s="18">
        <f t="shared" si="76"/>
        <v>5.39415285354839</v>
      </c>
      <c r="I91" s="18">
        <f t="shared" si="77"/>
        <v>278.544152853548</v>
      </c>
      <c r="J91" s="18">
        <f t="shared" si="78"/>
        <v>0.0347539838650615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0.558908503338253</v>
      </c>
      <c r="P91" s="18">
        <f t="shared" si="81"/>
        <v>0.0194242971070633</v>
      </c>
      <c r="Q91" s="23">
        <f t="shared" si="82"/>
        <v>0.00505031724783646</v>
      </c>
      <c r="R91" s="18">
        <f t="shared" si="83"/>
        <v>0.074022</v>
      </c>
      <c r="S91" s="24">
        <f t="shared" si="84"/>
        <v>0.0682272466001521</v>
      </c>
      <c r="T91" s="3">
        <v>0.01</v>
      </c>
      <c r="U91" s="25">
        <f t="shared" si="85"/>
        <v>0.000682272466001521</v>
      </c>
      <c r="V91" s="24"/>
      <c r="W91" s="3"/>
      <c r="X91" s="3"/>
      <c r="Y91" s="27"/>
      <c r="Z91" s="3"/>
      <c r="AA91" s="26"/>
      <c r="AB91" s="3"/>
      <c r="AC91" s="3"/>
      <c r="AD91" s="3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0.00617227246600152</v>
      </c>
      <c r="AU91" s="28">
        <f t="shared" si="89"/>
        <v>28.47</v>
      </c>
      <c r="AV91" s="1">
        <f t="shared" si="90"/>
        <v>0.26</v>
      </c>
      <c r="AW91" s="2">
        <f t="shared" si="91"/>
        <v>0.32</v>
      </c>
      <c r="AX91" s="1">
        <f t="shared" si="92"/>
        <v>97.9559194113614</v>
      </c>
      <c r="AZ91" s="2">
        <f t="shared" si="93"/>
        <v>0.9</v>
      </c>
      <c r="BA91" s="1">
        <f t="shared" si="94"/>
        <v>275.501023344454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7">
        <v>8.73842028914286</v>
      </c>
      <c r="E92" s="19">
        <f t="shared" si="95"/>
        <v>5.39415285354839</v>
      </c>
      <c r="F92" s="16" t="s">
        <v>73</v>
      </c>
      <c r="G92" s="13">
        <v>3</v>
      </c>
      <c r="H92" s="18">
        <f t="shared" si="76"/>
        <v>8.73842028914286</v>
      </c>
      <c r="I92" s="18">
        <f t="shared" si="77"/>
        <v>281.888420289143</v>
      </c>
      <c r="J92" s="18">
        <f t="shared" si="78"/>
        <v>0.0526152046510081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0.82418420623119</v>
      </c>
      <c r="P92" s="18">
        <f t="shared" si="81"/>
        <v>0.0433646206809827</v>
      </c>
      <c r="Q92" s="23">
        <f t="shared" si="82"/>
        <v>0.0112748013770555</v>
      </c>
      <c r="R92" s="18">
        <f t="shared" si="83"/>
        <v>0.074022</v>
      </c>
      <c r="S92" s="24">
        <f t="shared" si="84"/>
        <v>0.1523168973691</v>
      </c>
      <c r="T92" s="3">
        <v>0.01</v>
      </c>
      <c r="U92" s="25">
        <f t="shared" si="85"/>
        <v>0.001523168973691</v>
      </c>
      <c r="V92" s="24"/>
      <c r="W92" s="3"/>
      <c r="X92" s="3"/>
      <c r="Y92" s="27"/>
      <c r="Z92" s="3"/>
      <c r="AA92" s="26"/>
      <c r="AB92" s="3"/>
      <c r="AC92" s="3"/>
      <c r="AD92" s="3"/>
      <c r="AE92" s="24">
        <v>0.005</v>
      </c>
      <c r="AF92" s="3">
        <v>0.49</v>
      </c>
      <c r="AG92" s="25">
        <f t="shared" si="86"/>
        <v>0.00245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0.015</v>
      </c>
      <c r="AR92" s="3">
        <v>0.5</v>
      </c>
      <c r="AS92" s="3">
        <f t="shared" si="87"/>
        <v>0.0075</v>
      </c>
      <c r="AT92" s="2">
        <f t="shared" si="88"/>
        <v>0.011473168973691</v>
      </c>
      <c r="AU92" s="28">
        <f t="shared" si="89"/>
        <v>28.47</v>
      </c>
      <c r="AV92" s="1">
        <f t="shared" si="90"/>
        <v>0.26</v>
      </c>
      <c r="AW92" s="2">
        <f t="shared" si="91"/>
        <v>0.32</v>
      </c>
      <c r="AX92" s="1">
        <f t="shared" si="92"/>
        <v>182.082826312407</v>
      </c>
      <c r="AZ92" s="2">
        <f t="shared" si="93"/>
        <v>0.9</v>
      </c>
      <c r="BA92" s="1">
        <f t="shared" si="94"/>
        <v>512.107949003645</v>
      </c>
    </row>
    <row r="93" s="1" customFormat="1" spans="1:53">
      <c r="A93" s="13"/>
      <c r="B93" s="13"/>
      <c r="C93" s="16">
        <v>3</v>
      </c>
      <c r="D93" s="17">
        <v>14.4193458481935</v>
      </c>
      <c r="E93" s="19">
        <f t="shared" si="95"/>
        <v>8.73842028914286</v>
      </c>
      <c r="F93" s="16" t="s">
        <v>73</v>
      </c>
      <c r="G93" s="13">
        <v>4</v>
      </c>
      <c r="H93" s="18">
        <f t="shared" si="76"/>
        <v>14.4193458481935</v>
      </c>
      <c r="I93" s="18">
        <f t="shared" si="77"/>
        <v>287.569345848194</v>
      </c>
      <c r="J93" s="18">
        <f t="shared" si="78"/>
        <v>0.104101612006195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1.06551958555021</v>
      </c>
      <c r="P93" s="18">
        <f t="shared" si="81"/>
        <v>0.110922306479949</v>
      </c>
      <c r="Q93" s="23">
        <f t="shared" si="82"/>
        <v>0.0288397996847868</v>
      </c>
      <c r="R93" s="18">
        <f t="shared" si="83"/>
        <v>0.074022</v>
      </c>
      <c r="S93" s="24">
        <f t="shared" si="84"/>
        <v>0.389611192412888</v>
      </c>
      <c r="T93" s="3">
        <v>0.01</v>
      </c>
      <c r="U93" s="25">
        <f t="shared" si="85"/>
        <v>0.00389611192412888</v>
      </c>
      <c r="V93" s="24"/>
      <c r="W93" s="3"/>
      <c r="X93" s="3"/>
      <c r="Y93" s="27"/>
      <c r="Z93" s="3"/>
      <c r="AA93" s="26"/>
      <c r="AB93" s="3"/>
      <c r="AC93" s="3"/>
      <c r="AD93" s="3"/>
      <c r="AE93" s="24">
        <v>0.005</v>
      </c>
      <c r="AF93" s="3">
        <v>0.49</v>
      </c>
      <c r="AG93" s="25">
        <f t="shared" si="86"/>
        <v>0.00245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0.015</v>
      </c>
      <c r="AR93" s="3">
        <v>0.5</v>
      </c>
      <c r="AS93" s="3">
        <f t="shared" si="87"/>
        <v>0.0075</v>
      </c>
      <c r="AT93" s="2">
        <f t="shared" si="88"/>
        <v>0.0138461119241289</v>
      </c>
      <c r="AU93" s="28">
        <f t="shared" si="89"/>
        <v>28.47</v>
      </c>
      <c r="AV93" s="1">
        <f t="shared" si="90"/>
        <v>0.26</v>
      </c>
      <c r="AW93" s="2">
        <f t="shared" si="91"/>
        <v>0.32</v>
      </c>
      <c r="AX93" s="1">
        <f t="shared" si="92"/>
        <v>219.742182684183</v>
      </c>
      <c r="AZ93" s="2">
        <f t="shared" si="93"/>
        <v>0.9</v>
      </c>
      <c r="BA93" s="1">
        <f t="shared" si="94"/>
        <v>618.024888799265</v>
      </c>
    </row>
    <row r="94" s="1" customFormat="1" spans="1:53">
      <c r="A94" s="13"/>
      <c r="B94" s="13"/>
      <c r="C94" s="16">
        <v>4</v>
      </c>
      <c r="D94" s="17">
        <v>17.0589183219</v>
      </c>
      <c r="E94" s="19">
        <f t="shared" si="95"/>
        <v>14.4193458481935</v>
      </c>
      <c r="F94" s="16" t="s">
        <v>73</v>
      </c>
      <c r="G94" s="13">
        <v>5</v>
      </c>
      <c r="H94" s="18">
        <f t="shared" si="76"/>
        <v>17.0589183219</v>
      </c>
      <c r="I94" s="18">
        <f t="shared" si="77"/>
        <v>290.2089183219</v>
      </c>
      <c r="J94" s="18">
        <f t="shared" si="78"/>
        <v>0.141645671260571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0.906867415116745</v>
      </c>
      <c r="O94" s="18">
        <f t="shared" si="96"/>
        <v>0.332429863953513</v>
      </c>
      <c r="P94" s="18">
        <f t="shared" si="81"/>
        <v>0.0470872512267556</v>
      </c>
      <c r="Q94" s="23">
        <f t="shared" si="82"/>
        <v>0.0122426853189565</v>
      </c>
      <c r="R94" s="18">
        <f t="shared" si="83"/>
        <v>0.074022</v>
      </c>
      <c r="S94" s="24">
        <f t="shared" si="84"/>
        <v>0.165392522749405</v>
      </c>
      <c r="T94" s="3">
        <v>0.01</v>
      </c>
      <c r="U94" s="25">
        <f t="shared" si="85"/>
        <v>0.00165392522749405</v>
      </c>
      <c r="V94" s="24"/>
      <c r="W94" s="3"/>
      <c r="X94" s="3"/>
      <c r="Y94" s="27"/>
      <c r="Z94" s="3"/>
      <c r="AA94" s="26"/>
      <c r="AB94" s="3"/>
      <c r="AC94" s="3"/>
      <c r="AD94" s="3"/>
      <c r="AE94" s="24">
        <v>0.01</v>
      </c>
      <c r="AF94" s="3">
        <v>0.49</v>
      </c>
      <c r="AG94" s="25">
        <f t="shared" si="86"/>
        <v>0.0049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0.02</v>
      </c>
      <c r="AR94" s="3">
        <v>0.5</v>
      </c>
      <c r="AS94" s="3">
        <f t="shared" si="87"/>
        <v>0.01</v>
      </c>
      <c r="AT94" s="2">
        <f t="shared" si="88"/>
        <v>0.0165539252274941</v>
      </c>
      <c r="AU94" s="28">
        <f t="shared" si="89"/>
        <v>28.47</v>
      </c>
      <c r="AV94" s="1">
        <f t="shared" si="90"/>
        <v>0.26</v>
      </c>
      <c r="AW94" s="2">
        <f t="shared" si="91"/>
        <v>0.32</v>
      </c>
      <c r="AX94" s="1">
        <f t="shared" si="92"/>
        <v>262.716037643843</v>
      </c>
      <c r="AZ94" s="2">
        <f t="shared" si="93"/>
        <v>0.9</v>
      </c>
      <c r="BA94" s="1">
        <f t="shared" si="94"/>
        <v>738.888855873308</v>
      </c>
    </row>
    <row r="95" s="1" customFormat="1" spans="1:53">
      <c r="A95" s="13"/>
      <c r="B95" s="13"/>
      <c r="C95" s="16">
        <v>5</v>
      </c>
      <c r="D95" s="17">
        <v>20.472121373871</v>
      </c>
      <c r="E95" s="19">
        <f t="shared" si="95"/>
        <v>17.0589183219</v>
      </c>
      <c r="F95" s="16" t="s">
        <v>75</v>
      </c>
      <c r="G95" s="13">
        <v>6</v>
      </c>
      <c r="H95" s="18">
        <f t="shared" si="76"/>
        <v>20.472121373871</v>
      </c>
      <c r="I95" s="18">
        <f t="shared" si="77"/>
        <v>293.622121373871</v>
      </c>
      <c r="J95" s="18">
        <f t="shared" si="78"/>
        <v>0.209210520444573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0.570042612726757</v>
      </c>
      <c r="P95" s="18">
        <f t="shared" si="81"/>
        <v>0.119258911684149</v>
      </c>
      <c r="Q95" s="23">
        <f t="shared" si="82"/>
        <v>0.0310073170378788</v>
      </c>
      <c r="R95" s="18">
        <f t="shared" si="83"/>
        <v>0.074022</v>
      </c>
      <c r="S95" s="24">
        <f t="shared" si="84"/>
        <v>0.418893261974531</v>
      </c>
      <c r="T95" s="3">
        <v>0.01</v>
      </c>
      <c r="U95" s="25">
        <f t="shared" si="85"/>
        <v>0.00418893261974531</v>
      </c>
      <c r="V95" s="24"/>
      <c r="W95" s="3"/>
      <c r="X95" s="3"/>
      <c r="Y95" s="27"/>
      <c r="Z95" s="3"/>
      <c r="AA95" s="26"/>
      <c r="AB95" s="3"/>
      <c r="AC95" s="3"/>
      <c r="AD95" s="3"/>
      <c r="AE95" s="24">
        <v>0.01</v>
      </c>
      <c r="AF95" s="3">
        <v>0.49</v>
      </c>
      <c r="AG95" s="25">
        <f t="shared" si="86"/>
        <v>0.0049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0.02</v>
      </c>
      <c r="AR95" s="3">
        <v>0.5</v>
      </c>
      <c r="AS95" s="3">
        <f t="shared" si="87"/>
        <v>0.01</v>
      </c>
      <c r="AT95" s="2">
        <f t="shared" si="88"/>
        <v>0.0190889326197453</v>
      </c>
      <c r="AU95" s="28">
        <f t="shared" si="89"/>
        <v>28.47</v>
      </c>
      <c r="AV95" s="1">
        <f t="shared" si="90"/>
        <v>0.26</v>
      </c>
      <c r="AW95" s="2">
        <f t="shared" si="91"/>
        <v>0.32</v>
      </c>
      <c r="AX95" s="1">
        <f t="shared" si="92"/>
        <v>302.947408049212</v>
      </c>
      <c r="AZ95" s="2">
        <f t="shared" si="93"/>
        <v>0.9</v>
      </c>
      <c r="BA95" s="1">
        <f t="shared" si="94"/>
        <v>852.039585138409</v>
      </c>
    </row>
    <row r="96" s="1" customFormat="1" spans="1:53">
      <c r="A96" s="13"/>
      <c r="B96" s="13"/>
      <c r="C96" s="16">
        <v>6</v>
      </c>
      <c r="D96" s="17">
        <v>25.2347299603333</v>
      </c>
      <c r="E96" s="19">
        <f t="shared" si="95"/>
        <v>20.472121373871</v>
      </c>
      <c r="F96" s="16" t="s">
        <v>73</v>
      </c>
      <c r="G96" s="13">
        <v>7</v>
      </c>
      <c r="H96" s="18">
        <f t="shared" si="76"/>
        <v>25.2347299603333</v>
      </c>
      <c r="I96" s="18">
        <f t="shared" si="77"/>
        <v>298.384729960333</v>
      </c>
      <c r="J96" s="18">
        <f t="shared" si="78"/>
        <v>0.355182936241476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0.735483701042608</v>
      </c>
      <c r="P96" s="18">
        <f t="shared" si="81"/>
        <v>0.261231260494062</v>
      </c>
      <c r="Q96" s="23">
        <f t="shared" si="82"/>
        <v>0.067920127728456</v>
      </c>
      <c r="R96" s="18">
        <f t="shared" si="83"/>
        <v>0.074022</v>
      </c>
      <c r="S96" s="24">
        <f t="shared" si="84"/>
        <v>0.917566773776121</v>
      </c>
      <c r="T96" s="3">
        <v>0.01</v>
      </c>
      <c r="U96" s="25">
        <f t="shared" si="85"/>
        <v>0.00917566773776121</v>
      </c>
      <c r="V96" s="24"/>
      <c r="W96" s="3"/>
      <c r="X96" s="3"/>
      <c r="Y96" s="27"/>
      <c r="Z96" s="3"/>
      <c r="AA96" s="26"/>
      <c r="AB96" s="3"/>
      <c r="AC96" s="3"/>
      <c r="AD96" s="3"/>
      <c r="AE96" s="24">
        <v>0.01</v>
      </c>
      <c r="AF96" s="3">
        <v>0.49</v>
      </c>
      <c r="AG96" s="25">
        <f t="shared" si="86"/>
        <v>0.0049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0.02</v>
      </c>
      <c r="AR96" s="3">
        <v>0.5</v>
      </c>
      <c r="AS96" s="3">
        <f t="shared" si="87"/>
        <v>0.01</v>
      </c>
      <c r="AT96" s="2">
        <f t="shared" si="88"/>
        <v>0.0240756677377612</v>
      </c>
      <c r="AU96" s="28">
        <f t="shared" si="89"/>
        <v>28.47</v>
      </c>
      <c r="AV96" s="1">
        <f t="shared" si="90"/>
        <v>0.26</v>
      </c>
      <c r="AW96" s="2">
        <f t="shared" si="91"/>
        <v>0.32</v>
      </c>
      <c r="AX96" s="1">
        <f t="shared" si="92"/>
        <v>382.08847416981</v>
      </c>
      <c r="AZ96" s="2">
        <f t="shared" si="93"/>
        <v>0.9</v>
      </c>
      <c r="BA96" s="1">
        <f t="shared" si="94"/>
        <v>1074.62383360259</v>
      </c>
    </row>
    <row r="97" s="1" customFormat="1" spans="1:53">
      <c r="A97" s="13"/>
      <c r="B97" s="13"/>
      <c r="C97" s="16">
        <v>7</v>
      </c>
      <c r="D97" s="17">
        <v>28.1143331970968</v>
      </c>
      <c r="E97" s="19">
        <f t="shared" si="95"/>
        <v>25.2347299603333</v>
      </c>
      <c r="F97" s="16" t="s">
        <v>73</v>
      </c>
      <c r="G97" s="13">
        <v>8</v>
      </c>
      <c r="H97" s="18">
        <f t="shared" si="76"/>
        <v>28.1143331970968</v>
      </c>
      <c r="I97" s="18">
        <f t="shared" si="77"/>
        <v>301.264333197097</v>
      </c>
      <c r="J97" s="18">
        <f t="shared" si="78"/>
        <v>0.485189356302304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0.758952440548547</v>
      </c>
      <c r="P97" s="18">
        <f t="shared" si="81"/>
        <v>0.368235646093812</v>
      </c>
      <c r="Q97" s="23">
        <f t="shared" si="82"/>
        <v>0.0957412679843911</v>
      </c>
      <c r="R97" s="18">
        <f t="shared" si="83"/>
        <v>0.074022</v>
      </c>
      <c r="S97" s="24">
        <f t="shared" si="84"/>
        <v>1.29341638951111</v>
      </c>
      <c r="T97" s="3">
        <v>0.01</v>
      </c>
      <c r="U97" s="25">
        <f t="shared" si="85"/>
        <v>0.0129341638951111</v>
      </c>
      <c r="V97" s="24"/>
      <c r="W97" s="3"/>
      <c r="X97" s="3"/>
      <c r="Y97" s="27"/>
      <c r="Z97" s="3"/>
      <c r="AA97" s="26"/>
      <c r="AB97" s="3"/>
      <c r="AC97" s="3"/>
      <c r="AD97" s="3"/>
      <c r="AE97" s="24">
        <v>0.01</v>
      </c>
      <c r="AF97" s="3">
        <v>0.49</v>
      </c>
      <c r="AG97" s="25">
        <f t="shared" si="86"/>
        <v>0.0049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0.02</v>
      </c>
      <c r="AR97" s="3">
        <v>0.5</v>
      </c>
      <c r="AS97" s="3">
        <f t="shared" si="87"/>
        <v>0.01</v>
      </c>
      <c r="AT97" s="2">
        <f t="shared" si="88"/>
        <v>0.0278341638951111</v>
      </c>
      <c r="AU97" s="28">
        <f t="shared" si="89"/>
        <v>28.47</v>
      </c>
      <c r="AV97" s="1">
        <f t="shared" si="90"/>
        <v>0.26</v>
      </c>
      <c r="AW97" s="2">
        <f t="shared" si="91"/>
        <v>0.32</v>
      </c>
      <c r="AX97" s="1">
        <f t="shared" si="92"/>
        <v>441.736998878535</v>
      </c>
      <c r="AZ97" s="2">
        <f t="shared" si="93"/>
        <v>0.9</v>
      </c>
      <c r="BA97" s="1">
        <f t="shared" si="94"/>
        <v>1242.38530934588</v>
      </c>
    </row>
    <row r="98" s="1" customFormat="1" spans="1:53">
      <c r="A98" s="13"/>
      <c r="B98" s="13"/>
      <c r="C98" s="16">
        <v>8</v>
      </c>
      <c r="D98" s="17">
        <v>27.6755558316129</v>
      </c>
      <c r="E98" s="19">
        <f t="shared" si="95"/>
        <v>28.1143331970968</v>
      </c>
      <c r="F98" s="16" t="s">
        <v>73</v>
      </c>
      <c r="G98" s="13">
        <v>9</v>
      </c>
      <c r="H98" s="18">
        <f t="shared" si="76"/>
        <v>27.6755558316129</v>
      </c>
      <c r="I98" s="18">
        <f t="shared" si="77"/>
        <v>300.825555831613</v>
      </c>
      <c r="J98" s="18">
        <f t="shared" si="78"/>
        <v>0.462847847277684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0.675416794454735</v>
      </c>
      <c r="P98" s="18">
        <f t="shared" si="81"/>
        <v>0.312615209328568</v>
      </c>
      <c r="Q98" s="23">
        <f t="shared" si="82"/>
        <v>0.0812799544254277</v>
      </c>
      <c r="R98" s="18">
        <f t="shared" si="83"/>
        <v>0.074022</v>
      </c>
      <c r="S98" s="24">
        <f t="shared" si="84"/>
        <v>1.09805131481759</v>
      </c>
      <c r="T98" s="3">
        <v>0.01</v>
      </c>
      <c r="U98" s="25">
        <f t="shared" si="85"/>
        <v>0.0109805131481759</v>
      </c>
      <c r="V98" s="24"/>
      <c r="W98" s="3"/>
      <c r="X98" s="3"/>
      <c r="Y98" s="27"/>
      <c r="Z98" s="3"/>
      <c r="AA98" s="26"/>
      <c r="AB98" s="3"/>
      <c r="AC98" s="3"/>
      <c r="AD98" s="3"/>
      <c r="AE98" s="24">
        <v>0.01</v>
      </c>
      <c r="AF98" s="3">
        <v>0.49</v>
      </c>
      <c r="AG98" s="25">
        <f t="shared" si="86"/>
        <v>0.0049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0.02</v>
      </c>
      <c r="AR98" s="3">
        <v>0.5</v>
      </c>
      <c r="AS98" s="3">
        <f t="shared" si="87"/>
        <v>0.01</v>
      </c>
      <c r="AT98" s="2">
        <f t="shared" si="88"/>
        <v>0.0258805131481759</v>
      </c>
      <c r="AU98" s="28">
        <f t="shared" si="89"/>
        <v>28.47</v>
      </c>
      <c r="AV98" s="1">
        <f t="shared" si="90"/>
        <v>0.26</v>
      </c>
      <c r="AW98" s="2">
        <f t="shared" si="91"/>
        <v>0.32</v>
      </c>
      <c r="AX98" s="1">
        <f t="shared" si="92"/>
        <v>410.731942608117</v>
      </c>
      <c r="AZ98" s="2">
        <f t="shared" si="93"/>
        <v>0.9</v>
      </c>
      <c r="BA98" s="1">
        <f t="shared" si="94"/>
        <v>1155.18358858533</v>
      </c>
    </row>
    <row r="99" s="1" customFormat="1" spans="1:53">
      <c r="A99" s="13"/>
      <c r="B99" s="13"/>
      <c r="C99" s="16">
        <v>9</v>
      </c>
      <c r="D99" s="17">
        <v>21.034458635</v>
      </c>
      <c r="E99" s="19">
        <f t="shared" si="95"/>
        <v>27.6755558316129</v>
      </c>
      <c r="F99" s="16" t="s">
        <v>73</v>
      </c>
      <c r="G99" s="13">
        <v>10</v>
      </c>
      <c r="H99" s="18">
        <f t="shared" si="76"/>
        <v>21.034458635</v>
      </c>
      <c r="I99" s="18">
        <f t="shared" si="77"/>
        <v>294.184458635</v>
      </c>
      <c r="J99" s="18">
        <f t="shared" si="78"/>
        <v>0.222901193207987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0.647501585126167</v>
      </c>
      <c r="P99" s="18">
        <f t="shared" si="81"/>
        <v>0.144328875928686</v>
      </c>
      <c r="Q99" s="23">
        <f t="shared" si="82"/>
        <v>0.0375255077414582</v>
      </c>
      <c r="R99" s="18">
        <f t="shared" si="83"/>
        <v>0.074022</v>
      </c>
      <c r="S99" s="24">
        <f t="shared" si="84"/>
        <v>0.506950740880525</v>
      </c>
      <c r="T99" s="3">
        <v>0.01</v>
      </c>
      <c r="U99" s="25">
        <f t="shared" si="85"/>
        <v>0.00506950740880525</v>
      </c>
      <c r="V99" s="24"/>
      <c r="W99" s="3"/>
      <c r="X99" s="3"/>
      <c r="Y99" s="27"/>
      <c r="Z99" s="3"/>
      <c r="AA99" s="26"/>
      <c r="AB99" s="3"/>
      <c r="AC99" s="3"/>
      <c r="AD99" s="3"/>
      <c r="AE99" s="24">
        <v>0.005</v>
      </c>
      <c r="AF99" s="3">
        <v>0.49</v>
      </c>
      <c r="AG99" s="25">
        <f t="shared" si="86"/>
        <v>0.00245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0.015</v>
      </c>
      <c r="AR99" s="3">
        <v>0.5</v>
      </c>
      <c r="AS99" s="3">
        <f t="shared" si="87"/>
        <v>0.0075</v>
      </c>
      <c r="AT99" s="2">
        <f t="shared" si="88"/>
        <v>0.0150195074088053</v>
      </c>
      <c r="AU99" s="28">
        <f t="shared" si="89"/>
        <v>28.47</v>
      </c>
      <c r="AV99" s="1">
        <f t="shared" si="90"/>
        <v>0.26</v>
      </c>
      <c r="AW99" s="2">
        <f t="shared" si="91"/>
        <v>0.32</v>
      </c>
      <c r="AX99" s="1">
        <f t="shared" si="92"/>
        <v>238.364340757686</v>
      </c>
      <c r="AZ99" s="2">
        <f t="shared" si="93"/>
        <v>0.9</v>
      </c>
      <c r="BA99" s="1">
        <f t="shared" si="94"/>
        <v>670.399708380993</v>
      </c>
    </row>
    <row r="100" s="1" customFormat="1" spans="1:53">
      <c r="A100" s="13"/>
      <c r="B100" s="13"/>
      <c r="C100" s="16">
        <v>10</v>
      </c>
      <c r="D100" s="17">
        <v>17.157461036129</v>
      </c>
      <c r="E100" s="19">
        <f t="shared" si="95"/>
        <v>21.034458635</v>
      </c>
      <c r="F100" s="16" t="s">
        <v>73</v>
      </c>
      <c r="G100" s="13">
        <v>11</v>
      </c>
      <c r="H100" s="18">
        <f t="shared" si="76"/>
        <v>17.157461036129</v>
      </c>
      <c r="I100" s="18">
        <f t="shared" si="77"/>
        <v>290.307461036129</v>
      </c>
      <c r="J100" s="18">
        <f t="shared" si="78"/>
        <v>0.143268041590501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0.478014073737607</v>
      </c>
      <c r="O100" s="18">
        <f t="shared" si="96"/>
        <v>0.309858635459874</v>
      </c>
      <c r="P100" s="18">
        <f t="shared" si="81"/>
        <v>0.0443928398722411</v>
      </c>
      <c r="Q100" s="23">
        <f t="shared" si="82"/>
        <v>0.0115421383667827</v>
      </c>
      <c r="R100" s="18">
        <f t="shared" si="83"/>
        <v>0.074022</v>
      </c>
      <c r="S100" s="24">
        <f t="shared" si="84"/>
        <v>0.155928485676997</v>
      </c>
      <c r="T100" s="3">
        <v>0.01</v>
      </c>
      <c r="U100" s="25">
        <f t="shared" si="85"/>
        <v>0.00155928485676997</v>
      </c>
      <c r="V100" s="24"/>
      <c r="W100" s="3"/>
      <c r="X100" s="3"/>
      <c r="Y100" s="27"/>
      <c r="Z100" s="3"/>
      <c r="AA100" s="26"/>
      <c r="AB100" s="3"/>
      <c r="AC100" s="3"/>
      <c r="AD100" s="3"/>
      <c r="AE100" s="24">
        <v>0.005</v>
      </c>
      <c r="AF100" s="3">
        <v>0.49</v>
      </c>
      <c r="AG100" s="25">
        <f t="shared" si="86"/>
        <v>0.00245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0.015</v>
      </c>
      <c r="AR100" s="3">
        <v>0.5</v>
      </c>
      <c r="AS100" s="3">
        <f t="shared" si="87"/>
        <v>0.0075</v>
      </c>
      <c r="AT100" s="2">
        <f t="shared" si="88"/>
        <v>0.01150928485677</v>
      </c>
      <c r="AU100" s="28">
        <f t="shared" si="89"/>
        <v>28.47</v>
      </c>
      <c r="AV100" s="1">
        <f t="shared" si="90"/>
        <v>0.26</v>
      </c>
      <c r="AW100" s="2">
        <f t="shared" si="91"/>
        <v>0.32</v>
      </c>
      <c r="AX100" s="1">
        <f t="shared" si="92"/>
        <v>182.655996818382</v>
      </c>
      <c r="AZ100" s="2">
        <f t="shared" si="93"/>
        <v>0.9</v>
      </c>
      <c r="BA100" s="1">
        <f t="shared" si="94"/>
        <v>513.7199910517</v>
      </c>
    </row>
    <row r="101" s="1" customFormat="1" spans="1:54">
      <c r="A101" s="13"/>
      <c r="B101" s="13"/>
      <c r="C101" s="16">
        <v>11</v>
      </c>
      <c r="D101" s="17">
        <v>11.9931930864667</v>
      </c>
      <c r="E101" s="19">
        <f t="shared" si="95"/>
        <v>17.157461036129</v>
      </c>
      <c r="F101" s="16" t="s">
        <v>75</v>
      </c>
      <c r="G101" s="13">
        <v>12</v>
      </c>
      <c r="H101" s="18">
        <f t="shared" si="76"/>
        <v>11.9931930864667</v>
      </c>
      <c r="I101" s="18">
        <f t="shared" si="77"/>
        <v>285.143193086467</v>
      </c>
      <c r="J101" s="18">
        <f t="shared" si="78"/>
        <v>0.0780443595701645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0.550165795587633</v>
      </c>
      <c r="P101" s="18">
        <f t="shared" si="81"/>
        <v>0.0429373371740468</v>
      </c>
      <c r="Q101" s="23">
        <f t="shared" si="82"/>
        <v>0.0111637076652522</v>
      </c>
      <c r="R101" s="18">
        <f t="shared" si="83"/>
        <v>0.074022</v>
      </c>
      <c r="S101" s="24">
        <f t="shared" si="84"/>
        <v>0.150816077183164</v>
      </c>
      <c r="T101" s="3">
        <v>0.01</v>
      </c>
      <c r="U101" s="25">
        <f t="shared" si="85"/>
        <v>0.00150816077183164</v>
      </c>
      <c r="V101" s="24"/>
      <c r="W101" s="3"/>
      <c r="X101" s="3"/>
      <c r="Y101" s="27"/>
      <c r="Z101" s="3"/>
      <c r="AA101" s="26"/>
      <c r="AB101" s="3"/>
      <c r="AC101" s="3"/>
      <c r="AD101" s="3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0.00699816077183164</v>
      </c>
      <c r="AU101" s="28">
        <f t="shared" si="89"/>
        <v>28.47</v>
      </c>
      <c r="AV101" s="1">
        <f t="shared" si="90"/>
        <v>0.26</v>
      </c>
      <c r="AW101" s="2">
        <f t="shared" si="91"/>
        <v>0.32</v>
      </c>
      <c r="AX101" s="1">
        <f t="shared" si="92"/>
        <v>111.063028466301</v>
      </c>
      <c r="AY101" s="1">
        <f>SUM(AX90:AX101)</f>
        <v>2925.06157493096</v>
      </c>
      <c r="AZ101" s="2">
        <f t="shared" si="93"/>
        <v>0.9</v>
      </c>
      <c r="BA101" s="1">
        <f t="shared" si="94"/>
        <v>312.364767561471</v>
      </c>
      <c r="BB101" s="1">
        <f>SUM(BA90:BA101)</f>
        <v>8226.73567949333</v>
      </c>
    </row>
    <row r="102" s="1" customFormat="1" spans="1:46">
      <c r="A102" s="13"/>
      <c r="B102" s="13"/>
      <c r="C102" s="16">
        <v>12</v>
      </c>
      <c r="D102" s="17">
        <v>6.41573580287097</v>
      </c>
      <c r="E102" s="19">
        <f t="shared" si="95"/>
        <v>11.9931930864667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AT27" sqref="AT27:AT3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1091.52512617925</v>
      </c>
      <c r="F2" s="3">
        <v>734.672</v>
      </c>
      <c r="G2" s="7">
        <f>(F2+F3+F4)/3</f>
        <v>1194.134</v>
      </c>
      <c r="H2" s="3">
        <v>0.18</v>
      </c>
      <c r="I2" s="20">
        <f>(H2+H3+H4)/3</f>
        <v>0.136666666666667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0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0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3283.68632876712</v>
      </c>
      <c r="F5" s="3">
        <v>91.104</v>
      </c>
      <c r="G5" s="7">
        <f>(F5+F6)/2</f>
        <v>92.50925</v>
      </c>
      <c r="H5" s="3">
        <v>0.18</v>
      </c>
      <c r="I5" s="20">
        <f>(H5+H6)/2</f>
        <v>0.155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0"/>
      <c r="M6" s="2"/>
    </row>
    <row r="7" s="1" customFormat="1" spans="1:13">
      <c r="A7" s="4" t="s">
        <v>5</v>
      </c>
      <c r="B7" s="5"/>
      <c r="C7" s="3"/>
      <c r="D7" s="3"/>
      <c r="E7" s="12">
        <v>9413.00877172037</v>
      </c>
      <c r="F7" s="3">
        <v>108.2955</v>
      </c>
      <c r="G7" s="3"/>
      <c r="H7" s="3">
        <v>0.45</v>
      </c>
      <c r="M7" s="2"/>
    </row>
    <row r="8" s="1" customFormat="1" spans="1:13">
      <c r="A8" s="4" t="s">
        <v>6</v>
      </c>
      <c r="B8" s="5"/>
      <c r="C8" s="3"/>
      <c r="D8" s="3"/>
      <c r="E8" s="12">
        <v>77.4967607785394</v>
      </c>
      <c r="F8" s="3">
        <v>625.464</v>
      </c>
      <c r="G8" s="3"/>
      <c r="H8" s="3">
        <v>0.3</v>
      </c>
      <c r="M8" s="2"/>
    </row>
    <row r="9" s="1" customFormat="1" spans="1:13">
      <c r="A9" s="4" t="s">
        <v>7</v>
      </c>
      <c r="B9" s="5"/>
      <c r="C9" s="3"/>
      <c r="D9" s="3"/>
      <c r="E9" s="12">
        <v>15.096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10.07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(AV38+AV53+AY85+AY101+BB101+AG69)</f>
        <v>219210959.089893</v>
      </c>
      <c r="J14" s="14" t="s">
        <v>21</v>
      </c>
      <c r="K14" s="14">
        <f>I14/(10000*1000)</f>
        <v>21.9210959089893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179195712.180277</v>
      </c>
      <c r="J15" s="14" t="s">
        <v>21</v>
      </c>
      <c r="K15" s="14">
        <f>I15/(10000*1000)</f>
        <v>17.9195712180277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1194.134</v>
      </c>
      <c r="C27" s="16" t="s">
        <v>72</v>
      </c>
      <c r="D27" s="17">
        <v>-2.80186273522581</v>
      </c>
      <c r="E27" s="16"/>
      <c r="F27" s="16"/>
      <c r="G27" s="13">
        <v>1</v>
      </c>
      <c r="H27" s="18">
        <f t="shared" ref="H27:H38" si="0">E28</f>
        <v>-2.80186273522581</v>
      </c>
      <c r="I27" s="18">
        <f t="shared" ref="I27:I38" si="1">H27+273.15</f>
        <v>270.348137264774</v>
      </c>
      <c r="J27" s="18">
        <f t="shared" ref="J27:J38" si="2">EXP(($C$16*(I27-$C$14))/($C$17*I27*$C$14))</f>
        <v>0.0120437981678014</v>
      </c>
      <c r="K27" s="18">
        <f t="shared" ref="K27:K38" si="3">$B$27/12</f>
        <v>99.5111666666667</v>
      </c>
      <c r="L27" s="18">
        <f t="shared" ref="L27:L38" si="4">K27*$B$28/100</f>
        <v>0.995111666666667</v>
      </c>
      <c r="M27" s="13" t="s">
        <v>73</v>
      </c>
      <c r="N27" s="13"/>
      <c r="O27" s="18">
        <f>L27</f>
        <v>0.995111666666667</v>
      </c>
      <c r="P27" s="18">
        <f t="shared" ref="P27:P38" si="5">O27*J27</f>
        <v>0.0119849240677578</v>
      </c>
      <c r="Q27" s="23">
        <f t="shared" ref="Q27:Q38" si="6">P27*$B$29</f>
        <v>0.00163793962259357</v>
      </c>
      <c r="R27" s="18">
        <f t="shared" ref="R27:R38" si="7">L27*$B$29</f>
        <v>0.135998594444444</v>
      </c>
      <c r="S27" s="24">
        <f t="shared" ref="S27:S38" si="8">Q27/R27</f>
        <v>0.0120437981678014</v>
      </c>
      <c r="T27" s="3">
        <v>0.01</v>
      </c>
      <c r="U27" s="25">
        <f t="shared" ref="U27:U38" si="9">S27*T27</f>
        <v>0.000120437981678014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0.022020437981678</v>
      </c>
      <c r="AR27" s="28">
        <f t="shared" ref="AR27:AR38" si="15">$B$27/12</f>
        <v>99.5111666666667</v>
      </c>
      <c r="AS27" s="1">
        <f t="shared" ref="AS27:AS38" si="16">$B$29</f>
        <v>0.136666666666667</v>
      </c>
      <c r="AT27" s="2">
        <f>$E$2/12</f>
        <v>90.9604271816042</v>
      </c>
      <c r="AU27" s="1">
        <f t="shared" ref="AU27:AU38" si="17">AT27*10000*AS27*0.67*AR27*AQ27</f>
        <v>182510.420898825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-4.63401406935484</v>
      </c>
      <c r="E28" s="19">
        <f t="shared" ref="E28:E39" si="18">D27</f>
        <v>-2.80186273522581</v>
      </c>
      <c r="F28" s="16" t="s">
        <v>73</v>
      </c>
      <c r="G28" s="13">
        <v>2</v>
      </c>
      <c r="H28" s="18">
        <f t="shared" si="0"/>
        <v>-4.63401406935484</v>
      </c>
      <c r="I28" s="18">
        <f t="shared" si="1"/>
        <v>268.515985930645</v>
      </c>
      <c r="J28" s="18">
        <f t="shared" si="2"/>
        <v>0.00941972109978034</v>
      </c>
      <c r="K28" s="18">
        <f t="shared" si="3"/>
        <v>99.5111666666667</v>
      </c>
      <c r="L28" s="18">
        <f t="shared" si="4"/>
        <v>0.995111666666667</v>
      </c>
      <c r="M28" s="13" t="s">
        <v>73</v>
      </c>
      <c r="N28" s="13"/>
      <c r="O28" s="18">
        <f t="shared" ref="O28:O38" si="19">L28+O27-P27-N28</f>
        <v>1.97823840926558</v>
      </c>
      <c r="P28" s="18">
        <f t="shared" si="5"/>
        <v>0.0186344540841548</v>
      </c>
      <c r="Q28" s="23">
        <f t="shared" si="6"/>
        <v>0.00254670872483449</v>
      </c>
      <c r="R28" s="18">
        <f t="shared" si="7"/>
        <v>0.135998594444444</v>
      </c>
      <c r="S28" s="24">
        <f t="shared" si="8"/>
        <v>0.0187259929798379</v>
      </c>
      <c r="T28" s="3">
        <v>0.01</v>
      </c>
      <c r="U28" s="25">
        <f t="shared" si="9"/>
        <v>0.000187259929798379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0.0220872599297984</v>
      </c>
      <c r="AR28" s="28">
        <f t="shared" si="15"/>
        <v>99.5111666666667</v>
      </c>
      <c r="AS28" s="1">
        <f t="shared" si="16"/>
        <v>0.136666666666667</v>
      </c>
      <c r="AT28" s="2">
        <f t="shared" ref="AT28:AT38" si="20">$E$2/12</f>
        <v>90.9604271816042</v>
      </c>
      <c r="AU28" s="1">
        <f t="shared" si="17"/>
        <v>183064.256471345</v>
      </c>
    </row>
    <row r="29" s="1" customFormat="1" spans="1:47">
      <c r="A29" s="13" t="s">
        <v>37</v>
      </c>
      <c r="B29" s="13">
        <f>I2</f>
        <v>0.136666666666667</v>
      </c>
      <c r="C29" s="16">
        <v>2</v>
      </c>
      <c r="D29" s="17">
        <v>0.997447274</v>
      </c>
      <c r="E29" s="19">
        <f t="shared" si="18"/>
        <v>-4.63401406935484</v>
      </c>
      <c r="F29" s="16" t="s">
        <v>73</v>
      </c>
      <c r="G29" s="13">
        <v>3</v>
      </c>
      <c r="H29" s="18">
        <f t="shared" si="0"/>
        <v>0.997447274</v>
      </c>
      <c r="I29" s="18">
        <f t="shared" si="1"/>
        <v>274.147447274</v>
      </c>
      <c r="J29" s="18">
        <f t="shared" si="2"/>
        <v>0.0198395808085833</v>
      </c>
      <c r="K29" s="18">
        <f t="shared" si="3"/>
        <v>99.5111666666667</v>
      </c>
      <c r="L29" s="18">
        <f t="shared" si="4"/>
        <v>0.995111666666667</v>
      </c>
      <c r="M29" s="13" t="s">
        <v>73</v>
      </c>
      <c r="N29" s="13"/>
      <c r="O29" s="18">
        <f t="shared" si="19"/>
        <v>2.95471562184809</v>
      </c>
      <c r="P29" s="18">
        <f t="shared" si="5"/>
        <v>0.0586203193460386</v>
      </c>
      <c r="Q29" s="23">
        <f t="shared" si="6"/>
        <v>0.00801144364395861</v>
      </c>
      <c r="R29" s="18">
        <f t="shared" si="7"/>
        <v>0.135998594444444</v>
      </c>
      <c r="S29" s="24">
        <f t="shared" si="8"/>
        <v>0.0589082826678131</v>
      </c>
      <c r="T29" s="3">
        <v>0.01</v>
      </c>
      <c r="U29" s="25">
        <f t="shared" si="9"/>
        <v>0.000589082826678131</v>
      </c>
      <c r="V29" s="24"/>
      <c r="W29" s="3"/>
      <c r="X29" s="25"/>
      <c r="Y29" s="27">
        <v>0.02</v>
      </c>
      <c r="Z29" s="3">
        <v>0.21</v>
      </c>
      <c r="AA29" s="26">
        <f t="shared" si="10"/>
        <v>0.0042</v>
      </c>
      <c r="AB29" s="3">
        <v>0.01</v>
      </c>
      <c r="AC29" s="3">
        <v>0.29</v>
      </c>
      <c r="AD29" s="26">
        <f t="shared" si="11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0.0224890828266781</v>
      </c>
      <c r="AR29" s="28">
        <f t="shared" si="15"/>
        <v>99.5111666666667</v>
      </c>
      <c r="AS29" s="1">
        <f t="shared" si="16"/>
        <v>0.136666666666667</v>
      </c>
      <c r="AT29" s="2">
        <f t="shared" si="20"/>
        <v>90.9604271816042</v>
      </c>
      <c r="AU29" s="1">
        <f t="shared" si="17"/>
        <v>186394.656443286</v>
      </c>
    </row>
    <row r="30" s="1" customFormat="1" spans="1:47">
      <c r="A30" s="13"/>
      <c r="B30" s="13"/>
      <c r="C30" s="16">
        <v>3</v>
      </c>
      <c r="D30" s="17">
        <v>5.36190084022581</v>
      </c>
      <c r="E30" s="19">
        <f t="shared" si="18"/>
        <v>0.997447274</v>
      </c>
      <c r="F30" s="16" t="s">
        <v>73</v>
      </c>
      <c r="G30" s="13">
        <v>4</v>
      </c>
      <c r="H30" s="18">
        <f t="shared" si="0"/>
        <v>5.36190084022581</v>
      </c>
      <c r="I30" s="18">
        <f t="shared" si="1"/>
        <v>278.511900840226</v>
      </c>
      <c r="J30" s="18">
        <f t="shared" si="2"/>
        <v>0.0346135859421838</v>
      </c>
      <c r="K30" s="18">
        <f t="shared" si="3"/>
        <v>99.5111666666667</v>
      </c>
      <c r="L30" s="18">
        <f t="shared" si="4"/>
        <v>0.995111666666667</v>
      </c>
      <c r="M30" s="13" t="s">
        <v>73</v>
      </c>
      <c r="N30" s="13"/>
      <c r="O30" s="18">
        <f t="shared" si="19"/>
        <v>3.89120696916872</v>
      </c>
      <c r="P30" s="18">
        <f t="shared" si="5"/>
        <v>0.134688626846146</v>
      </c>
      <c r="Q30" s="23">
        <f t="shared" si="6"/>
        <v>0.0184074456689733</v>
      </c>
      <c r="R30" s="18">
        <f t="shared" si="7"/>
        <v>0.135998594444444</v>
      </c>
      <c r="S30" s="24">
        <f t="shared" si="8"/>
        <v>0.135350264053595</v>
      </c>
      <c r="T30" s="3">
        <v>0.01</v>
      </c>
      <c r="U30" s="25">
        <f t="shared" si="9"/>
        <v>0.00135350264053595</v>
      </c>
      <c r="V30" s="24"/>
      <c r="W30" s="3"/>
      <c r="X30" s="25"/>
      <c r="Y30" s="27">
        <v>0.02</v>
      </c>
      <c r="Z30" s="3">
        <v>0.21</v>
      </c>
      <c r="AA30" s="26">
        <f t="shared" si="10"/>
        <v>0.0042</v>
      </c>
      <c r="AB30" s="3">
        <v>0.01</v>
      </c>
      <c r="AC30" s="3">
        <v>0.29</v>
      </c>
      <c r="AD30" s="26">
        <f t="shared" si="11"/>
        <v>0.0029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0.0232535026405359</v>
      </c>
      <c r="AR30" s="28">
        <f t="shared" si="15"/>
        <v>99.5111666666667</v>
      </c>
      <c r="AS30" s="1">
        <f t="shared" si="16"/>
        <v>0.136666666666667</v>
      </c>
      <c r="AT30" s="2">
        <f t="shared" si="20"/>
        <v>90.9604271816042</v>
      </c>
      <c r="AU30" s="1">
        <f t="shared" si="17"/>
        <v>192730.342503966</v>
      </c>
    </row>
    <row r="31" s="1" customFormat="1" spans="1:47">
      <c r="A31" s="13"/>
      <c r="B31" s="13"/>
      <c r="C31" s="16">
        <v>4</v>
      </c>
      <c r="D31" s="17">
        <v>7.37580728586667</v>
      </c>
      <c r="E31" s="19">
        <f t="shared" si="18"/>
        <v>5.36190084022581</v>
      </c>
      <c r="F31" s="16" t="s">
        <v>73</v>
      </c>
      <c r="G31" s="13">
        <v>5</v>
      </c>
      <c r="H31" s="18">
        <f t="shared" si="0"/>
        <v>7.37580728586667</v>
      </c>
      <c r="I31" s="18">
        <f t="shared" si="1"/>
        <v>280.525807285867</v>
      </c>
      <c r="J31" s="18">
        <f t="shared" si="2"/>
        <v>0.0444882849216714</v>
      </c>
      <c r="K31" s="18">
        <f t="shared" si="3"/>
        <v>99.5111666666667</v>
      </c>
      <c r="L31" s="18">
        <f t="shared" si="4"/>
        <v>0.995111666666667</v>
      </c>
      <c r="M31" s="13" t="s">
        <v>75</v>
      </c>
      <c r="N31" s="18">
        <f>(O30-P30)*C22/100</f>
        <v>3.56869242520644</v>
      </c>
      <c r="O31" s="18">
        <f t="shared" si="19"/>
        <v>1.18293758378279</v>
      </c>
      <c r="P31" s="18">
        <f t="shared" si="5"/>
        <v>0.0526268642718825</v>
      </c>
      <c r="Q31" s="23">
        <f t="shared" si="6"/>
        <v>0.00719233811715728</v>
      </c>
      <c r="R31" s="18">
        <f t="shared" si="7"/>
        <v>0.135998594444444</v>
      </c>
      <c r="S31" s="24">
        <f t="shared" si="8"/>
        <v>0.0528853856654772</v>
      </c>
      <c r="T31" s="3">
        <v>0.01</v>
      </c>
      <c r="U31" s="25">
        <f t="shared" si="9"/>
        <v>0.000528853856654772</v>
      </c>
      <c r="V31" s="24"/>
      <c r="W31" s="3"/>
      <c r="X31" s="25"/>
      <c r="Y31" s="27">
        <v>0.02</v>
      </c>
      <c r="Z31" s="3">
        <v>0.21</v>
      </c>
      <c r="AA31" s="26">
        <f t="shared" si="10"/>
        <v>0.0042</v>
      </c>
      <c r="AB31" s="3">
        <v>0.01</v>
      </c>
      <c r="AC31" s="3">
        <v>0.29</v>
      </c>
      <c r="AD31" s="26">
        <f t="shared" si="11"/>
        <v>0.0029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</v>
      </c>
      <c r="AO31" s="3">
        <v>0.38</v>
      </c>
      <c r="AP31" s="3">
        <f t="shared" si="13"/>
        <v>0.0038</v>
      </c>
      <c r="AQ31" s="1">
        <f t="shared" si="14"/>
        <v>0.0224288538566548</v>
      </c>
      <c r="AR31" s="28">
        <f t="shared" si="15"/>
        <v>99.5111666666667</v>
      </c>
      <c r="AS31" s="1">
        <f t="shared" si="16"/>
        <v>0.136666666666667</v>
      </c>
      <c r="AT31" s="2">
        <f t="shared" si="20"/>
        <v>90.9604271816042</v>
      </c>
      <c r="AU31" s="1">
        <f t="shared" si="17"/>
        <v>185895.464979501</v>
      </c>
    </row>
    <row r="32" s="1" customFormat="1" spans="1:47">
      <c r="A32" s="13"/>
      <c r="B32" s="13"/>
      <c r="C32" s="16">
        <v>5</v>
      </c>
      <c r="D32" s="17">
        <v>11.5313111362903</v>
      </c>
      <c r="E32" s="19">
        <f t="shared" si="18"/>
        <v>7.37580728586667</v>
      </c>
      <c r="F32" s="16" t="s">
        <v>75</v>
      </c>
      <c r="G32" s="13">
        <v>6</v>
      </c>
      <c r="H32" s="18">
        <f t="shared" si="0"/>
        <v>11.5313111362903</v>
      </c>
      <c r="I32" s="18">
        <f t="shared" si="1"/>
        <v>284.68131113629</v>
      </c>
      <c r="J32" s="18">
        <f t="shared" si="2"/>
        <v>0.0738381444717822</v>
      </c>
      <c r="K32" s="18">
        <f t="shared" si="3"/>
        <v>99.5111666666667</v>
      </c>
      <c r="L32" s="18">
        <f t="shared" si="4"/>
        <v>0.995111666666667</v>
      </c>
      <c r="M32" s="13" t="s">
        <v>73</v>
      </c>
      <c r="N32" s="13"/>
      <c r="O32" s="18">
        <f t="shared" si="19"/>
        <v>2.12542238617758</v>
      </c>
      <c r="P32" s="18">
        <f t="shared" si="5"/>
        <v>0.15693724521414</v>
      </c>
      <c r="Q32" s="23">
        <f t="shared" si="6"/>
        <v>0.0214480901792658</v>
      </c>
      <c r="R32" s="18">
        <f t="shared" si="7"/>
        <v>0.135998594444444</v>
      </c>
      <c r="S32" s="24">
        <f t="shared" si="8"/>
        <v>0.157708175344616</v>
      </c>
      <c r="T32" s="3">
        <v>0.01</v>
      </c>
      <c r="U32" s="25">
        <f t="shared" si="9"/>
        <v>0.00157708175344616</v>
      </c>
      <c r="V32" s="24"/>
      <c r="W32" s="3"/>
      <c r="X32" s="25"/>
      <c r="Y32" s="27">
        <v>0.02</v>
      </c>
      <c r="Z32" s="3">
        <v>0.21</v>
      </c>
      <c r="AA32" s="26">
        <f t="shared" si="10"/>
        <v>0.0042</v>
      </c>
      <c r="AB32" s="3">
        <v>0.01</v>
      </c>
      <c r="AC32" s="3">
        <v>0.29</v>
      </c>
      <c r="AD32" s="26">
        <f t="shared" si="11"/>
        <v>0.0029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</v>
      </c>
      <c r="AO32" s="3">
        <v>0.38</v>
      </c>
      <c r="AP32" s="3">
        <f t="shared" si="13"/>
        <v>0.0038</v>
      </c>
      <c r="AQ32" s="1">
        <f t="shared" si="14"/>
        <v>0.0234770817534462</v>
      </c>
      <c r="AR32" s="28">
        <f t="shared" si="15"/>
        <v>99.5111666666667</v>
      </c>
      <c r="AS32" s="1">
        <f t="shared" si="16"/>
        <v>0.136666666666667</v>
      </c>
      <c r="AT32" s="2">
        <f t="shared" si="20"/>
        <v>90.9604271816042</v>
      </c>
      <c r="AU32" s="1">
        <f t="shared" si="17"/>
        <v>194583.417271843</v>
      </c>
    </row>
    <row r="33" s="1" customFormat="1" spans="1:47">
      <c r="A33" s="13"/>
      <c r="B33" s="13"/>
      <c r="C33" s="16">
        <v>6</v>
      </c>
      <c r="D33" s="17">
        <v>16.1357368816667</v>
      </c>
      <c r="E33" s="19">
        <f t="shared" si="18"/>
        <v>11.5313111362903</v>
      </c>
      <c r="F33" s="16" t="s">
        <v>73</v>
      </c>
      <c r="G33" s="13">
        <v>7</v>
      </c>
      <c r="H33" s="18">
        <f t="shared" si="0"/>
        <v>16.1357368816667</v>
      </c>
      <c r="I33" s="18">
        <f t="shared" si="1"/>
        <v>289.285736881667</v>
      </c>
      <c r="J33" s="18">
        <f t="shared" si="2"/>
        <v>0.127263449607434</v>
      </c>
      <c r="K33" s="18">
        <f t="shared" si="3"/>
        <v>99.5111666666667</v>
      </c>
      <c r="L33" s="18">
        <f t="shared" si="4"/>
        <v>0.995111666666667</v>
      </c>
      <c r="M33" s="13" t="s">
        <v>73</v>
      </c>
      <c r="N33" s="13"/>
      <c r="O33" s="18">
        <f t="shared" si="19"/>
        <v>2.96359680763011</v>
      </c>
      <c r="P33" s="18">
        <f t="shared" si="5"/>
        <v>0.377157552984586</v>
      </c>
      <c r="Q33" s="23">
        <f t="shared" si="6"/>
        <v>0.0515448655745601</v>
      </c>
      <c r="R33" s="18">
        <f t="shared" si="7"/>
        <v>0.135998594444444</v>
      </c>
      <c r="S33" s="24">
        <f t="shared" si="8"/>
        <v>0.379010281577699</v>
      </c>
      <c r="T33" s="3">
        <v>0.01</v>
      </c>
      <c r="U33" s="25">
        <f t="shared" si="9"/>
        <v>0.00379010281577699</v>
      </c>
      <c r="V33" s="24"/>
      <c r="W33" s="3"/>
      <c r="X33" s="25"/>
      <c r="Y33" s="27">
        <v>0.04</v>
      </c>
      <c r="Z33" s="3">
        <v>0.21</v>
      </c>
      <c r="AA33" s="26">
        <f t="shared" si="10"/>
        <v>0.0084</v>
      </c>
      <c r="AB33" s="3">
        <v>0.015</v>
      </c>
      <c r="AC33" s="3">
        <v>0.29</v>
      </c>
      <c r="AD33" s="26">
        <f t="shared" si="11"/>
        <v>0.00435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0.033240102815777</v>
      </c>
      <c r="AR33" s="28">
        <f t="shared" si="15"/>
        <v>99.5111666666667</v>
      </c>
      <c r="AS33" s="1">
        <f t="shared" si="16"/>
        <v>0.136666666666667</v>
      </c>
      <c r="AT33" s="2">
        <f t="shared" si="20"/>
        <v>90.9604271816042</v>
      </c>
      <c r="AU33" s="1">
        <f t="shared" si="17"/>
        <v>275501.56634829</v>
      </c>
    </row>
    <row r="34" s="1" customFormat="1" spans="1:47">
      <c r="A34" s="13"/>
      <c r="B34" s="13"/>
      <c r="C34" s="16">
        <v>7</v>
      </c>
      <c r="D34" s="17">
        <v>17.59326795</v>
      </c>
      <c r="E34" s="19">
        <f t="shared" si="18"/>
        <v>16.1357368816667</v>
      </c>
      <c r="F34" s="16" t="s">
        <v>73</v>
      </c>
      <c r="G34" s="13">
        <v>8</v>
      </c>
      <c r="H34" s="18">
        <f t="shared" si="0"/>
        <v>17.59326795</v>
      </c>
      <c r="I34" s="18">
        <f t="shared" si="1"/>
        <v>290.74326795</v>
      </c>
      <c r="J34" s="18">
        <f t="shared" si="2"/>
        <v>0.150654800064409</v>
      </c>
      <c r="K34" s="18">
        <f t="shared" si="3"/>
        <v>99.5111666666667</v>
      </c>
      <c r="L34" s="18">
        <f t="shared" si="4"/>
        <v>0.995111666666667</v>
      </c>
      <c r="M34" s="13" t="s">
        <v>73</v>
      </c>
      <c r="N34" s="13"/>
      <c r="O34" s="18">
        <f t="shared" si="19"/>
        <v>3.58155092131219</v>
      </c>
      <c r="P34" s="18">
        <f t="shared" si="5"/>
        <v>0.539577837970787</v>
      </c>
      <c r="Q34" s="23">
        <f t="shared" si="6"/>
        <v>0.0737423045226743</v>
      </c>
      <c r="R34" s="18">
        <f t="shared" si="7"/>
        <v>0.135998594444444</v>
      </c>
      <c r="S34" s="24">
        <f t="shared" si="8"/>
        <v>0.542228431285722</v>
      </c>
      <c r="T34" s="3">
        <v>0.01</v>
      </c>
      <c r="U34" s="25">
        <f t="shared" si="9"/>
        <v>0.00542228431285722</v>
      </c>
      <c r="V34" s="24"/>
      <c r="W34" s="3"/>
      <c r="X34" s="25"/>
      <c r="Y34" s="27">
        <v>0.04</v>
      </c>
      <c r="Z34" s="3">
        <v>0.21</v>
      </c>
      <c r="AA34" s="26">
        <f t="shared" si="10"/>
        <v>0.0084</v>
      </c>
      <c r="AB34" s="3">
        <v>0.015</v>
      </c>
      <c r="AC34" s="3">
        <v>0.29</v>
      </c>
      <c r="AD34" s="26">
        <f t="shared" si="11"/>
        <v>0.00435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0.0348722843128572</v>
      </c>
      <c r="AR34" s="28">
        <f t="shared" si="15"/>
        <v>99.5111666666667</v>
      </c>
      <c r="AS34" s="1">
        <f t="shared" si="16"/>
        <v>0.136666666666667</v>
      </c>
      <c r="AT34" s="2">
        <f t="shared" si="20"/>
        <v>90.9604271816042</v>
      </c>
      <c r="AU34" s="1">
        <f t="shared" si="17"/>
        <v>289029.459492979</v>
      </c>
    </row>
    <row r="35" s="1" customFormat="1" spans="1:47">
      <c r="A35" s="13"/>
      <c r="B35" s="13"/>
      <c r="C35" s="16">
        <v>8</v>
      </c>
      <c r="D35" s="17">
        <v>17.1663136209677</v>
      </c>
      <c r="E35" s="19">
        <f t="shared" si="18"/>
        <v>17.59326795</v>
      </c>
      <c r="F35" s="16" t="s">
        <v>73</v>
      </c>
      <c r="G35" s="13">
        <v>9</v>
      </c>
      <c r="H35" s="18">
        <f t="shared" si="0"/>
        <v>17.1663136209677</v>
      </c>
      <c r="I35" s="18">
        <f t="shared" si="1"/>
        <v>290.316313620968</v>
      </c>
      <c r="J35" s="18">
        <f t="shared" si="2"/>
        <v>0.143414639456257</v>
      </c>
      <c r="K35" s="18">
        <f t="shared" si="3"/>
        <v>99.5111666666667</v>
      </c>
      <c r="L35" s="18">
        <f t="shared" si="4"/>
        <v>0.995111666666667</v>
      </c>
      <c r="M35" s="13" t="s">
        <v>73</v>
      </c>
      <c r="N35" s="13"/>
      <c r="O35" s="18">
        <f t="shared" si="19"/>
        <v>4.03708475000807</v>
      </c>
      <c r="P35" s="18">
        <f t="shared" si="5"/>
        <v>0.57897705387676</v>
      </c>
      <c r="Q35" s="23">
        <f t="shared" si="6"/>
        <v>0.0791268640298239</v>
      </c>
      <c r="R35" s="18">
        <f t="shared" si="7"/>
        <v>0.135998594444444</v>
      </c>
      <c r="S35" s="24">
        <f t="shared" si="8"/>
        <v>0.581821189792864</v>
      </c>
      <c r="T35" s="3">
        <v>0.01</v>
      </c>
      <c r="U35" s="25">
        <f t="shared" si="9"/>
        <v>0.00581821189792864</v>
      </c>
      <c r="V35" s="24"/>
      <c r="W35" s="3"/>
      <c r="X35" s="25"/>
      <c r="Y35" s="27">
        <v>0.02</v>
      </c>
      <c r="Z35" s="3">
        <v>0.21</v>
      </c>
      <c r="AA35" s="26">
        <f t="shared" si="10"/>
        <v>0.0042</v>
      </c>
      <c r="AB35" s="3">
        <v>0.01</v>
      </c>
      <c r="AC35" s="3">
        <v>0.29</v>
      </c>
      <c r="AD35" s="26">
        <f t="shared" si="11"/>
        <v>0.0029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</v>
      </c>
      <c r="AO35" s="3">
        <v>0.38</v>
      </c>
      <c r="AP35" s="3">
        <f t="shared" si="13"/>
        <v>0.0038</v>
      </c>
      <c r="AQ35" s="1">
        <f t="shared" si="14"/>
        <v>0.0277182118979286</v>
      </c>
      <c r="AR35" s="28">
        <f t="shared" si="15"/>
        <v>99.5111666666667</v>
      </c>
      <c r="AS35" s="1">
        <f t="shared" si="16"/>
        <v>0.136666666666667</v>
      </c>
      <c r="AT35" s="2">
        <f t="shared" si="20"/>
        <v>90.9604271816042</v>
      </c>
      <c r="AU35" s="1">
        <f t="shared" si="17"/>
        <v>229734.872860521</v>
      </c>
    </row>
    <row r="36" s="1" customFormat="1" spans="1:47">
      <c r="A36" s="13"/>
      <c r="B36" s="13"/>
      <c r="C36" s="16">
        <v>9</v>
      </c>
      <c r="D36" s="17">
        <v>12.5365643264667</v>
      </c>
      <c r="E36" s="19">
        <f t="shared" si="18"/>
        <v>17.1663136209677</v>
      </c>
      <c r="F36" s="16" t="s">
        <v>73</v>
      </c>
      <c r="G36" s="13">
        <v>10</v>
      </c>
      <c r="H36" s="18">
        <f t="shared" si="0"/>
        <v>12.5365643264667</v>
      </c>
      <c r="I36" s="18">
        <f t="shared" si="1"/>
        <v>285.686564326467</v>
      </c>
      <c r="J36" s="18">
        <f t="shared" si="2"/>
        <v>0.0832813347244551</v>
      </c>
      <c r="K36" s="18">
        <f t="shared" si="3"/>
        <v>99.5111666666667</v>
      </c>
      <c r="L36" s="18">
        <f t="shared" si="4"/>
        <v>0.995111666666667</v>
      </c>
      <c r="M36" s="13" t="s">
        <v>73</v>
      </c>
      <c r="N36" s="13"/>
      <c r="O36" s="18">
        <f t="shared" si="19"/>
        <v>4.45321936279797</v>
      </c>
      <c r="P36" s="18">
        <f t="shared" si="5"/>
        <v>0.370870052354603</v>
      </c>
      <c r="Q36" s="23">
        <f t="shared" si="6"/>
        <v>0.0506855738217957</v>
      </c>
      <c r="R36" s="18">
        <f t="shared" si="7"/>
        <v>0.135998594444444</v>
      </c>
      <c r="S36" s="24">
        <f t="shared" si="8"/>
        <v>0.372691894565872</v>
      </c>
      <c r="T36" s="3">
        <v>0.01</v>
      </c>
      <c r="U36" s="25">
        <f t="shared" si="9"/>
        <v>0.00372691894565872</v>
      </c>
      <c r="V36" s="24"/>
      <c r="W36" s="3"/>
      <c r="X36" s="25"/>
      <c r="Y36" s="27">
        <v>0.02</v>
      </c>
      <c r="Z36" s="3">
        <v>0.21</v>
      </c>
      <c r="AA36" s="26">
        <f t="shared" si="10"/>
        <v>0.0042</v>
      </c>
      <c r="AB36" s="3">
        <v>0.01</v>
      </c>
      <c r="AC36" s="3">
        <v>0.29</v>
      </c>
      <c r="AD36" s="26">
        <f t="shared" si="11"/>
        <v>0.0029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0.0256269189456587</v>
      </c>
      <c r="AR36" s="28">
        <f t="shared" si="15"/>
        <v>99.5111666666667</v>
      </c>
      <c r="AS36" s="1">
        <f t="shared" si="16"/>
        <v>0.136666666666667</v>
      </c>
      <c r="AT36" s="2">
        <f t="shared" si="20"/>
        <v>90.9604271816042</v>
      </c>
      <c r="AU36" s="1">
        <f t="shared" si="17"/>
        <v>212401.759084169</v>
      </c>
    </row>
    <row r="37" s="1" customFormat="1" spans="1:47">
      <c r="A37" s="13"/>
      <c r="B37" s="13"/>
      <c r="C37" s="16">
        <v>10</v>
      </c>
      <c r="D37" s="17">
        <v>7.52226966619355</v>
      </c>
      <c r="E37" s="19">
        <f t="shared" si="18"/>
        <v>12.5365643264667</v>
      </c>
      <c r="F37" s="16" t="s">
        <v>73</v>
      </c>
      <c r="G37" s="13">
        <v>11</v>
      </c>
      <c r="H37" s="18">
        <f t="shared" si="0"/>
        <v>7.52226966619355</v>
      </c>
      <c r="I37" s="18">
        <f t="shared" si="1"/>
        <v>280.672269666194</v>
      </c>
      <c r="J37" s="18">
        <f t="shared" si="2"/>
        <v>0.0453014039491692</v>
      </c>
      <c r="K37" s="18">
        <f t="shared" si="3"/>
        <v>99.5111666666667</v>
      </c>
      <c r="L37" s="18">
        <f t="shared" si="4"/>
        <v>0.995111666666667</v>
      </c>
      <c r="M37" s="13" t="s">
        <v>75</v>
      </c>
      <c r="N37" s="18">
        <f>(O36-P36)*C22/100</f>
        <v>3.8782318449212</v>
      </c>
      <c r="O37" s="18">
        <f t="shared" si="19"/>
        <v>1.19922913218883</v>
      </c>
      <c r="P37" s="18">
        <f t="shared" si="5"/>
        <v>0.054326763344898</v>
      </c>
      <c r="Q37" s="23">
        <f t="shared" si="6"/>
        <v>0.00742465765713607</v>
      </c>
      <c r="R37" s="18">
        <f t="shared" si="7"/>
        <v>0.135998594444444</v>
      </c>
      <c r="S37" s="24">
        <f t="shared" si="8"/>
        <v>0.0545936352317894</v>
      </c>
      <c r="T37" s="3">
        <v>0.01</v>
      </c>
      <c r="U37" s="25">
        <f t="shared" si="9"/>
        <v>0.000545936352317894</v>
      </c>
      <c r="V37" s="24"/>
      <c r="W37" s="3"/>
      <c r="X37" s="25"/>
      <c r="Y37" s="27">
        <v>0.02</v>
      </c>
      <c r="Z37" s="3">
        <v>0.21</v>
      </c>
      <c r="AA37" s="26">
        <f t="shared" si="10"/>
        <v>0.0042</v>
      </c>
      <c r="AB37" s="3">
        <v>0.01</v>
      </c>
      <c r="AC37" s="3">
        <v>0.29</v>
      </c>
      <c r="AD37" s="26">
        <f t="shared" si="11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0.0224459363523179</v>
      </c>
      <c r="AR37" s="28">
        <f t="shared" si="15"/>
        <v>99.5111666666667</v>
      </c>
      <c r="AS37" s="1">
        <f t="shared" si="16"/>
        <v>0.136666666666667</v>
      </c>
      <c r="AT37" s="2">
        <f t="shared" si="20"/>
        <v>90.9604271816042</v>
      </c>
      <c r="AU37" s="1">
        <f t="shared" si="17"/>
        <v>186037.048606315</v>
      </c>
    </row>
    <row r="38" s="1" customFormat="1" spans="1:48">
      <c r="A38" s="13"/>
      <c r="B38" s="13"/>
      <c r="C38" s="16">
        <v>11</v>
      </c>
      <c r="D38" s="17">
        <v>1.03651155723333</v>
      </c>
      <c r="E38" s="19">
        <f t="shared" si="18"/>
        <v>7.52226966619355</v>
      </c>
      <c r="F38" s="16" t="s">
        <v>75</v>
      </c>
      <c r="G38" s="13">
        <v>12</v>
      </c>
      <c r="H38" s="18">
        <f t="shared" si="0"/>
        <v>1.03651155723333</v>
      </c>
      <c r="I38" s="18">
        <f t="shared" si="1"/>
        <v>274.186511557233</v>
      </c>
      <c r="J38" s="18">
        <f t="shared" si="2"/>
        <v>0.0199402269407954</v>
      </c>
      <c r="K38" s="18">
        <f t="shared" si="3"/>
        <v>99.5111666666667</v>
      </c>
      <c r="L38" s="18">
        <f t="shared" si="4"/>
        <v>0.995111666666667</v>
      </c>
      <c r="M38" s="13" t="s">
        <v>73</v>
      </c>
      <c r="N38" s="13"/>
      <c r="O38" s="18">
        <f t="shared" si="19"/>
        <v>2.1400140355106</v>
      </c>
      <c r="P38" s="18">
        <f t="shared" si="5"/>
        <v>0.0426723655245688</v>
      </c>
      <c r="Q38" s="23">
        <f t="shared" si="6"/>
        <v>0.00583188995502441</v>
      </c>
      <c r="R38" s="18">
        <f t="shared" si="7"/>
        <v>0.135998594444444</v>
      </c>
      <c r="S38" s="24">
        <f t="shared" si="8"/>
        <v>0.0428819869708781</v>
      </c>
      <c r="T38" s="3">
        <v>0.01</v>
      </c>
      <c r="U38" s="25">
        <f t="shared" si="9"/>
        <v>0.000428819869708781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0.0223288198697088</v>
      </c>
      <c r="AR38" s="28">
        <f t="shared" si="15"/>
        <v>99.5111666666667</v>
      </c>
      <c r="AS38" s="1">
        <f t="shared" si="16"/>
        <v>0.136666666666667</v>
      </c>
      <c r="AT38" s="2">
        <f t="shared" si="20"/>
        <v>90.9604271816042</v>
      </c>
      <c r="AU38" s="1">
        <f t="shared" si="17"/>
        <v>185066.360441395</v>
      </c>
      <c r="AV38" s="1">
        <f>SUM(AU27:AU38)</f>
        <v>2502949.62540243</v>
      </c>
    </row>
    <row r="39" s="1" customFormat="1" spans="1:46">
      <c r="A39" s="13"/>
      <c r="B39" s="13"/>
      <c r="C39" s="16">
        <v>12</v>
      </c>
      <c r="D39" s="17">
        <v>-3.93376369254839</v>
      </c>
      <c r="E39" s="19">
        <f t="shared" si="18"/>
        <v>1.03651155723333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-2.80186273522581</v>
      </c>
      <c r="E42" s="16"/>
      <c r="F42" s="16"/>
      <c r="G42" s="13">
        <v>1</v>
      </c>
      <c r="H42" s="18">
        <f t="shared" ref="H42:H53" si="21">E43</f>
        <v>-2.80186273522581</v>
      </c>
      <c r="I42" s="18">
        <f t="shared" ref="I42:I53" si="22">H42+273.15</f>
        <v>270.348137264774</v>
      </c>
      <c r="J42" s="18">
        <f t="shared" ref="J42:J53" si="23">EXP(($C$16*(I42-$C$14))/($C$17*I42*$C$14))</f>
        <v>0.0120437981678014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0.000928468946378901</v>
      </c>
      <c r="Q42" s="23">
        <f t="shared" ref="Q42:Q53" si="27">P42*$B$44</f>
        <v>0.00014391268668873</v>
      </c>
      <c r="R42" s="18">
        <f t="shared" ref="R42:R53" si="28">L42*$B$44</f>
        <v>0.0119491114583333</v>
      </c>
      <c r="S42" s="24">
        <f t="shared" ref="S42:S53" si="29">Q42/R42</f>
        <v>0.0120437981678014</v>
      </c>
      <c r="T42" s="3">
        <v>0.01</v>
      </c>
      <c r="U42" s="25">
        <f t="shared" ref="U42:U53" si="30">S42*T42</f>
        <v>0.000120437981678014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0.014920437981678</v>
      </c>
      <c r="AR42" s="28">
        <f t="shared" ref="AR42:AR53" si="34">$B$42/12</f>
        <v>7.70910416666667</v>
      </c>
      <c r="AS42" s="1">
        <f t="shared" ref="AS42:AS53" si="35">$B$44</f>
        <v>0.155</v>
      </c>
      <c r="AT42" s="2">
        <f t="shared" ref="AT42:AT53" si="36">$E$5/12</f>
        <v>273.64052739726</v>
      </c>
      <c r="AU42" s="1">
        <f t="shared" ref="AU42:AU53" si="37">AT42*10000*AS42*0.67*AR42*AQ42</f>
        <v>32686.7999776605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-4.63401406935484</v>
      </c>
      <c r="E43" s="19">
        <f t="shared" ref="E43:E54" si="38">D42</f>
        <v>-2.80186273522581</v>
      </c>
      <c r="F43" s="16" t="s">
        <v>73</v>
      </c>
      <c r="G43" s="13">
        <v>2</v>
      </c>
      <c r="H43" s="18">
        <f t="shared" si="21"/>
        <v>-4.63401406935484</v>
      </c>
      <c r="I43" s="18">
        <f t="shared" si="22"/>
        <v>268.515985930645</v>
      </c>
      <c r="J43" s="18">
        <f t="shared" si="23"/>
        <v>0.00941972109978034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0.153253614386954</v>
      </c>
      <c r="P43" s="18">
        <f t="shared" si="26"/>
        <v>0.00144360630505839</v>
      </c>
      <c r="Q43" s="23">
        <f t="shared" si="27"/>
        <v>0.000223758977284051</v>
      </c>
      <c r="R43" s="18">
        <f t="shared" si="28"/>
        <v>0.0119491114583333</v>
      </c>
      <c r="S43" s="24">
        <f t="shared" si="29"/>
        <v>0.0187259929798379</v>
      </c>
      <c r="T43" s="3">
        <v>0.01</v>
      </c>
      <c r="U43" s="25">
        <f t="shared" si="30"/>
        <v>0.000187259929798379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0.0149872599297984</v>
      </c>
      <c r="AR43" s="28">
        <f t="shared" si="34"/>
        <v>7.70910416666667</v>
      </c>
      <c r="AS43" s="1">
        <f t="shared" si="35"/>
        <v>0.155</v>
      </c>
      <c r="AT43" s="2">
        <f t="shared" si="36"/>
        <v>273.64052739726</v>
      </c>
      <c r="AU43" s="1">
        <f t="shared" si="37"/>
        <v>32833.1894908242</v>
      </c>
    </row>
    <row r="44" s="1" customFormat="1" spans="1:47">
      <c r="A44" s="13" t="s">
        <v>37</v>
      </c>
      <c r="B44" s="13">
        <f>I5</f>
        <v>0.155</v>
      </c>
      <c r="C44" s="16">
        <v>2</v>
      </c>
      <c r="D44" s="17">
        <v>0.997447274</v>
      </c>
      <c r="E44" s="19">
        <f t="shared" si="38"/>
        <v>-4.63401406935484</v>
      </c>
      <c r="F44" s="16" t="s">
        <v>73</v>
      </c>
      <c r="G44" s="13">
        <v>3</v>
      </c>
      <c r="H44" s="18">
        <f t="shared" si="21"/>
        <v>0.997447274</v>
      </c>
      <c r="I44" s="18">
        <f t="shared" si="22"/>
        <v>274.147447274</v>
      </c>
      <c r="J44" s="18">
        <f t="shared" si="23"/>
        <v>0.0198395808085833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0.228901049748563</v>
      </c>
      <c r="P44" s="18">
        <f t="shared" si="26"/>
        <v>0.00454130087365616</v>
      </c>
      <c r="Q44" s="23">
        <f t="shared" si="27"/>
        <v>0.000703901635416704</v>
      </c>
      <c r="R44" s="18">
        <f t="shared" si="28"/>
        <v>0.0119491114583333</v>
      </c>
      <c r="S44" s="24">
        <f t="shared" si="29"/>
        <v>0.0589082826678131</v>
      </c>
      <c r="T44" s="3">
        <v>0.01</v>
      </c>
      <c r="U44" s="25">
        <f t="shared" si="30"/>
        <v>0.000589082826678131</v>
      </c>
      <c r="V44" s="24"/>
      <c r="W44" s="3"/>
      <c r="X44" s="25"/>
      <c r="Y44" s="27">
        <v>0.02</v>
      </c>
      <c r="Z44" s="3">
        <v>0.49</v>
      </c>
      <c r="AA44" s="26">
        <f t="shared" si="31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32"/>
        <v>0.005</v>
      </c>
      <c r="AQ44" s="1">
        <f t="shared" si="33"/>
        <v>0.0153890828266781</v>
      </c>
      <c r="AR44" s="28">
        <f t="shared" si="34"/>
        <v>7.70910416666667</v>
      </c>
      <c r="AS44" s="1">
        <f t="shared" si="35"/>
        <v>0.155</v>
      </c>
      <c r="AT44" s="2">
        <f t="shared" si="36"/>
        <v>273.64052739726</v>
      </c>
      <c r="AU44" s="1">
        <f t="shared" si="37"/>
        <v>33713.4789751464</v>
      </c>
    </row>
    <row r="45" s="1" customFormat="1" spans="1:47">
      <c r="A45" s="13"/>
      <c r="B45" s="13"/>
      <c r="C45" s="16">
        <v>3</v>
      </c>
      <c r="D45" s="17">
        <v>5.36190084022581</v>
      </c>
      <c r="E45" s="19">
        <f t="shared" si="38"/>
        <v>0.997447274</v>
      </c>
      <c r="F45" s="16" t="s">
        <v>73</v>
      </c>
      <c r="G45" s="13">
        <v>4</v>
      </c>
      <c r="H45" s="18">
        <f t="shared" si="21"/>
        <v>5.36190084022581</v>
      </c>
      <c r="I45" s="18">
        <f t="shared" si="22"/>
        <v>278.511900840226</v>
      </c>
      <c r="J45" s="18">
        <f t="shared" si="23"/>
        <v>0.0346135859421838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0.301450790541573</v>
      </c>
      <c r="P45" s="18">
        <f t="shared" si="26"/>
        <v>0.01043429284575</v>
      </c>
      <c r="Q45" s="23">
        <f t="shared" si="27"/>
        <v>0.00161731539109125</v>
      </c>
      <c r="R45" s="18">
        <f t="shared" si="28"/>
        <v>0.0119491114583333</v>
      </c>
      <c r="S45" s="24">
        <f t="shared" si="29"/>
        <v>0.135350264053595</v>
      </c>
      <c r="T45" s="3">
        <v>0.01</v>
      </c>
      <c r="U45" s="25">
        <f t="shared" si="30"/>
        <v>0.00135350264053595</v>
      </c>
      <c r="V45" s="24"/>
      <c r="W45" s="3"/>
      <c r="X45" s="25"/>
      <c r="Y45" s="27">
        <v>0.02</v>
      </c>
      <c r="Z45" s="3">
        <v>0.49</v>
      </c>
      <c r="AA45" s="26">
        <f t="shared" si="31"/>
        <v>0.0098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</v>
      </c>
      <c r="AO45" s="3">
        <v>0.5</v>
      </c>
      <c r="AP45" s="3">
        <f t="shared" si="32"/>
        <v>0.005</v>
      </c>
      <c r="AQ45" s="1">
        <f t="shared" si="33"/>
        <v>0.0161535026405359</v>
      </c>
      <c r="AR45" s="28">
        <f t="shared" si="34"/>
        <v>7.70910416666667</v>
      </c>
      <c r="AS45" s="1">
        <f t="shared" si="35"/>
        <v>0.155</v>
      </c>
      <c r="AT45" s="2">
        <f t="shared" si="36"/>
        <v>273.64052739726</v>
      </c>
      <c r="AU45" s="1">
        <f t="shared" si="37"/>
        <v>35388.1240214389</v>
      </c>
    </row>
    <row r="46" s="1" customFormat="1" spans="1:47">
      <c r="A46" s="13"/>
      <c r="B46" s="13"/>
      <c r="C46" s="16">
        <v>4</v>
      </c>
      <c r="D46" s="17">
        <v>7.37580728586667</v>
      </c>
      <c r="E46" s="19">
        <f t="shared" si="38"/>
        <v>5.36190084022581</v>
      </c>
      <c r="F46" s="16" t="s">
        <v>73</v>
      </c>
      <c r="G46" s="13">
        <v>5</v>
      </c>
      <c r="H46" s="18">
        <f t="shared" si="21"/>
        <v>7.37580728586667</v>
      </c>
      <c r="I46" s="18">
        <f t="shared" si="22"/>
        <v>280.525807285867</v>
      </c>
      <c r="J46" s="18">
        <f t="shared" si="23"/>
        <v>0.0444882849216714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0.276465672811032</v>
      </c>
      <c r="O46" s="18">
        <f t="shared" si="39"/>
        <v>0.0916418665514578</v>
      </c>
      <c r="P46" s="18">
        <f t="shared" si="26"/>
        <v>0.00407698946989504</v>
      </c>
      <c r="Q46" s="23">
        <f t="shared" si="27"/>
        <v>0.000631933367833732</v>
      </c>
      <c r="R46" s="18">
        <f t="shared" si="28"/>
        <v>0.0119491114583333</v>
      </c>
      <c r="S46" s="24">
        <f t="shared" si="29"/>
        <v>0.0528853856654773</v>
      </c>
      <c r="T46" s="3">
        <v>0.01</v>
      </c>
      <c r="U46" s="25">
        <f t="shared" si="30"/>
        <v>0.000528853856654773</v>
      </c>
      <c r="V46" s="24"/>
      <c r="W46" s="3"/>
      <c r="X46" s="25"/>
      <c r="Y46" s="27">
        <v>0.02</v>
      </c>
      <c r="Z46" s="3">
        <v>0.49</v>
      </c>
      <c r="AA46" s="26">
        <f t="shared" si="31"/>
        <v>0.0098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</v>
      </c>
      <c r="AO46" s="3">
        <v>0.5</v>
      </c>
      <c r="AP46" s="3">
        <f t="shared" si="32"/>
        <v>0.005</v>
      </c>
      <c r="AQ46" s="1">
        <f t="shared" si="33"/>
        <v>0.0153288538566548</v>
      </c>
      <c r="AR46" s="28">
        <f t="shared" si="34"/>
        <v>7.70910416666667</v>
      </c>
      <c r="AS46" s="1">
        <f t="shared" si="35"/>
        <v>0.155</v>
      </c>
      <c r="AT46" s="2">
        <f t="shared" si="36"/>
        <v>273.64052739726</v>
      </c>
      <c r="AU46" s="1">
        <f t="shared" si="37"/>
        <v>33581.5329626747</v>
      </c>
    </row>
    <row r="47" s="1" customFormat="1" spans="1:47">
      <c r="A47" s="13"/>
      <c r="B47" s="13"/>
      <c r="C47" s="16">
        <v>5</v>
      </c>
      <c r="D47" s="17">
        <v>11.5313111362903</v>
      </c>
      <c r="E47" s="19">
        <f t="shared" si="38"/>
        <v>7.37580728586667</v>
      </c>
      <c r="F47" s="16" t="s">
        <v>75</v>
      </c>
      <c r="G47" s="13">
        <v>6</v>
      </c>
      <c r="H47" s="18">
        <f t="shared" si="21"/>
        <v>11.5313111362903</v>
      </c>
      <c r="I47" s="18">
        <f t="shared" si="22"/>
        <v>284.68131113629</v>
      </c>
      <c r="J47" s="18">
        <f t="shared" si="23"/>
        <v>0.0738381444717822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0.164655918748229</v>
      </c>
      <c r="P47" s="18">
        <f t="shared" si="26"/>
        <v>0.0121578875166658</v>
      </c>
      <c r="Q47" s="23">
        <f t="shared" si="27"/>
        <v>0.0018844725650832</v>
      </c>
      <c r="R47" s="18">
        <f t="shared" si="28"/>
        <v>0.0119491114583333</v>
      </c>
      <c r="S47" s="24">
        <f t="shared" si="29"/>
        <v>0.157708175344616</v>
      </c>
      <c r="T47" s="3">
        <v>0.01</v>
      </c>
      <c r="U47" s="25">
        <f t="shared" si="30"/>
        <v>0.00157708175344616</v>
      </c>
      <c r="V47" s="24"/>
      <c r="W47" s="3"/>
      <c r="X47" s="25"/>
      <c r="Y47" s="27">
        <v>0.02</v>
      </c>
      <c r="Z47" s="3">
        <v>0.49</v>
      </c>
      <c r="AA47" s="26">
        <f t="shared" si="31"/>
        <v>0.0098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0.01</v>
      </c>
      <c r="AO47" s="3">
        <v>0.5</v>
      </c>
      <c r="AP47" s="3">
        <f t="shared" si="32"/>
        <v>0.005</v>
      </c>
      <c r="AQ47" s="1">
        <f t="shared" si="33"/>
        <v>0.0163770817534462</v>
      </c>
      <c r="AR47" s="28">
        <f t="shared" si="34"/>
        <v>7.70910416666667</v>
      </c>
      <c r="AS47" s="1">
        <f t="shared" si="35"/>
        <v>0.155</v>
      </c>
      <c r="AT47" s="2">
        <f t="shared" si="36"/>
        <v>273.64052739726</v>
      </c>
      <c r="AU47" s="1">
        <f t="shared" si="37"/>
        <v>35877.927722366</v>
      </c>
    </row>
    <row r="48" s="1" customFormat="1" spans="1:47">
      <c r="A48" s="13"/>
      <c r="B48" s="13"/>
      <c r="C48" s="16">
        <v>6</v>
      </c>
      <c r="D48" s="17">
        <v>16.1357368816667</v>
      </c>
      <c r="E48" s="19">
        <f t="shared" si="38"/>
        <v>11.5313111362903</v>
      </c>
      <c r="F48" s="16" t="s">
        <v>73</v>
      </c>
      <c r="G48" s="13">
        <v>7</v>
      </c>
      <c r="H48" s="18">
        <f t="shared" si="21"/>
        <v>16.1357368816667</v>
      </c>
      <c r="I48" s="18">
        <f t="shared" si="22"/>
        <v>289.285736881667</v>
      </c>
      <c r="J48" s="18">
        <f t="shared" si="23"/>
        <v>0.127263449607434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0.22958907289823</v>
      </c>
      <c r="P48" s="18">
        <f t="shared" si="26"/>
        <v>0.0292182974092014</v>
      </c>
      <c r="Q48" s="23">
        <f t="shared" si="27"/>
        <v>0.00452883609842622</v>
      </c>
      <c r="R48" s="18">
        <f t="shared" si="28"/>
        <v>0.0119491114583333</v>
      </c>
      <c r="S48" s="24">
        <f t="shared" si="29"/>
        <v>0.379010281577699</v>
      </c>
      <c r="T48" s="3">
        <v>0.01</v>
      </c>
      <c r="U48" s="25">
        <f t="shared" si="30"/>
        <v>0.00379010281577699</v>
      </c>
      <c r="V48" s="24"/>
      <c r="W48" s="3"/>
      <c r="X48" s="25"/>
      <c r="Y48" s="27">
        <v>0.04</v>
      </c>
      <c r="Z48" s="3">
        <v>0.49</v>
      </c>
      <c r="AA48" s="26">
        <f t="shared" si="31"/>
        <v>0.0196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0.015</v>
      </c>
      <c r="AO48" s="3">
        <v>0.5</v>
      </c>
      <c r="AP48" s="3">
        <f t="shared" si="32"/>
        <v>0.0075</v>
      </c>
      <c r="AQ48" s="1">
        <f t="shared" si="33"/>
        <v>0.030890102815777</v>
      </c>
      <c r="AR48" s="28">
        <f t="shared" si="34"/>
        <v>7.70910416666667</v>
      </c>
      <c r="AS48" s="1">
        <f t="shared" si="35"/>
        <v>0.155</v>
      </c>
      <c r="AT48" s="2">
        <f t="shared" si="36"/>
        <v>273.64052739726</v>
      </c>
      <c r="AU48" s="1">
        <f t="shared" si="37"/>
        <v>67672.1831670463</v>
      </c>
    </row>
    <row r="49" s="1" customFormat="1" spans="1:47">
      <c r="A49" s="13"/>
      <c r="B49" s="13"/>
      <c r="C49" s="16">
        <v>7</v>
      </c>
      <c r="D49" s="17">
        <v>17.59326795</v>
      </c>
      <c r="E49" s="19">
        <f t="shared" si="38"/>
        <v>16.1357368816667</v>
      </c>
      <c r="F49" s="16" t="s">
        <v>73</v>
      </c>
      <c r="G49" s="13">
        <v>8</v>
      </c>
      <c r="H49" s="18">
        <f t="shared" si="21"/>
        <v>17.59326795</v>
      </c>
      <c r="I49" s="18">
        <f t="shared" si="22"/>
        <v>290.74326795</v>
      </c>
      <c r="J49" s="18">
        <f t="shared" si="23"/>
        <v>0.150654800064409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0.277461817155696</v>
      </c>
      <c r="P49" s="18">
        <f t="shared" si="26"/>
        <v>0.0418009545890989</v>
      </c>
      <c r="Q49" s="23">
        <f t="shared" si="27"/>
        <v>0.00647914796131033</v>
      </c>
      <c r="R49" s="18">
        <f t="shared" si="28"/>
        <v>0.0119491114583333</v>
      </c>
      <c r="S49" s="24">
        <f t="shared" si="29"/>
        <v>0.542228431285722</v>
      </c>
      <c r="T49" s="3">
        <v>0.01</v>
      </c>
      <c r="U49" s="25">
        <f t="shared" si="30"/>
        <v>0.00542228431285722</v>
      </c>
      <c r="V49" s="24"/>
      <c r="W49" s="3"/>
      <c r="X49" s="25"/>
      <c r="Y49" s="27">
        <v>0.04</v>
      </c>
      <c r="Z49" s="3">
        <v>0.49</v>
      </c>
      <c r="AA49" s="26">
        <f t="shared" si="31"/>
        <v>0.0196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0.015</v>
      </c>
      <c r="AO49" s="3">
        <v>0.5</v>
      </c>
      <c r="AP49" s="3">
        <f t="shared" si="32"/>
        <v>0.0075</v>
      </c>
      <c r="AQ49" s="1">
        <f t="shared" si="33"/>
        <v>0.0325222843128572</v>
      </c>
      <c r="AR49" s="28">
        <f t="shared" si="34"/>
        <v>7.70910416666667</v>
      </c>
      <c r="AS49" s="1">
        <f t="shared" si="35"/>
        <v>0.155</v>
      </c>
      <c r="AT49" s="2">
        <f t="shared" si="36"/>
        <v>273.64052739726</v>
      </c>
      <c r="AU49" s="1">
        <f t="shared" si="37"/>
        <v>71247.8684242629</v>
      </c>
    </row>
    <row r="50" s="1" customFormat="1" spans="1:47">
      <c r="A50" s="13"/>
      <c r="B50" s="13"/>
      <c r="C50" s="16">
        <v>8</v>
      </c>
      <c r="D50" s="17">
        <v>17.1663136209677</v>
      </c>
      <c r="E50" s="19">
        <f t="shared" si="38"/>
        <v>17.59326795</v>
      </c>
      <c r="F50" s="16" t="s">
        <v>73</v>
      </c>
      <c r="G50" s="13">
        <v>9</v>
      </c>
      <c r="H50" s="18">
        <f t="shared" si="21"/>
        <v>17.1663136209677</v>
      </c>
      <c r="I50" s="18">
        <f t="shared" si="22"/>
        <v>290.316313620968</v>
      </c>
      <c r="J50" s="18">
        <f t="shared" si="23"/>
        <v>0.143414639456257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0.312751904233263</v>
      </c>
      <c r="P50" s="18">
        <f t="shared" si="26"/>
        <v>0.0448532015848713</v>
      </c>
      <c r="Q50" s="23">
        <f t="shared" si="27"/>
        <v>0.00695224624565505</v>
      </c>
      <c r="R50" s="18">
        <f t="shared" si="28"/>
        <v>0.0119491114583333</v>
      </c>
      <c r="S50" s="24">
        <f t="shared" si="29"/>
        <v>0.581821189792864</v>
      </c>
      <c r="T50" s="3">
        <v>0.01</v>
      </c>
      <c r="U50" s="25">
        <f t="shared" si="30"/>
        <v>0.00581821189792864</v>
      </c>
      <c r="V50" s="24"/>
      <c r="W50" s="3"/>
      <c r="X50" s="25"/>
      <c r="Y50" s="27">
        <v>0.02</v>
      </c>
      <c r="Z50" s="3">
        <v>0.49</v>
      </c>
      <c r="AA50" s="26">
        <f t="shared" si="31"/>
        <v>0.0098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</v>
      </c>
      <c r="AO50" s="3">
        <v>0.5</v>
      </c>
      <c r="AP50" s="3">
        <f t="shared" si="32"/>
        <v>0.005</v>
      </c>
      <c r="AQ50" s="1">
        <f t="shared" si="33"/>
        <v>0.0206182118979286</v>
      </c>
      <c r="AR50" s="28">
        <f t="shared" si="34"/>
        <v>7.70910416666667</v>
      </c>
      <c r="AS50" s="1">
        <f t="shared" si="35"/>
        <v>0.155</v>
      </c>
      <c r="AT50" s="2">
        <f t="shared" si="36"/>
        <v>273.64052739726</v>
      </c>
      <c r="AU50" s="1">
        <f t="shared" si="37"/>
        <v>45169.1410823329</v>
      </c>
    </row>
    <row r="51" s="1" customFormat="1" spans="1:47">
      <c r="A51" s="13"/>
      <c r="B51" s="13"/>
      <c r="C51" s="16">
        <v>9</v>
      </c>
      <c r="D51" s="17">
        <v>12.5365643264667</v>
      </c>
      <c r="E51" s="19">
        <f t="shared" si="38"/>
        <v>17.1663136209677</v>
      </c>
      <c r="F51" s="16" t="s">
        <v>73</v>
      </c>
      <c r="G51" s="13">
        <v>10</v>
      </c>
      <c r="H51" s="18">
        <f t="shared" si="21"/>
        <v>12.5365643264667</v>
      </c>
      <c r="I51" s="18">
        <f t="shared" si="22"/>
        <v>285.686564326467</v>
      </c>
      <c r="J51" s="18">
        <f t="shared" si="23"/>
        <v>0.0832813347244551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0.344989744315059</v>
      </c>
      <c r="P51" s="18">
        <f t="shared" si="26"/>
        <v>0.0287312063728066</v>
      </c>
      <c r="Q51" s="23">
        <f t="shared" si="27"/>
        <v>0.00445333698778502</v>
      </c>
      <c r="R51" s="18">
        <f t="shared" si="28"/>
        <v>0.0119491114583333</v>
      </c>
      <c r="S51" s="24">
        <f t="shared" si="29"/>
        <v>0.372691894565872</v>
      </c>
      <c r="T51" s="3">
        <v>0.01</v>
      </c>
      <c r="U51" s="25">
        <f t="shared" si="30"/>
        <v>0.00372691894565872</v>
      </c>
      <c r="V51" s="24"/>
      <c r="W51" s="3"/>
      <c r="X51" s="25"/>
      <c r="Y51" s="27">
        <v>0.02</v>
      </c>
      <c r="Z51" s="3">
        <v>0.49</v>
      </c>
      <c r="AA51" s="26">
        <f t="shared" si="31"/>
        <v>0.0098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</v>
      </c>
      <c r="AO51" s="3">
        <v>0.5</v>
      </c>
      <c r="AP51" s="3">
        <f t="shared" si="32"/>
        <v>0.005</v>
      </c>
      <c r="AQ51" s="1">
        <f t="shared" si="33"/>
        <v>0.0185269189456587</v>
      </c>
      <c r="AR51" s="28">
        <f t="shared" si="34"/>
        <v>7.70910416666667</v>
      </c>
      <c r="AS51" s="1">
        <f t="shared" si="35"/>
        <v>0.155</v>
      </c>
      <c r="AT51" s="2">
        <f t="shared" si="36"/>
        <v>273.64052739726</v>
      </c>
      <c r="AU51" s="1">
        <f t="shared" si="37"/>
        <v>40587.6620058152</v>
      </c>
    </row>
    <row r="52" s="1" customFormat="1" spans="1:47">
      <c r="A52" s="13"/>
      <c r="B52" s="13"/>
      <c r="C52" s="16">
        <v>10</v>
      </c>
      <c r="D52" s="17">
        <v>7.52226966619355</v>
      </c>
      <c r="E52" s="19">
        <f t="shared" si="38"/>
        <v>12.5365643264667</v>
      </c>
      <c r="F52" s="16" t="s">
        <v>73</v>
      </c>
      <c r="G52" s="13">
        <v>11</v>
      </c>
      <c r="H52" s="18">
        <f t="shared" si="21"/>
        <v>7.52226966619355</v>
      </c>
      <c r="I52" s="18">
        <f t="shared" si="22"/>
        <v>280.672269666194</v>
      </c>
      <c r="J52" s="18">
        <f t="shared" si="23"/>
        <v>0.0453014039491692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0.30044561104514</v>
      </c>
      <c r="O52" s="18">
        <f t="shared" si="39"/>
        <v>0.0929039685637793</v>
      </c>
      <c r="P52" s="18">
        <f t="shared" si="26"/>
        <v>0.00420868020838868</v>
      </c>
      <c r="Q52" s="23">
        <f t="shared" si="27"/>
        <v>0.000652345432300246</v>
      </c>
      <c r="R52" s="18">
        <f t="shared" si="28"/>
        <v>0.0119491114583333</v>
      </c>
      <c r="S52" s="24">
        <f t="shared" si="29"/>
        <v>0.0545936352317895</v>
      </c>
      <c r="T52" s="3">
        <v>0.01</v>
      </c>
      <c r="U52" s="25">
        <f t="shared" si="30"/>
        <v>0.000545936352317895</v>
      </c>
      <c r="V52" s="24"/>
      <c r="W52" s="3"/>
      <c r="X52" s="25"/>
      <c r="Y52" s="27">
        <v>0.02</v>
      </c>
      <c r="Z52" s="3">
        <v>0.49</v>
      </c>
      <c r="AA52" s="26">
        <f t="shared" si="31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32"/>
        <v>0.005</v>
      </c>
      <c r="AQ52" s="1">
        <f t="shared" si="33"/>
        <v>0.0153459363523179</v>
      </c>
      <c r="AR52" s="28">
        <f t="shared" si="34"/>
        <v>7.70910416666667</v>
      </c>
      <c r="AS52" s="1">
        <f t="shared" si="35"/>
        <v>0.155</v>
      </c>
      <c r="AT52" s="2">
        <f t="shared" si="36"/>
        <v>273.64052739726</v>
      </c>
      <c r="AU52" s="1">
        <f t="shared" si="37"/>
        <v>33618.9562688501</v>
      </c>
    </row>
    <row r="53" s="1" customFormat="1" spans="1:48">
      <c r="A53" s="13"/>
      <c r="B53" s="13"/>
      <c r="C53" s="16">
        <v>11</v>
      </c>
      <c r="D53" s="17">
        <v>1.03651155723333</v>
      </c>
      <c r="E53" s="19">
        <f t="shared" si="38"/>
        <v>7.52226966619355</v>
      </c>
      <c r="F53" s="16" t="s">
        <v>75</v>
      </c>
      <c r="G53" s="13">
        <v>12</v>
      </c>
      <c r="H53" s="18">
        <f t="shared" si="21"/>
        <v>1.03651155723333</v>
      </c>
      <c r="I53" s="18">
        <f t="shared" si="22"/>
        <v>274.186511557233</v>
      </c>
      <c r="J53" s="18">
        <f t="shared" si="23"/>
        <v>0.0199402269407954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0.165786330022057</v>
      </c>
      <c r="P53" s="18">
        <f t="shared" si="26"/>
        <v>0.00330581704432142</v>
      </c>
      <c r="Q53" s="23">
        <f t="shared" si="27"/>
        <v>0.000512401641869821</v>
      </c>
      <c r="R53" s="18">
        <f t="shared" si="28"/>
        <v>0.0119491114583333</v>
      </c>
      <c r="S53" s="24">
        <f t="shared" si="29"/>
        <v>0.0428819869708781</v>
      </c>
      <c r="T53" s="3">
        <v>0.01</v>
      </c>
      <c r="U53" s="25">
        <f t="shared" si="30"/>
        <v>0.000428819869708781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0.0152288198697088</v>
      </c>
      <c r="AR53" s="28">
        <f t="shared" si="34"/>
        <v>7.70910416666667</v>
      </c>
      <c r="AS53" s="1">
        <f t="shared" si="35"/>
        <v>0.155</v>
      </c>
      <c r="AT53" s="2">
        <f t="shared" si="36"/>
        <v>273.64052739726</v>
      </c>
      <c r="AU53" s="1">
        <f t="shared" si="37"/>
        <v>33362.3845083005</v>
      </c>
      <c r="AV53" s="1">
        <f>SUM(AU42:AU53)</f>
        <v>495739.248606719</v>
      </c>
    </row>
    <row r="54" s="1" customFormat="1" spans="1:46">
      <c r="A54" s="13"/>
      <c r="B54" s="13"/>
      <c r="C54" s="16">
        <v>12</v>
      </c>
      <c r="D54" s="17">
        <v>-3.93376369254839</v>
      </c>
      <c r="E54" s="19">
        <f t="shared" si="38"/>
        <v>1.03651155723333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108.2955</v>
      </c>
      <c r="C58" s="16" t="s">
        <v>72</v>
      </c>
      <c r="D58" s="17">
        <v>-2.80186273522581</v>
      </c>
      <c r="E58" s="16"/>
      <c r="F58" s="16"/>
      <c r="G58" s="13">
        <v>1</v>
      </c>
      <c r="H58" s="18">
        <f t="shared" ref="H58:H69" si="40">E59</f>
        <v>-2.80186273522581</v>
      </c>
      <c r="I58" s="18">
        <f t="shared" ref="I58:I69" si="41">H58+273.15</f>
        <v>270.348137264774</v>
      </c>
      <c r="J58" s="18">
        <f t="shared" ref="J58:J69" si="42">EXP(($C$16*(I58-$C$14))/($C$17*I58*$C$14))</f>
        <v>0.0120437981678014</v>
      </c>
      <c r="K58" s="18">
        <f t="shared" ref="K58:K69" si="43">$B$58/12</f>
        <v>9.024625</v>
      </c>
      <c r="L58" s="18">
        <f t="shared" ref="L58:L69" si="44">K58*$B$59/100</f>
        <v>2.43664875</v>
      </c>
      <c r="M58" s="13" t="s">
        <v>73</v>
      </c>
      <c r="N58" s="13"/>
      <c r="O58" s="18">
        <f>L58</f>
        <v>2.43664875</v>
      </c>
      <c r="P58" s="18">
        <f t="shared" ref="P58:P69" si="45">O58*J58</f>
        <v>0.0293465057508256</v>
      </c>
      <c r="Q58" s="23">
        <f t="shared" ref="Q58:Q69" si="46">P58*$B$60</f>
        <v>0.0132059275878715</v>
      </c>
      <c r="R58" s="18">
        <f t="shared" ref="R58:R69" si="47">L58*$B$60</f>
        <v>1.0964919375</v>
      </c>
      <c r="S58" s="24">
        <f t="shared" ref="S58:S69" si="48">Q58/R58</f>
        <v>0.0120437981678014</v>
      </c>
      <c r="T58" s="3">
        <v>0.27</v>
      </c>
      <c r="U58" s="25">
        <f t="shared" ref="U58:U69" si="49">S58*T58</f>
        <v>0.00325182550530638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0.22738042538985</v>
      </c>
      <c r="AC58" s="28">
        <f t="shared" ref="AC58:AC69" si="51">$B$58/12</f>
        <v>9.024625</v>
      </c>
      <c r="AD58" s="1">
        <f t="shared" ref="AD58:AD69" si="52">$B$60</f>
        <v>0.45</v>
      </c>
      <c r="AE58" s="29">
        <f t="shared" ref="AE58:AE69" si="53">$E$7/12</f>
        <v>784.417397643364</v>
      </c>
      <c r="AF58" s="1">
        <f t="shared" ref="AF58:AF69" si="54">AE58*10000*AC58*AB58</f>
        <v>16096425.9763752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7">
        <v>-4.63401406935484</v>
      </c>
      <c r="E59" s="19">
        <f t="shared" ref="E59:E70" si="55">D58</f>
        <v>-2.80186273522581</v>
      </c>
      <c r="F59" s="16" t="s">
        <v>73</v>
      </c>
      <c r="G59" s="13">
        <v>2</v>
      </c>
      <c r="H59" s="18">
        <f t="shared" si="40"/>
        <v>-4.63401406935484</v>
      </c>
      <c r="I59" s="18">
        <f t="shared" si="41"/>
        <v>268.515985930645</v>
      </c>
      <c r="J59" s="18">
        <f t="shared" si="42"/>
        <v>0.00941972109978034</v>
      </c>
      <c r="K59" s="18">
        <f t="shared" si="43"/>
        <v>9.024625</v>
      </c>
      <c r="L59" s="18">
        <f t="shared" si="44"/>
        <v>2.43664875</v>
      </c>
      <c r="M59" s="13" t="s">
        <v>73</v>
      </c>
      <c r="N59" s="13"/>
      <c r="O59" s="18">
        <f t="shared" ref="O59:O69" si="56">L59+O58-P58-N59</f>
        <v>4.84395099424917</v>
      </c>
      <c r="P59" s="18">
        <f t="shared" si="45"/>
        <v>0.0456286673868309</v>
      </c>
      <c r="Q59" s="23">
        <f t="shared" si="46"/>
        <v>0.0205329003240739</v>
      </c>
      <c r="R59" s="18">
        <f t="shared" si="47"/>
        <v>1.0964919375</v>
      </c>
      <c r="S59" s="24">
        <f t="shared" si="48"/>
        <v>0.0187259929798379</v>
      </c>
      <c r="T59" s="3">
        <v>0.27</v>
      </c>
      <c r="U59" s="25">
        <f t="shared" si="49"/>
        <v>0.00505601810455625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0.227924389458524</v>
      </c>
      <c r="AC59" s="28">
        <f t="shared" si="51"/>
        <v>9.024625</v>
      </c>
      <c r="AD59" s="1">
        <f t="shared" si="52"/>
        <v>0.45</v>
      </c>
      <c r="AE59" s="29">
        <f t="shared" si="53"/>
        <v>784.417397643364</v>
      </c>
      <c r="AF59" s="1">
        <f t="shared" si="54"/>
        <v>16134933.5891137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0.45</v>
      </c>
      <c r="C60" s="16">
        <v>2</v>
      </c>
      <c r="D60" s="17">
        <v>0.997447274</v>
      </c>
      <c r="E60" s="19">
        <f t="shared" si="55"/>
        <v>-4.63401406935484</v>
      </c>
      <c r="F60" s="16" t="s">
        <v>73</v>
      </c>
      <c r="G60" s="13">
        <v>3</v>
      </c>
      <c r="H60" s="18">
        <f t="shared" si="40"/>
        <v>0.997447274</v>
      </c>
      <c r="I60" s="18">
        <f t="shared" si="41"/>
        <v>274.147447274</v>
      </c>
      <c r="J60" s="18">
        <f t="shared" si="42"/>
        <v>0.0198395808085833</v>
      </c>
      <c r="K60" s="18">
        <f t="shared" si="43"/>
        <v>9.024625</v>
      </c>
      <c r="L60" s="18">
        <f t="shared" si="44"/>
        <v>2.43664875</v>
      </c>
      <c r="M60" s="13" t="s">
        <v>73</v>
      </c>
      <c r="N60" s="13"/>
      <c r="O60" s="18">
        <f t="shared" si="56"/>
        <v>7.23497107686234</v>
      </c>
      <c r="P60" s="18">
        <f t="shared" si="45"/>
        <v>0.143538793327173</v>
      </c>
      <c r="Q60" s="23">
        <f t="shared" si="46"/>
        <v>0.064592456997228</v>
      </c>
      <c r="R60" s="18">
        <f t="shared" si="47"/>
        <v>1.0964919375</v>
      </c>
      <c r="S60" s="24">
        <f t="shared" si="48"/>
        <v>0.0589082826678131</v>
      </c>
      <c r="T60" s="3">
        <v>0.27</v>
      </c>
      <c r="U60" s="25">
        <f t="shared" si="49"/>
        <v>0.0159052363203095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50"/>
        <v>0.231195428750573</v>
      </c>
      <c r="AC60" s="28">
        <f t="shared" si="51"/>
        <v>9.024625</v>
      </c>
      <c r="AD60" s="1">
        <f t="shared" si="52"/>
        <v>0.45</v>
      </c>
      <c r="AE60" s="29">
        <f t="shared" si="53"/>
        <v>784.417397643364</v>
      </c>
      <c r="AF60" s="1">
        <f t="shared" si="54"/>
        <v>16366492.8437858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7">
        <v>5.36190084022581</v>
      </c>
      <c r="E61" s="19">
        <f t="shared" si="55"/>
        <v>0.997447274</v>
      </c>
      <c r="F61" s="16" t="s">
        <v>73</v>
      </c>
      <c r="G61" s="13">
        <v>4</v>
      </c>
      <c r="H61" s="18">
        <f t="shared" si="40"/>
        <v>5.36190084022581</v>
      </c>
      <c r="I61" s="18">
        <f t="shared" si="41"/>
        <v>278.511900840226</v>
      </c>
      <c r="J61" s="18">
        <f t="shared" si="42"/>
        <v>0.0346135859421838</v>
      </c>
      <c r="K61" s="18">
        <f t="shared" si="43"/>
        <v>9.024625</v>
      </c>
      <c r="L61" s="18">
        <f t="shared" si="44"/>
        <v>2.43664875</v>
      </c>
      <c r="M61" s="13" t="s">
        <v>73</v>
      </c>
      <c r="N61" s="13"/>
      <c r="O61" s="18">
        <f t="shared" si="56"/>
        <v>9.52808103353517</v>
      </c>
      <c r="P61" s="18">
        <f t="shared" si="45"/>
        <v>0.329801051718361</v>
      </c>
      <c r="Q61" s="23">
        <f t="shared" si="46"/>
        <v>0.148410473273262</v>
      </c>
      <c r="R61" s="18">
        <f t="shared" si="47"/>
        <v>1.0964919375</v>
      </c>
      <c r="S61" s="24">
        <f t="shared" si="48"/>
        <v>0.135350264053595</v>
      </c>
      <c r="T61" s="3">
        <v>0.27</v>
      </c>
      <c r="U61" s="25">
        <f t="shared" si="49"/>
        <v>0.0365445712944705</v>
      </c>
      <c r="V61" s="3">
        <v>180.9</v>
      </c>
      <c r="W61" s="26">
        <v>6</v>
      </c>
      <c r="X61" s="26">
        <v>3</v>
      </c>
      <c r="Y61" s="26">
        <v>0.3</v>
      </c>
      <c r="Z61" s="26">
        <v>6</v>
      </c>
      <c r="AA61" s="3">
        <v>30.2</v>
      </c>
      <c r="AB61" s="2">
        <f t="shared" si="50"/>
        <v>0.237418188245283</v>
      </c>
      <c r="AC61" s="28">
        <f t="shared" si="51"/>
        <v>9.024625</v>
      </c>
      <c r="AD61" s="1">
        <f t="shared" si="52"/>
        <v>0.45</v>
      </c>
      <c r="AE61" s="29">
        <f t="shared" si="53"/>
        <v>784.417397643364</v>
      </c>
      <c r="AF61" s="1">
        <f t="shared" si="54"/>
        <v>16807006.522145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7">
        <v>7.37580728586667</v>
      </c>
      <c r="E62" s="19">
        <f t="shared" si="55"/>
        <v>5.36190084022581</v>
      </c>
      <c r="F62" s="16" t="s">
        <v>73</v>
      </c>
      <c r="G62" s="13">
        <v>5</v>
      </c>
      <c r="H62" s="18">
        <f t="shared" si="40"/>
        <v>7.37580728586667</v>
      </c>
      <c r="I62" s="18">
        <f t="shared" si="41"/>
        <v>280.525807285867</v>
      </c>
      <c r="J62" s="18">
        <f t="shared" si="42"/>
        <v>0.0444882849216714</v>
      </c>
      <c r="K62" s="18">
        <f t="shared" si="43"/>
        <v>9.024625</v>
      </c>
      <c r="L62" s="18">
        <f t="shared" si="44"/>
        <v>2.43664875</v>
      </c>
      <c r="M62" s="13" t="s">
        <v>75</v>
      </c>
      <c r="N62" s="18">
        <f>(O61-P61)*$C$22/100</f>
        <v>8.73836598272597</v>
      </c>
      <c r="O62" s="18">
        <f t="shared" si="56"/>
        <v>2.89656274909084</v>
      </c>
      <c r="P62" s="18">
        <f t="shared" si="45"/>
        <v>0.128863108875053</v>
      </c>
      <c r="Q62" s="23">
        <f t="shared" si="46"/>
        <v>0.0579883989937739</v>
      </c>
      <c r="R62" s="18">
        <f t="shared" si="47"/>
        <v>1.0964919375</v>
      </c>
      <c r="S62" s="24">
        <f t="shared" si="48"/>
        <v>0.0528853856654773</v>
      </c>
      <c r="T62" s="3">
        <v>0.27</v>
      </c>
      <c r="U62" s="25">
        <f t="shared" si="49"/>
        <v>0.0142790541296789</v>
      </c>
      <c r="V62" s="3">
        <v>180.9</v>
      </c>
      <c r="W62" s="26">
        <v>6</v>
      </c>
      <c r="X62" s="26">
        <v>3</v>
      </c>
      <c r="Y62" s="26">
        <v>0.3</v>
      </c>
      <c r="Z62" s="26">
        <v>6</v>
      </c>
      <c r="AA62" s="3">
        <v>30.2</v>
      </c>
      <c r="AB62" s="2">
        <f t="shared" si="50"/>
        <v>0.230705134820098</v>
      </c>
      <c r="AC62" s="28">
        <f t="shared" si="51"/>
        <v>9.024625</v>
      </c>
      <c r="AD62" s="1">
        <f t="shared" si="52"/>
        <v>0.45</v>
      </c>
      <c r="AE62" s="29">
        <f t="shared" si="53"/>
        <v>784.417397643364</v>
      </c>
      <c r="AF62" s="1">
        <f t="shared" si="54"/>
        <v>16331784.579233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7">
        <v>11.5313111362903</v>
      </c>
      <c r="E63" s="19">
        <f t="shared" si="55"/>
        <v>7.37580728586667</v>
      </c>
      <c r="F63" s="16" t="s">
        <v>75</v>
      </c>
      <c r="G63" s="13">
        <v>6</v>
      </c>
      <c r="H63" s="18">
        <f t="shared" si="40"/>
        <v>11.5313111362903</v>
      </c>
      <c r="I63" s="18">
        <f t="shared" si="41"/>
        <v>284.68131113629</v>
      </c>
      <c r="J63" s="18">
        <f t="shared" si="42"/>
        <v>0.0738381444717822</v>
      </c>
      <c r="K63" s="18">
        <f t="shared" si="43"/>
        <v>9.024625</v>
      </c>
      <c r="L63" s="18">
        <f t="shared" si="44"/>
        <v>2.43664875</v>
      </c>
      <c r="M63" s="13" t="s">
        <v>73</v>
      </c>
      <c r="N63" s="13"/>
      <c r="O63" s="18">
        <f t="shared" si="56"/>
        <v>5.20434839021579</v>
      </c>
      <c r="P63" s="18">
        <f t="shared" si="45"/>
        <v>0.38427942831824</v>
      </c>
      <c r="Q63" s="23">
        <f t="shared" si="46"/>
        <v>0.172925742743208</v>
      </c>
      <c r="R63" s="18">
        <f t="shared" si="47"/>
        <v>1.0964919375</v>
      </c>
      <c r="S63" s="24">
        <f t="shared" si="48"/>
        <v>0.157708175344616</v>
      </c>
      <c r="T63" s="3">
        <v>0.27</v>
      </c>
      <c r="U63" s="25">
        <f t="shared" si="49"/>
        <v>0.0425812073430464</v>
      </c>
      <c r="V63" s="3">
        <v>180.9</v>
      </c>
      <c r="W63" s="26">
        <v>6</v>
      </c>
      <c r="X63" s="26">
        <v>3</v>
      </c>
      <c r="Y63" s="26">
        <v>0.3</v>
      </c>
      <c r="Z63" s="26">
        <v>6</v>
      </c>
      <c r="AA63" s="3">
        <v>30.2</v>
      </c>
      <c r="AB63" s="2">
        <f t="shared" si="50"/>
        <v>0.239238234013929</v>
      </c>
      <c r="AC63" s="28">
        <f t="shared" si="51"/>
        <v>9.024625</v>
      </c>
      <c r="AD63" s="1">
        <f t="shared" si="52"/>
        <v>0.45</v>
      </c>
      <c r="AE63" s="29">
        <f t="shared" si="53"/>
        <v>784.417397643364</v>
      </c>
      <c r="AF63" s="1">
        <f t="shared" si="54"/>
        <v>16935848.888142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7">
        <v>16.1357368816667</v>
      </c>
      <c r="E64" s="19">
        <f t="shared" si="55"/>
        <v>11.5313111362903</v>
      </c>
      <c r="F64" s="16" t="s">
        <v>73</v>
      </c>
      <c r="G64" s="13">
        <v>7</v>
      </c>
      <c r="H64" s="18">
        <f t="shared" si="40"/>
        <v>16.1357368816667</v>
      </c>
      <c r="I64" s="18">
        <f t="shared" si="41"/>
        <v>289.285736881667</v>
      </c>
      <c r="J64" s="18">
        <f t="shared" si="42"/>
        <v>0.127263449607434</v>
      </c>
      <c r="K64" s="18">
        <f t="shared" si="43"/>
        <v>9.024625</v>
      </c>
      <c r="L64" s="18">
        <f t="shared" si="44"/>
        <v>2.43664875</v>
      </c>
      <c r="M64" s="13" t="s">
        <v>73</v>
      </c>
      <c r="N64" s="13"/>
      <c r="O64" s="18">
        <f t="shared" si="56"/>
        <v>7.25671771189755</v>
      </c>
      <c r="P64" s="18">
        <f t="shared" si="45"/>
        <v>0.923514928843447</v>
      </c>
      <c r="Q64" s="23">
        <f t="shared" si="46"/>
        <v>0.415581717979551</v>
      </c>
      <c r="R64" s="18">
        <f t="shared" si="47"/>
        <v>1.0964919375</v>
      </c>
      <c r="S64" s="24">
        <f t="shared" si="48"/>
        <v>0.379010281577699</v>
      </c>
      <c r="T64" s="3">
        <v>0.27</v>
      </c>
      <c r="U64" s="25">
        <f t="shared" si="49"/>
        <v>0.102332776025979</v>
      </c>
      <c r="V64" s="3">
        <v>229.1</v>
      </c>
      <c r="W64" s="26">
        <v>15.1</v>
      </c>
      <c r="X64" s="26">
        <v>6</v>
      </c>
      <c r="Y64" s="26">
        <v>3</v>
      </c>
      <c r="Z64" s="26">
        <v>7</v>
      </c>
      <c r="AA64" s="3">
        <v>30.2</v>
      </c>
      <c r="AB64" s="2">
        <f t="shared" si="50"/>
        <v>0.321253331971833</v>
      </c>
      <c r="AC64" s="28">
        <f t="shared" si="51"/>
        <v>9.024625</v>
      </c>
      <c r="AD64" s="1">
        <f t="shared" si="52"/>
        <v>0.45</v>
      </c>
      <c r="AE64" s="29">
        <f t="shared" si="53"/>
        <v>784.417397643364</v>
      </c>
      <c r="AF64" s="1">
        <f t="shared" si="54"/>
        <v>22741757.4264919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7">
        <v>17.59326795</v>
      </c>
      <c r="E65" s="19">
        <f t="shared" si="55"/>
        <v>16.1357368816667</v>
      </c>
      <c r="F65" s="16" t="s">
        <v>73</v>
      </c>
      <c r="G65" s="13">
        <v>8</v>
      </c>
      <c r="H65" s="18">
        <f t="shared" si="40"/>
        <v>17.59326795</v>
      </c>
      <c r="I65" s="18">
        <f t="shared" si="41"/>
        <v>290.74326795</v>
      </c>
      <c r="J65" s="18">
        <f t="shared" si="42"/>
        <v>0.150654800064409</v>
      </c>
      <c r="K65" s="18">
        <f t="shared" si="43"/>
        <v>9.024625</v>
      </c>
      <c r="L65" s="18">
        <f t="shared" si="44"/>
        <v>2.43664875</v>
      </c>
      <c r="M65" s="13" t="s">
        <v>73</v>
      </c>
      <c r="N65" s="13"/>
      <c r="O65" s="18">
        <f t="shared" si="56"/>
        <v>8.7698515330541</v>
      </c>
      <c r="P65" s="18">
        <f t="shared" si="45"/>
        <v>1.32122022930682</v>
      </c>
      <c r="Q65" s="23">
        <f t="shared" si="46"/>
        <v>0.594549103188067</v>
      </c>
      <c r="R65" s="18">
        <f t="shared" si="47"/>
        <v>1.0964919375</v>
      </c>
      <c r="S65" s="24">
        <f t="shared" si="48"/>
        <v>0.542228431285722</v>
      </c>
      <c r="T65" s="3">
        <v>0.27</v>
      </c>
      <c r="U65" s="25">
        <f t="shared" si="49"/>
        <v>0.146401676447145</v>
      </c>
      <c r="V65" s="3">
        <v>229.1</v>
      </c>
      <c r="W65" s="26">
        <v>15.1</v>
      </c>
      <c r="X65" s="26">
        <v>6</v>
      </c>
      <c r="Y65" s="26">
        <v>3</v>
      </c>
      <c r="Z65" s="26">
        <v>7</v>
      </c>
      <c r="AA65" s="3">
        <v>30.2</v>
      </c>
      <c r="AB65" s="2">
        <f t="shared" si="50"/>
        <v>0.334540105448814</v>
      </c>
      <c r="AC65" s="28">
        <f t="shared" si="51"/>
        <v>9.024625</v>
      </c>
      <c r="AD65" s="1">
        <f t="shared" si="52"/>
        <v>0.45</v>
      </c>
      <c r="AE65" s="29">
        <f t="shared" si="53"/>
        <v>784.417397643364</v>
      </c>
      <c r="AF65" s="1">
        <f t="shared" si="54"/>
        <v>23682337.8012995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7">
        <v>17.1663136209677</v>
      </c>
      <c r="E66" s="19">
        <f t="shared" si="55"/>
        <v>17.59326795</v>
      </c>
      <c r="F66" s="16" t="s">
        <v>73</v>
      </c>
      <c r="G66" s="13">
        <v>9</v>
      </c>
      <c r="H66" s="18">
        <f t="shared" si="40"/>
        <v>17.1663136209677</v>
      </c>
      <c r="I66" s="18">
        <f t="shared" si="41"/>
        <v>290.316313620968</v>
      </c>
      <c r="J66" s="18">
        <f t="shared" si="42"/>
        <v>0.143414639456257</v>
      </c>
      <c r="K66" s="18">
        <f t="shared" si="43"/>
        <v>9.024625</v>
      </c>
      <c r="L66" s="18">
        <f t="shared" si="44"/>
        <v>2.43664875</v>
      </c>
      <c r="M66" s="13" t="s">
        <v>73</v>
      </c>
      <c r="N66" s="13"/>
      <c r="O66" s="18">
        <f t="shared" si="56"/>
        <v>9.88528005374728</v>
      </c>
      <c r="P66" s="18">
        <f t="shared" si="45"/>
        <v>1.4176938748323</v>
      </c>
      <c r="Q66" s="23">
        <f t="shared" si="46"/>
        <v>0.637962243674533</v>
      </c>
      <c r="R66" s="18">
        <f t="shared" si="47"/>
        <v>1.0964919375</v>
      </c>
      <c r="S66" s="24">
        <f t="shared" si="48"/>
        <v>0.581821189792864</v>
      </c>
      <c r="T66" s="3">
        <v>0.27</v>
      </c>
      <c r="U66" s="25">
        <f t="shared" si="49"/>
        <v>0.157091721244073</v>
      </c>
      <c r="V66" s="3">
        <v>180.9</v>
      </c>
      <c r="W66" s="26">
        <v>6</v>
      </c>
      <c r="X66" s="26">
        <v>3</v>
      </c>
      <c r="Y66" s="26">
        <v>0.3</v>
      </c>
      <c r="Z66" s="26">
        <v>6</v>
      </c>
      <c r="AA66" s="3">
        <v>30.2</v>
      </c>
      <c r="AB66" s="2">
        <f t="shared" si="50"/>
        <v>0.273763153955088</v>
      </c>
      <c r="AC66" s="28">
        <f t="shared" si="51"/>
        <v>9.024625</v>
      </c>
      <c r="AD66" s="1">
        <f t="shared" si="52"/>
        <v>0.45</v>
      </c>
      <c r="AE66" s="29">
        <f t="shared" si="53"/>
        <v>784.417397643364</v>
      </c>
      <c r="AF66" s="1">
        <f t="shared" si="54"/>
        <v>19379893.1246691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7">
        <v>12.5365643264667</v>
      </c>
      <c r="E67" s="19">
        <f t="shared" si="55"/>
        <v>17.1663136209677</v>
      </c>
      <c r="F67" s="16" t="s">
        <v>73</v>
      </c>
      <c r="G67" s="13">
        <v>10</v>
      </c>
      <c r="H67" s="18">
        <f t="shared" si="40"/>
        <v>12.5365643264667</v>
      </c>
      <c r="I67" s="18">
        <f t="shared" si="41"/>
        <v>285.686564326467</v>
      </c>
      <c r="J67" s="18">
        <f t="shared" si="42"/>
        <v>0.0832813347244551</v>
      </c>
      <c r="K67" s="18">
        <f t="shared" si="43"/>
        <v>9.024625</v>
      </c>
      <c r="L67" s="18">
        <f t="shared" si="44"/>
        <v>2.43664875</v>
      </c>
      <c r="M67" s="13" t="s">
        <v>73</v>
      </c>
      <c r="N67" s="13"/>
      <c r="O67" s="18">
        <f t="shared" si="56"/>
        <v>10.904234928915</v>
      </c>
      <c r="P67" s="18">
        <f t="shared" si="45"/>
        <v>0.908119239029064</v>
      </c>
      <c r="Q67" s="23">
        <f t="shared" si="46"/>
        <v>0.408653657563079</v>
      </c>
      <c r="R67" s="18">
        <f t="shared" si="47"/>
        <v>1.0964919375</v>
      </c>
      <c r="S67" s="24">
        <f t="shared" si="48"/>
        <v>0.372691894565872</v>
      </c>
      <c r="T67" s="3">
        <v>0.27</v>
      </c>
      <c r="U67" s="25">
        <f t="shared" si="49"/>
        <v>0.100626811532785</v>
      </c>
      <c r="V67" s="3">
        <v>180.9</v>
      </c>
      <c r="W67" s="26">
        <v>6</v>
      </c>
      <c r="X67" s="26">
        <v>3</v>
      </c>
      <c r="Y67" s="26">
        <v>0.3</v>
      </c>
      <c r="Z67" s="26">
        <v>6</v>
      </c>
      <c r="AA67" s="3">
        <v>30.2</v>
      </c>
      <c r="AB67" s="2">
        <f t="shared" si="50"/>
        <v>0.256738983677135</v>
      </c>
      <c r="AC67" s="28">
        <f t="shared" si="51"/>
        <v>9.024625</v>
      </c>
      <c r="AD67" s="1">
        <f t="shared" si="52"/>
        <v>0.45</v>
      </c>
      <c r="AE67" s="29">
        <f t="shared" si="53"/>
        <v>784.417397643364</v>
      </c>
      <c r="AF67" s="1">
        <f t="shared" si="54"/>
        <v>18174739.7073578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7">
        <v>7.52226966619355</v>
      </c>
      <c r="E68" s="19">
        <f t="shared" si="55"/>
        <v>12.5365643264667</v>
      </c>
      <c r="F68" s="16" t="s">
        <v>73</v>
      </c>
      <c r="G68" s="13">
        <v>11</v>
      </c>
      <c r="H68" s="18">
        <f t="shared" si="40"/>
        <v>7.52226966619355</v>
      </c>
      <c r="I68" s="18">
        <f t="shared" si="41"/>
        <v>280.672269666194</v>
      </c>
      <c r="J68" s="18">
        <f t="shared" si="42"/>
        <v>0.0453014039491692</v>
      </c>
      <c r="K68" s="18">
        <f t="shared" si="43"/>
        <v>9.024625</v>
      </c>
      <c r="L68" s="18">
        <f t="shared" si="44"/>
        <v>2.43664875</v>
      </c>
      <c r="M68" s="13" t="s">
        <v>75</v>
      </c>
      <c r="N68" s="18">
        <f>(O67-P67)*$C$22/100</f>
        <v>9.49630990539163</v>
      </c>
      <c r="O68" s="18">
        <f t="shared" si="56"/>
        <v>2.9364545344943</v>
      </c>
      <c r="P68" s="18">
        <f t="shared" si="45"/>
        <v>0.133025513045496</v>
      </c>
      <c r="Q68" s="23">
        <f t="shared" si="46"/>
        <v>0.0598614808704731</v>
      </c>
      <c r="R68" s="18">
        <f t="shared" si="47"/>
        <v>1.0964919375</v>
      </c>
      <c r="S68" s="24">
        <f t="shared" si="48"/>
        <v>0.0545936352317894</v>
      </c>
      <c r="T68" s="3">
        <v>0.27</v>
      </c>
      <c r="U68" s="25">
        <f t="shared" si="49"/>
        <v>0.0147402815125831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50"/>
        <v>0.230844194876044</v>
      </c>
      <c r="AC68" s="28">
        <f t="shared" si="51"/>
        <v>9.024625</v>
      </c>
      <c r="AD68" s="1">
        <f t="shared" si="52"/>
        <v>0.45</v>
      </c>
      <c r="AE68" s="29">
        <f t="shared" si="53"/>
        <v>784.417397643364</v>
      </c>
      <c r="AF68" s="1">
        <f t="shared" si="54"/>
        <v>16341628.7419086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7">
        <v>1.03651155723333</v>
      </c>
      <c r="E69" s="19">
        <f t="shared" si="55"/>
        <v>7.52226966619355</v>
      </c>
      <c r="F69" s="16" t="s">
        <v>75</v>
      </c>
      <c r="G69" s="13">
        <v>12</v>
      </c>
      <c r="H69" s="18">
        <f t="shared" si="40"/>
        <v>1.03651155723333</v>
      </c>
      <c r="I69" s="18">
        <f t="shared" si="41"/>
        <v>274.186511557233</v>
      </c>
      <c r="J69" s="18">
        <f t="shared" si="42"/>
        <v>0.0199402269407954</v>
      </c>
      <c r="K69" s="18">
        <f t="shared" si="43"/>
        <v>9.024625</v>
      </c>
      <c r="L69" s="18">
        <f t="shared" si="44"/>
        <v>2.43664875</v>
      </c>
      <c r="M69" s="13" t="s">
        <v>73</v>
      </c>
      <c r="N69" s="13"/>
      <c r="O69" s="18">
        <f t="shared" si="56"/>
        <v>5.2400777714488</v>
      </c>
      <c r="P69" s="18">
        <f t="shared" si="45"/>
        <v>0.104488339950106</v>
      </c>
      <c r="Q69" s="23">
        <f t="shared" si="46"/>
        <v>0.0470197529775479</v>
      </c>
      <c r="R69" s="18">
        <f t="shared" si="47"/>
        <v>1.0964919375</v>
      </c>
      <c r="S69" s="24">
        <f t="shared" si="48"/>
        <v>0.0428819869708781</v>
      </c>
      <c r="T69" s="3">
        <v>0.27</v>
      </c>
      <c r="U69" s="25">
        <f t="shared" si="49"/>
        <v>0.0115781364821371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0.229890808149364</v>
      </c>
      <c r="AC69" s="28">
        <f t="shared" si="51"/>
        <v>9.024625</v>
      </c>
      <c r="AD69" s="1">
        <f t="shared" si="52"/>
        <v>0.45</v>
      </c>
      <c r="AE69" s="29">
        <f t="shared" si="53"/>
        <v>784.417397643364</v>
      </c>
      <c r="AF69" s="1">
        <f t="shared" si="54"/>
        <v>16274137.800916</v>
      </c>
      <c r="AG69" s="1">
        <f>SUM(AF58:AF69)</f>
        <v>215266987.001438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7">
        <v>-3.93376369254839</v>
      </c>
      <c r="E70" s="19">
        <f t="shared" si="55"/>
        <v>1.03651155723333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-2.80186273522581</v>
      </c>
      <c r="E74" s="16"/>
      <c r="F74" s="16"/>
      <c r="G74" s="13">
        <v>1</v>
      </c>
      <c r="H74" s="18">
        <f t="shared" ref="H74:H85" si="57">E75</f>
        <v>-2.80186273522581</v>
      </c>
      <c r="I74" s="18">
        <f t="shared" ref="I74:I85" si="58">H74+273.15</f>
        <v>270.348137264774</v>
      </c>
      <c r="J74" s="18">
        <f t="shared" ref="J74:J85" si="59">EXP(($C$16*(I74-$C$14))/($C$17*I74*$C$14))</f>
        <v>0.0120437981678014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0.00627746848102145</v>
      </c>
      <c r="Q74" s="23">
        <f t="shared" ref="Q74:Q85" si="63">P74*$B$76</f>
        <v>0.00188324054430643</v>
      </c>
      <c r="R74" s="18">
        <f t="shared" ref="R74:R85" si="64">L74*$B$76</f>
        <v>0.156366</v>
      </c>
      <c r="S74" s="24">
        <f t="shared" ref="S74:S85" si="65">Q74/R74</f>
        <v>0.0120437981678014</v>
      </c>
      <c r="T74" s="3">
        <v>0.01</v>
      </c>
      <c r="U74" s="25">
        <f t="shared" ref="U74:U85" si="66">S74*T74</f>
        <v>0.000120437981678014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0.00561043798167801</v>
      </c>
      <c r="AU74" s="28">
        <f t="shared" ref="AU74:AU85" si="70">$B$74/12</f>
        <v>52.122</v>
      </c>
      <c r="AV74" s="1">
        <f t="shared" ref="AV74:AV85" si="71">$B$76</f>
        <v>0.3</v>
      </c>
      <c r="AW74" s="2">
        <f t="shared" ref="AW74:AW85" si="72">$E$8</f>
        <v>77.4967607785394</v>
      </c>
      <c r="AX74" s="1">
        <f t="shared" ref="AX74:AX85" si="73">AW74*10000*AV74*0.67*AU74*AT74</f>
        <v>45550.9506865271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-4.63401406935484</v>
      </c>
      <c r="E75" s="19">
        <f t="shared" ref="E75:E86" si="74">D74</f>
        <v>-2.80186273522581</v>
      </c>
      <c r="F75" s="16" t="s">
        <v>73</v>
      </c>
      <c r="G75" s="13">
        <v>2</v>
      </c>
      <c r="H75" s="18">
        <f t="shared" si="57"/>
        <v>-4.63401406935484</v>
      </c>
      <c r="I75" s="18">
        <f t="shared" si="58"/>
        <v>268.515985930645</v>
      </c>
      <c r="J75" s="18">
        <f t="shared" si="59"/>
        <v>0.00941972109978034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1.03616253151898</v>
      </c>
      <c r="P75" s="18">
        <f t="shared" si="62"/>
        <v>0.00976036206095113</v>
      </c>
      <c r="Q75" s="23">
        <f t="shared" si="63"/>
        <v>0.00292810861828534</v>
      </c>
      <c r="R75" s="18">
        <f t="shared" si="64"/>
        <v>0.156366</v>
      </c>
      <c r="S75" s="24">
        <f t="shared" si="65"/>
        <v>0.0187259929798379</v>
      </c>
      <c r="T75" s="3">
        <v>0.01</v>
      </c>
      <c r="U75" s="25">
        <f t="shared" si="66"/>
        <v>0.000187259929798379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0.00567725992979838</v>
      </c>
      <c r="AU75" s="28">
        <f t="shared" si="70"/>
        <v>52.122</v>
      </c>
      <c r="AV75" s="1">
        <f t="shared" si="71"/>
        <v>0.3</v>
      </c>
      <c r="AW75" s="2">
        <f t="shared" si="72"/>
        <v>77.4967607785394</v>
      </c>
      <c r="AX75" s="1">
        <f t="shared" si="73"/>
        <v>46093.4757573947</v>
      </c>
    </row>
    <row r="76" s="1" customFormat="1" spans="1:50">
      <c r="A76" s="13" t="s">
        <v>37</v>
      </c>
      <c r="B76" s="13">
        <f>H8</f>
        <v>0.3</v>
      </c>
      <c r="C76" s="16">
        <v>2</v>
      </c>
      <c r="D76" s="17">
        <v>0.997447274</v>
      </c>
      <c r="E76" s="19">
        <f t="shared" si="74"/>
        <v>-4.63401406935484</v>
      </c>
      <c r="F76" s="16" t="s">
        <v>73</v>
      </c>
      <c r="G76" s="13">
        <v>3</v>
      </c>
      <c r="H76" s="18">
        <f t="shared" si="57"/>
        <v>0.997447274</v>
      </c>
      <c r="I76" s="18">
        <f t="shared" si="58"/>
        <v>274.147447274</v>
      </c>
      <c r="J76" s="18">
        <f t="shared" si="59"/>
        <v>0.0198395808085833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1.54762216945803</v>
      </c>
      <c r="P76" s="18">
        <f t="shared" si="62"/>
        <v>0.0307041750921175</v>
      </c>
      <c r="Q76" s="23">
        <f t="shared" si="63"/>
        <v>0.00921125252763526</v>
      </c>
      <c r="R76" s="18">
        <f t="shared" si="64"/>
        <v>0.156366</v>
      </c>
      <c r="S76" s="24">
        <f t="shared" si="65"/>
        <v>0.0589082826678131</v>
      </c>
      <c r="T76" s="3">
        <v>0.01</v>
      </c>
      <c r="U76" s="25">
        <f t="shared" si="66"/>
        <v>0.000589082826678131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0.001</v>
      </c>
      <c r="AF76" s="3">
        <v>0.49</v>
      </c>
      <c r="AG76" s="25">
        <f t="shared" si="67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8"/>
        <v>0.005</v>
      </c>
      <c r="AT76" s="2">
        <f t="shared" si="69"/>
        <v>0.00607908282667813</v>
      </c>
      <c r="AU76" s="28">
        <f t="shared" si="70"/>
        <v>52.122</v>
      </c>
      <c r="AV76" s="1">
        <f t="shared" si="71"/>
        <v>0.3</v>
      </c>
      <c r="AW76" s="2">
        <f t="shared" si="72"/>
        <v>77.4967607785394</v>
      </c>
      <c r="AX76" s="1">
        <f t="shared" si="73"/>
        <v>49355.8618706109</v>
      </c>
    </row>
    <row r="77" s="1" customFormat="1" spans="1:50">
      <c r="A77" s="13"/>
      <c r="B77" s="13"/>
      <c r="C77" s="16">
        <v>3</v>
      </c>
      <c r="D77" s="17">
        <v>5.36190084022581</v>
      </c>
      <c r="E77" s="19">
        <f t="shared" si="74"/>
        <v>0.997447274</v>
      </c>
      <c r="F77" s="16" t="s">
        <v>73</v>
      </c>
      <c r="G77" s="13">
        <v>4</v>
      </c>
      <c r="H77" s="18">
        <f t="shared" si="57"/>
        <v>5.36190084022581</v>
      </c>
      <c r="I77" s="18">
        <f t="shared" si="58"/>
        <v>278.511900840226</v>
      </c>
      <c r="J77" s="18">
        <f t="shared" si="59"/>
        <v>0.0346135859421838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2.03813799436591</v>
      </c>
      <c r="P77" s="18">
        <f t="shared" si="62"/>
        <v>0.0705472646300145</v>
      </c>
      <c r="Q77" s="23">
        <f t="shared" si="63"/>
        <v>0.0211641793890044</v>
      </c>
      <c r="R77" s="18">
        <f t="shared" si="64"/>
        <v>0.156366</v>
      </c>
      <c r="S77" s="24">
        <f t="shared" si="65"/>
        <v>0.135350264053595</v>
      </c>
      <c r="T77" s="3">
        <v>0.01</v>
      </c>
      <c r="U77" s="25">
        <f t="shared" si="66"/>
        <v>0.00135350264053595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0.001</v>
      </c>
      <c r="AF77" s="3">
        <v>0.49</v>
      </c>
      <c r="AG77" s="25">
        <f t="shared" si="67"/>
        <v>0.00049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</v>
      </c>
      <c r="AR77" s="3">
        <v>0.5</v>
      </c>
      <c r="AS77" s="3">
        <f t="shared" si="68"/>
        <v>0.005</v>
      </c>
      <c r="AT77" s="2">
        <f t="shared" si="69"/>
        <v>0.00684350264053595</v>
      </c>
      <c r="AU77" s="28">
        <f t="shared" si="70"/>
        <v>52.122</v>
      </c>
      <c r="AV77" s="1">
        <f t="shared" si="71"/>
        <v>0.3</v>
      </c>
      <c r="AW77" s="2">
        <f t="shared" si="72"/>
        <v>77.4967607785394</v>
      </c>
      <c r="AX77" s="1">
        <f t="shared" si="73"/>
        <v>55562.1597315895</v>
      </c>
    </row>
    <row r="78" s="1" customFormat="1" spans="1:50">
      <c r="A78" s="13"/>
      <c r="B78" s="13"/>
      <c r="C78" s="16">
        <v>4</v>
      </c>
      <c r="D78" s="17">
        <v>7.37580728586667</v>
      </c>
      <c r="E78" s="19">
        <f t="shared" si="74"/>
        <v>5.36190084022581</v>
      </c>
      <c r="F78" s="16" t="s">
        <v>73</v>
      </c>
      <c r="G78" s="13">
        <v>5</v>
      </c>
      <c r="H78" s="18">
        <f t="shared" si="57"/>
        <v>7.37580728586667</v>
      </c>
      <c r="I78" s="18">
        <f t="shared" si="58"/>
        <v>280.525807285867</v>
      </c>
      <c r="J78" s="18">
        <f t="shared" si="59"/>
        <v>0.0444882849216714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1.8692111932491</v>
      </c>
      <c r="O78" s="18">
        <f t="shared" si="75"/>
        <v>0.619599536486794</v>
      </c>
      <c r="P78" s="18">
        <f t="shared" si="62"/>
        <v>0.02756492071656</v>
      </c>
      <c r="Q78" s="23">
        <f t="shared" si="63"/>
        <v>0.00826947621496801</v>
      </c>
      <c r="R78" s="18">
        <f t="shared" si="64"/>
        <v>0.156366</v>
      </c>
      <c r="S78" s="24">
        <f t="shared" si="65"/>
        <v>0.0528853856654772</v>
      </c>
      <c r="T78" s="3">
        <v>0.01</v>
      </c>
      <c r="U78" s="25">
        <f t="shared" si="66"/>
        <v>0.000528853856654772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0.001</v>
      </c>
      <c r="AF78" s="3">
        <v>0.49</v>
      </c>
      <c r="AG78" s="25">
        <f t="shared" si="67"/>
        <v>0.00049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</v>
      </c>
      <c r="AR78" s="3">
        <v>0.5</v>
      </c>
      <c r="AS78" s="3">
        <f t="shared" si="68"/>
        <v>0.005</v>
      </c>
      <c r="AT78" s="2">
        <f t="shared" si="69"/>
        <v>0.00601885385665477</v>
      </c>
      <c r="AU78" s="28">
        <f t="shared" si="70"/>
        <v>52.122</v>
      </c>
      <c r="AV78" s="1">
        <f t="shared" si="71"/>
        <v>0.3</v>
      </c>
      <c r="AW78" s="2">
        <f t="shared" si="72"/>
        <v>77.4967607785394</v>
      </c>
      <c r="AX78" s="1">
        <f t="shared" si="73"/>
        <v>48866.8649594261</v>
      </c>
    </row>
    <row r="79" s="1" customFormat="1" spans="1:50">
      <c r="A79" s="13"/>
      <c r="B79" s="13"/>
      <c r="C79" s="16">
        <v>5</v>
      </c>
      <c r="D79" s="17">
        <v>11.5313111362903</v>
      </c>
      <c r="E79" s="19">
        <f t="shared" si="74"/>
        <v>7.37580728586667</v>
      </c>
      <c r="F79" s="16" t="s">
        <v>75</v>
      </c>
      <c r="G79" s="13">
        <v>6</v>
      </c>
      <c r="H79" s="18">
        <f t="shared" si="57"/>
        <v>11.5313111362903</v>
      </c>
      <c r="I79" s="18">
        <f t="shared" si="58"/>
        <v>284.68131113629</v>
      </c>
      <c r="J79" s="18">
        <f t="shared" si="59"/>
        <v>0.0738381444717822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1.11325461577023</v>
      </c>
      <c r="P79" s="18">
        <f t="shared" si="62"/>
        <v>0.0822006551531209</v>
      </c>
      <c r="Q79" s="23">
        <f t="shared" si="63"/>
        <v>0.0246601965459363</v>
      </c>
      <c r="R79" s="18">
        <f t="shared" si="64"/>
        <v>0.156366</v>
      </c>
      <c r="S79" s="24">
        <f t="shared" si="65"/>
        <v>0.157708175344616</v>
      </c>
      <c r="T79" s="3">
        <v>0.01</v>
      </c>
      <c r="U79" s="25">
        <f t="shared" si="66"/>
        <v>0.00157708175344616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0.001</v>
      </c>
      <c r="AF79" s="3">
        <v>0.49</v>
      </c>
      <c r="AG79" s="25">
        <f t="shared" si="67"/>
        <v>0.00049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0.01</v>
      </c>
      <c r="AR79" s="3">
        <v>0.5</v>
      </c>
      <c r="AS79" s="3">
        <f t="shared" si="68"/>
        <v>0.005</v>
      </c>
      <c r="AT79" s="2">
        <f t="shared" si="69"/>
        <v>0.00706708175344616</v>
      </c>
      <c r="AU79" s="28">
        <f t="shared" si="70"/>
        <v>52.122</v>
      </c>
      <c r="AV79" s="1">
        <f t="shared" si="71"/>
        <v>0.3</v>
      </c>
      <c r="AW79" s="2">
        <f t="shared" si="72"/>
        <v>77.4967607785394</v>
      </c>
      <c r="AX79" s="1">
        <f t="shared" si="73"/>
        <v>57377.3907670219</v>
      </c>
    </row>
    <row r="80" s="1" customFormat="1" spans="1:50">
      <c r="A80" s="13"/>
      <c r="B80" s="13"/>
      <c r="C80" s="16">
        <v>6</v>
      </c>
      <c r="D80" s="17">
        <v>16.1357368816667</v>
      </c>
      <c r="E80" s="19">
        <f t="shared" si="74"/>
        <v>11.5313111362903</v>
      </c>
      <c r="F80" s="16" t="s">
        <v>73</v>
      </c>
      <c r="G80" s="13">
        <v>7</v>
      </c>
      <c r="H80" s="18">
        <f t="shared" si="57"/>
        <v>16.1357368816667</v>
      </c>
      <c r="I80" s="18">
        <f t="shared" si="58"/>
        <v>289.285736881667</v>
      </c>
      <c r="J80" s="18">
        <f t="shared" si="59"/>
        <v>0.127263449607434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1.55227396061711</v>
      </c>
      <c r="P80" s="18">
        <f t="shared" si="62"/>
        <v>0.197547738963928</v>
      </c>
      <c r="Q80" s="23">
        <f t="shared" si="63"/>
        <v>0.0592643216891784</v>
      </c>
      <c r="R80" s="18">
        <f t="shared" si="64"/>
        <v>0.156366</v>
      </c>
      <c r="S80" s="24">
        <f t="shared" si="65"/>
        <v>0.379010281577698</v>
      </c>
      <c r="T80" s="3">
        <v>0.01</v>
      </c>
      <c r="U80" s="25">
        <f t="shared" si="66"/>
        <v>0.00379010281577698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0.005</v>
      </c>
      <c r="AF80" s="3">
        <v>0.49</v>
      </c>
      <c r="AG80" s="25">
        <f t="shared" si="67"/>
        <v>0.00245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0.015</v>
      </c>
      <c r="AR80" s="3">
        <v>0.5</v>
      </c>
      <c r="AS80" s="3">
        <f t="shared" si="68"/>
        <v>0.0075</v>
      </c>
      <c r="AT80" s="2">
        <f t="shared" si="69"/>
        <v>0.013740102815777</v>
      </c>
      <c r="AU80" s="28">
        <f t="shared" si="70"/>
        <v>52.122</v>
      </c>
      <c r="AV80" s="1">
        <f t="shared" si="71"/>
        <v>0.3</v>
      </c>
      <c r="AW80" s="2">
        <f t="shared" si="72"/>
        <v>77.4967607785394</v>
      </c>
      <c r="AX80" s="1">
        <f t="shared" si="73"/>
        <v>111555.416499244</v>
      </c>
    </row>
    <row r="81" s="1" customFormat="1" spans="1:50">
      <c r="A81" s="13"/>
      <c r="B81" s="13"/>
      <c r="C81" s="16">
        <v>7</v>
      </c>
      <c r="D81" s="17">
        <v>17.59326795</v>
      </c>
      <c r="E81" s="19">
        <f t="shared" si="74"/>
        <v>16.1357368816667</v>
      </c>
      <c r="F81" s="16" t="s">
        <v>73</v>
      </c>
      <c r="G81" s="13">
        <v>8</v>
      </c>
      <c r="H81" s="18">
        <f t="shared" si="57"/>
        <v>17.59326795</v>
      </c>
      <c r="I81" s="18">
        <f t="shared" si="58"/>
        <v>290.74326795</v>
      </c>
      <c r="J81" s="18">
        <f t="shared" si="59"/>
        <v>0.150654800064409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1.87594622165319</v>
      </c>
      <c r="P81" s="18">
        <f t="shared" si="62"/>
        <v>0.282620302954744</v>
      </c>
      <c r="Q81" s="23">
        <f t="shared" si="63"/>
        <v>0.0847860908864232</v>
      </c>
      <c r="R81" s="18">
        <f t="shared" si="64"/>
        <v>0.156366</v>
      </c>
      <c r="S81" s="24">
        <f t="shared" si="65"/>
        <v>0.542228431285722</v>
      </c>
      <c r="T81" s="3">
        <v>0.01</v>
      </c>
      <c r="U81" s="25">
        <f t="shared" si="66"/>
        <v>0.00542228431285722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0.005</v>
      </c>
      <c r="AF81" s="3">
        <v>0.49</v>
      </c>
      <c r="AG81" s="25">
        <f t="shared" si="67"/>
        <v>0.00245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0.015</v>
      </c>
      <c r="AR81" s="3">
        <v>0.5</v>
      </c>
      <c r="AS81" s="3">
        <f t="shared" si="68"/>
        <v>0.0075</v>
      </c>
      <c r="AT81" s="2">
        <f t="shared" si="69"/>
        <v>0.0153722843128572</v>
      </c>
      <c r="AU81" s="28">
        <f t="shared" si="70"/>
        <v>52.122</v>
      </c>
      <c r="AV81" s="1">
        <f t="shared" si="71"/>
        <v>0.3</v>
      </c>
      <c r="AW81" s="2">
        <f t="shared" si="72"/>
        <v>77.4967607785394</v>
      </c>
      <c r="AX81" s="1">
        <f t="shared" si="73"/>
        <v>124807.041261475</v>
      </c>
    </row>
    <row r="82" s="1" customFormat="1" spans="1:50">
      <c r="A82" s="13"/>
      <c r="B82" s="13"/>
      <c r="C82" s="16">
        <v>8</v>
      </c>
      <c r="D82" s="17">
        <v>17.1663136209677</v>
      </c>
      <c r="E82" s="19">
        <f t="shared" si="74"/>
        <v>17.59326795</v>
      </c>
      <c r="F82" s="16" t="s">
        <v>73</v>
      </c>
      <c r="G82" s="13">
        <v>9</v>
      </c>
      <c r="H82" s="18">
        <f t="shared" si="57"/>
        <v>17.1663136209677</v>
      </c>
      <c r="I82" s="18">
        <f t="shared" si="58"/>
        <v>290.316313620968</v>
      </c>
      <c r="J82" s="18">
        <f t="shared" si="59"/>
        <v>0.143414639456257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2.11454591869844</v>
      </c>
      <c r="P82" s="18">
        <f t="shared" si="62"/>
        <v>0.303256840543837</v>
      </c>
      <c r="Q82" s="23">
        <f t="shared" si="63"/>
        <v>0.090977052163151</v>
      </c>
      <c r="R82" s="18">
        <f t="shared" si="64"/>
        <v>0.156366</v>
      </c>
      <c r="S82" s="24">
        <f t="shared" si="65"/>
        <v>0.581821189792864</v>
      </c>
      <c r="T82" s="3">
        <v>0.01</v>
      </c>
      <c r="U82" s="25">
        <f t="shared" si="66"/>
        <v>0.00581821189792864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0.001</v>
      </c>
      <c r="AF82" s="3">
        <v>0.49</v>
      </c>
      <c r="AG82" s="25">
        <f t="shared" si="67"/>
        <v>0.00049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</v>
      </c>
      <c r="AR82" s="3">
        <v>0.5</v>
      </c>
      <c r="AS82" s="3">
        <f t="shared" si="68"/>
        <v>0.005</v>
      </c>
      <c r="AT82" s="2">
        <f t="shared" si="69"/>
        <v>0.0113082118979286</v>
      </c>
      <c r="AU82" s="28">
        <f t="shared" si="70"/>
        <v>52.122</v>
      </c>
      <c r="AV82" s="1">
        <f t="shared" si="71"/>
        <v>0.3</v>
      </c>
      <c r="AW82" s="2">
        <f t="shared" si="72"/>
        <v>77.4967607785394</v>
      </c>
      <c r="AX82" s="1">
        <f t="shared" si="73"/>
        <v>91810.9787858819</v>
      </c>
    </row>
    <row r="83" s="1" customFormat="1" spans="1:50">
      <c r="A83" s="13"/>
      <c r="B83" s="13"/>
      <c r="C83" s="16">
        <v>9</v>
      </c>
      <c r="D83" s="17">
        <v>12.5365643264667</v>
      </c>
      <c r="E83" s="19">
        <f t="shared" si="74"/>
        <v>17.1663136209677</v>
      </c>
      <c r="F83" s="16" t="s">
        <v>73</v>
      </c>
      <c r="G83" s="13">
        <v>10</v>
      </c>
      <c r="H83" s="18">
        <f t="shared" si="57"/>
        <v>12.5365643264667</v>
      </c>
      <c r="I83" s="18">
        <f t="shared" si="58"/>
        <v>285.686564326467</v>
      </c>
      <c r="J83" s="18">
        <f t="shared" si="59"/>
        <v>0.0832813347244551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2.3325090781546</v>
      </c>
      <c r="P83" s="18">
        <f t="shared" si="62"/>
        <v>0.194254469285624</v>
      </c>
      <c r="Q83" s="23">
        <f t="shared" si="63"/>
        <v>0.0582763407856872</v>
      </c>
      <c r="R83" s="18">
        <f t="shared" si="64"/>
        <v>0.156366</v>
      </c>
      <c r="S83" s="24">
        <f t="shared" si="65"/>
        <v>0.372691894565872</v>
      </c>
      <c r="T83" s="3">
        <v>0.01</v>
      </c>
      <c r="U83" s="25">
        <f t="shared" si="66"/>
        <v>0.00372691894565872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0.001</v>
      </c>
      <c r="AF83" s="3">
        <v>0.49</v>
      </c>
      <c r="AG83" s="25">
        <f t="shared" si="67"/>
        <v>0.00049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</v>
      </c>
      <c r="AR83" s="3">
        <v>0.5</v>
      </c>
      <c r="AS83" s="3">
        <f t="shared" si="68"/>
        <v>0.005</v>
      </c>
      <c r="AT83" s="2">
        <f t="shared" si="69"/>
        <v>0.00921691894565872</v>
      </c>
      <c r="AU83" s="28">
        <f t="shared" si="70"/>
        <v>52.122</v>
      </c>
      <c r="AV83" s="1">
        <f t="shared" si="71"/>
        <v>0.3</v>
      </c>
      <c r="AW83" s="2">
        <f t="shared" si="72"/>
        <v>77.4967607785394</v>
      </c>
      <c r="AX83" s="1">
        <f t="shared" si="73"/>
        <v>74831.8440996024</v>
      </c>
    </row>
    <row r="84" s="1" customFormat="1" spans="1:50">
      <c r="A84" s="13"/>
      <c r="B84" s="13"/>
      <c r="C84" s="16">
        <v>10</v>
      </c>
      <c r="D84" s="17">
        <v>7.52226966619355</v>
      </c>
      <c r="E84" s="19">
        <f t="shared" si="74"/>
        <v>12.5365643264667</v>
      </c>
      <c r="F84" s="16" t="s">
        <v>73</v>
      </c>
      <c r="G84" s="13">
        <v>11</v>
      </c>
      <c r="H84" s="18">
        <f t="shared" si="57"/>
        <v>7.52226966619355</v>
      </c>
      <c r="I84" s="18">
        <f t="shared" si="58"/>
        <v>280.672269666194</v>
      </c>
      <c r="J84" s="18">
        <f t="shared" si="59"/>
        <v>0.0453014039491692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2.03134187842553</v>
      </c>
      <c r="O84" s="18">
        <f t="shared" si="75"/>
        <v>0.628132730443449</v>
      </c>
      <c r="P84" s="18">
        <f t="shared" si="62"/>
        <v>0.0284552945555133</v>
      </c>
      <c r="Q84" s="23">
        <f t="shared" si="63"/>
        <v>0.00853658836665399</v>
      </c>
      <c r="R84" s="18">
        <f t="shared" si="64"/>
        <v>0.156366</v>
      </c>
      <c r="S84" s="24">
        <f t="shared" si="65"/>
        <v>0.0545936352317895</v>
      </c>
      <c r="T84" s="3">
        <v>0.01</v>
      </c>
      <c r="U84" s="25">
        <f t="shared" si="66"/>
        <v>0.000545936352317894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0.001</v>
      </c>
      <c r="AF84" s="3">
        <v>0.49</v>
      </c>
      <c r="AG84" s="25">
        <f t="shared" si="67"/>
        <v>0.00049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8"/>
        <v>0.005</v>
      </c>
      <c r="AT84" s="2">
        <f t="shared" si="69"/>
        <v>0.00603593635231789</v>
      </c>
      <c r="AU84" s="28">
        <f t="shared" si="70"/>
        <v>52.122</v>
      </c>
      <c r="AV84" s="1">
        <f t="shared" si="71"/>
        <v>0.3</v>
      </c>
      <c r="AW84" s="2">
        <f t="shared" si="72"/>
        <v>77.4967607785394</v>
      </c>
      <c r="AX84" s="1">
        <f t="shared" si="73"/>
        <v>49005.5571471118</v>
      </c>
    </row>
    <row r="85" s="1" customFormat="1" spans="1:51">
      <c r="A85" s="13"/>
      <c r="B85" s="13"/>
      <c r="C85" s="16">
        <v>11</v>
      </c>
      <c r="D85" s="17">
        <v>1.03651155723333</v>
      </c>
      <c r="E85" s="19">
        <f t="shared" si="74"/>
        <v>7.52226966619355</v>
      </c>
      <c r="F85" s="16" t="s">
        <v>75</v>
      </c>
      <c r="G85" s="13">
        <v>12</v>
      </c>
      <c r="H85" s="18">
        <f t="shared" si="57"/>
        <v>1.03651155723333</v>
      </c>
      <c r="I85" s="18">
        <f t="shared" si="58"/>
        <v>274.186511557233</v>
      </c>
      <c r="J85" s="18">
        <f t="shared" si="59"/>
        <v>0.0199402269407954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1.12089743588794</v>
      </c>
      <c r="P85" s="18">
        <f t="shared" si="62"/>
        <v>0.0223509492489611</v>
      </c>
      <c r="Q85" s="23">
        <f t="shared" si="63"/>
        <v>0.00670528477468833</v>
      </c>
      <c r="R85" s="18">
        <f t="shared" si="64"/>
        <v>0.156366</v>
      </c>
      <c r="S85" s="24">
        <f t="shared" si="65"/>
        <v>0.0428819869708781</v>
      </c>
      <c r="T85" s="3">
        <v>0.01</v>
      </c>
      <c r="U85" s="25">
        <f t="shared" si="66"/>
        <v>0.000428819869708781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0.001</v>
      </c>
      <c r="AF85" s="3">
        <v>0.49</v>
      </c>
      <c r="AG85" s="25">
        <f t="shared" si="67"/>
        <v>0.00049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0.00591881986970878</v>
      </c>
      <c r="AU85" s="28">
        <f t="shared" si="70"/>
        <v>52.122</v>
      </c>
      <c r="AV85" s="1">
        <f t="shared" si="71"/>
        <v>0.3</v>
      </c>
      <c r="AW85" s="2">
        <f t="shared" si="72"/>
        <v>77.4967607785394</v>
      </c>
      <c r="AX85" s="1">
        <f t="shared" si="73"/>
        <v>48054.6925013695</v>
      </c>
      <c r="AY85" s="1">
        <f>SUM(AX74:AX85)</f>
        <v>802872.234067254</v>
      </c>
    </row>
    <row r="86" s="1" customFormat="1" spans="1:46">
      <c r="A86" s="13"/>
      <c r="B86" s="13"/>
      <c r="C86" s="16">
        <v>12</v>
      </c>
      <c r="D86" s="17">
        <v>-3.93376369254839</v>
      </c>
      <c r="E86" s="19">
        <f t="shared" si="74"/>
        <v>1.03651155723333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-2.80186273522581</v>
      </c>
      <c r="E90" s="16"/>
      <c r="F90" s="16"/>
      <c r="G90" s="13">
        <v>1</v>
      </c>
      <c r="H90" s="18">
        <f t="shared" ref="H90:H101" si="76">E91</f>
        <v>-2.80186273522581</v>
      </c>
      <c r="I90" s="18">
        <f t="shared" ref="I90:I101" si="77">H90+273.15</f>
        <v>270.348137264774</v>
      </c>
      <c r="J90" s="18">
        <f t="shared" ref="J90:J101" si="78">EXP(($C$16*(I90-$C$14))/($C$17*I90*$C$14))</f>
        <v>0.0120437981678014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0.00342886933837306</v>
      </c>
      <c r="Q90" s="23">
        <f t="shared" ref="Q90:Q101" si="82">P90*$B$76</f>
        <v>0.00102866080151192</v>
      </c>
      <c r="R90" s="18">
        <f t="shared" ref="R90:R101" si="83">L90*$B$76</f>
        <v>0.08541</v>
      </c>
      <c r="S90" s="24">
        <f t="shared" ref="S90:S101" si="84">Q90/R90</f>
        <v>0.0120437981678014</v>
      </c>
      <c r="T90" s="3">
        <v>0.01</v>
      </c>
      <c r="U90" s="25">
        <f t="shared" ref="U90:U101" si="85">S90*T90</f>
        <v>0.000120437981678014</v>
      </c>
      <c r="V90" s="24"/>
      <c r="W90" s="3"/>
      <c r="X90" s="3"/>
      <c r="Y90" s="27"/>
      <c r="Z90" s="3"/>
      <c r="AA90" s="26"/>
      <c r="AB90" s="3"/>
      <c r="AC90" s="3"/>
      <c r="AD90" s="3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0.00561043798167801</v>
      </c>
      <c r="AU90" s="28">
        <f t="shared" ref="AU90:AU101" si="89">$B$90/12</f>
        <v>28.47</v>
      </c>
      <c r="AV90" s="1">
        <f t="shared" ref="AV90:AV101" si="90">$B$76</f>
        <v>0.3</v>
      </c>
      <c r="AW90" s="2">
        <f t="shared" ref="AW90:AW101" si="91">$E$9</f>
        <v>15.096</v>
      </c>
      <c r="AX90" s="1">
        <f t="shared" ref="AX90:AX101" si="92">AW90*10000*AV90*0.67*AU90*AT90</f>
        <v>4846.65579606748</v>
      </c>
      <c r="AZ90" s="2">
        <f t="shared" ref="AZ90:AZ101" si="93">$E$10</f>
        <v>10.07</v>
      </c>
      <c r="BA90" s="1">
        <f t="shared" ref="BA90:BA101" si="94">AZ90*10000*AV90*0.67*AU90*AT90</f>
        <v>3233.03019782721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-4.63401406935484</v>
      </c>
      <c r="E91" s="19">
        <f t="shared" ref="E91:E102" si="95">D90</f>
        <v>-2.80186273522581</v>
      </c>
      <c r="F91" s="16" t="s">
        <v>73</v>
      </c>
      <c r="G91" s="13">
        <v>2</v>
      </c>
      <c r="H91" s="18">
        <f t="shared" si="76"/>
        <v>-4.63401406935484</v>
      </c>
      <c r="I91" s="18">
        <f t="shared" si="77"/>
        <v>268.515985930645</v>
      </c>
      <c r="J91" s="18">
        <f t="shared" si="78"/>
        <v>0.00941972109978034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0.565971130661627</v>
      </c>
      <c r="P91" s="18">
        <f t="shared" si="81"/>
        <v>0.00533129020135986</v>
      </c>
      <c r="Q91" s="23">
        <f t="shared" si="82"/>
        <v>0.00159938706040796</v>
      </c>
      <c r="R91" s="18">
        <f t="shared" si="83"/>
        <v>0.08541</v>
      </c>
      <c r="S91" s="24">
        <f t="shared" si="84"/>
        <v>0.0187259929798379</v>
      </c>
      <c r="T91" s="3">
        <v>0.01</v>
      </c>
      <c r="U91" s="25">
        <f t="shared" si="85"/>
        <v>0.000187259929798379</v>
      </c>
      <c r="V91" s="24"/>
      <c r="W91" s="3"/>
      <c r="X91" s="3"/>
      <c r="Y91" s="27"/>
      <c r="Z91" s="3"/>
      <c r="AA91" s="26"/>
      <c r="AB91" s="3"/>
      <c r="AC91" s="3"/>
      <c r="AD91" s="3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0.00567725992979838</v>
      </c>
      <c r="AU91" s="28">
        <f t="shared" si="89"/>
        <v>28.47</v>
      </c>
      <c r="AV91" s="1">
        <f t="shared" si="90"/>
        <v>0.3</v>
      </c>
      <c r="AW91" s="2">
        <f t="shared" si="91"/>
        <v>15.096</v>
      </c>
      <c r="AX91" s="1">
        <f t="shared" si="92"/>
        <v>4904.38087621625</v>
      </c>
      <c r="AZ91" s="2">
        <f t="shared" si="93"/>
        <v>10.07</v>
      </c>
      <c r="BA91" s="1">
        <f t="shared" si="94"/>
        <v>3271.53652778866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7">
        <v>0.997447274</v>
      </c>
      <c r="E92" s="19">
        <f t="shared" si="95"/>
        <v>-4.63401406935484</v>
      </c>
      <c r="F92" s="16" t="s">
        <v>73</v>
      </c>
      <c r="G92" s="13">
        <v>3</v>
      </c>
      <c r="H92" s="18">
        <f t="shared" si="76"/>
        <v>0.997447274</v>
      </c>
      <c r="I92" s="18">
        <f t="shared" si="77"/>
        <v>274.147447274</v>
      </c>
      <c r="J92" s="18">
        <f t="shared" si="78"/>
        <v>0.0198395808085833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0.845339840460267</v>
      </c>
      <c r="P92" s="18">
        <f t="shared" si="81"/>
        <v>0.0167711880755264</v>
      </c>
      <c r="Q92" s="23">
        <f t="shared" si="82"/>
        <v>0.00503135642265791</v>
      </c>
      <c r="R92" s="18">
        <f t="shared" si="83"/>
        <v>0.08541</v>
      </c>
      <c r="S92" s="24">
        <f t="shared" si="84"/>
        <v>0.0589082826678131</v>
      </c>
      <c r="T92" s="3">
        <v>0.01</v>
      </c>
      <c r="U92" s="25">
        <f t="shared" si="85"/>
        <v>0.000589082826678131</v>
      </c>
      <c r="V92" s="24"/>
      <c r="W92" s="3"/>
      <c r="X92" s="3"/>
      <c r="Y92" s="27"/>
      <c r="Z92" s="3"/>
      <c r="AA92" s="26"/>
      <c r="AB92" s="3"/>
      <c r="AC92" s="3"/>
      <c r="AD92" s="3"/>
      <c r="AE92" s="24">
        <v>0.001</v>
      </c>
      <c r="AF92" s="3">
        <v>0.49</v>
      </c>
      <c r="AG92" s="25">
        <f t="shared" si="86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7"/>
        <v>0.005</v>
      </c>
      <c r="AT92" s="2">
        <f t="shared" si="88"/>
        <v>0.00607908282667813</v>
      </c>
      <c r="AU92" s="28">
        <f t="shared" si="89"/>
        <v>28.47</v>
      </c>
      <c r="AV92" s="1">
        <f t="shared" si="90"/>
        <v>0.3</v>
      </c>
      <c r="AW92" s="2">
        <f t="shared" si="91"/>
        <v>15.096</v>
      </c>
      <c r="AX92" s="1">
        <f t="shared" si="92"/>
        <v>5251.50123981617</v>
      </c>
      <c r="AZ92" s="2">
        <f t="shared" si="93"/>
        <v>10.07</v>
      </c>
      <c r="BA92" s="1">
        <f t="shared" si="94"/>
        <v>3503.08806869031</v>
      </c>
    </row>
    <row r="93" s="1" customFormat="1" spans="1:53">
      <c r="A93" s="13"/>
      <c r="B93" s="13"/>
      <c r="C93" s="16">
        <v>3</v>
      </c>
      <c r="D93" s="17">
        <v>5.36190084022581</v>
      </c>
      <c r="E93" s="19">
        <f t="shared" si="95"/>
        <v>0.997447274</v>
      </c>
      <c r="F93" s="16" t="s">
        <v>73</v>
      </c>
      <c r="G93" s="13">
        <v>4</v>
      </c>
      <c r="H93" s="18">
        <f t="shared" si="76"/>
        <v>5.36190084022581</v>
      </c>
      <c r="I93" s="18">
        <f t="shared" si="77"/>
        <v>278.511900840226</v>
      </c>
      <c r="J93" s="18">
        <f t="shared" si="78"/>
        <v>0.0346135859421838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1.11326865238474</v>
      </c>
      <c r="P93" s="18">
        <f t="shared" si="81"/>
        <v>0.0385342201760584</v>
      </c>
      <c r="Q93" s="23">
        <f t="shared" si="82"/>
        <v>0.0115602660528175</v>
      </c>
      <c r="R93" s="18">
        <f t="shared" si="83"/>
        <v>0.08541</v>
      </c>
      <c r="S93" s="24">
        <f t="shared" si="84"/>
        <v>0.135350264053595</v>
      </c>
      <c r="T93" s="3">
        <v>0.01</v>
      </c>
      <c r="U93" s="25">
        <f t="shared" si="85"/>
        <v>0.00135350264053595</v>
      </c>
      <c r="V93" s="24"/>
      <c r="W93" s="3"/>
      <c r="X93" s="3"/>
      <c r="Y93" s="27"/>
      <c r="Z93" s="3"/>
      <c r="AA93" s="26"/>
      <c r="AB93" s="3"/>
      <c r="AC93" s="3"/>
      <c r="AD93" s="3"/>
      <c r="AE93" s="24">
        <v>0.001</v>
      </c>
      <c r="AF93" s="3">
        <v>0.49</v>
      </c>
      <c r="AG93" s="25">
        <f t="shared" si="86"/>
        <v>0.00049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</v>
      </c>
      <c r="AR93" s="3">
        <v>0.5</v>
      </c>
      <c r="AS93" s="3">
        <f t="shared" si="87"/>
        <v>0.005</v>
      </c>
      <c r="AT93" s="2">
        <f t="shared" si="88"/>
        <v>0.00684350264053595</v>
      </c>
      <c r="AU93" s="28">
        <f t="shared" si="89"/>
        <v>28.47</v>
      </c>
      <c r="AV93" s="1">
        <f t="shared" si="90"/>
        <v>0.3</v>
      </c>
      <c r="AW93" s="2">
        <f t="shared" si="91"/>
        <v>15.096</v>
      </c>
      <c r="AX93" s="1">
        <f t="shared" si="92"/>
        <v>5911.85605232133</v>
      </c>
      <c r="AZ93" s="2">
        <f t="shared" si="93"/>
        <v>10.07</v>
      </c>
      <c r="BA93" s="1">
        <f t="shared" si="94"/>
        <v>3943.58707252754</v>
      </c>
    </row>
    <row r="94" s="1" customFormat="1" spans="1:53">
      <c r="A94" s="13"/>
      <c r="B94" s="13"/>
      <c r="C94" s="16">
        <v>4</v>
      </c>
      <c r="D94" s="17">
        <v>7.37580728586667</v>
      </c>
      <c r="E94" s="19">
        <f t="shared" si="95"/>
        <v>5.36190084022581</v>
      </c>
      <c r="F94" s="16" t="s">
        <v>73</v>
      </c>
      <c r="G94" s="13">
        <v>5</v>
      </c>
      <c r="H94" s="18">
        <f t="shared" si="76"/>
        <v>7.37580728586667</v>
      </c>
      <c r="I94" s="18">
        <f t="shared" si="77"/>
        <v>280.525807285867</v>
      </c>
      <c r="J94" s="18">
        <f t="shared" si="78"/>
        <v>0.0444882849216714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1.02099771059825</v>
      </c>
      <c r="O94" s="18">
        <f t="shared" si="96"/>
        <v>0.338436721610434</v>
      </c>
      <c r="P94" s="18">
        <f t="shared" si="81"/>
        <v>0.0150564692989614</v>
      </c>
      <c r="Q94" s="23">
        <f t="shared" si="82"/>
        <v>0.00451694078968841</v>
      </c>
      <c r="R94" s="18">
        <f t="shared" si="83"/>
        <v>0.08541</v>
      </c>
      <c r="S94" s="24">
        <f t="shared" si="84"/>
        <v>0.0528853856654773</v>
      </c>
      <c r="T94" s="3">
        <v>0.01</v>
      </c>
      <c r="U94" s="25">
        <f t="shared" si="85"/>
        <v>0.000528853856654773</v>
      </c>
      <c r="V94" s="24"/>
      <c r="W94" s="3"/>
      <c r="X94" s="3"/>
      <c r="Y94" s="27"/>
      <c r="Z94" s="3"/>
      <c r="AA94" s="26"/>
      <c r="AB94" s="3"/>
      <c r="AC94" s="3"/>
      <c r="AD94" s="3"/>
      <c r="AE94" s="24">
        <v>0.001</v>
      </c>
      <c r="AF94" s="3">
        <v>0.49</v>
      </c>
      <c r="AG94" s="25">
        <f t="shared" si="86"/>
        <v>0.00049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</v>
      </c>
      <c r="AR94" s="3">
        <v>0.5</v>
      </c>
      <c r="AS94" s="3">
        <f t="shared" si="87"/>
        <v>0.005</v>
      </c>
      <c r="AT94" s="2">
        <f t="shared" si="88"/>
        <v>0.00601885385665477</v>
      </c>
      <c r="AU94" s="28">
        <f t="shared" si="89"/>
        <v>28.47</v>
      </c>
      <c r="AV94" s="1">
        <f t="shared" si="90"/>
        <v>0.3</v>
      </c>
      <c r="AW94" s="2">
        <f t="shared" si="91"/>
        <v>15.096</v>
      </c>
      <c r="AX94" s="1">
        <f t="shared" si="92"/>
        <v>5199.47159656761</v>
      </c>
      <c r="AZ94" s="2">
        <f t="shared" si="93"/>
        <v>10.07</v>
      </c>
      <c r="BA94" s="1">
        <f t="shared" si="94"/>
        <v>3468.38096034949</v>
      </c>
    </row>
    <row r="95" s="1" customFormat="1" spans="1:53">
      <c r="A95" s="13"/>
      <c r="B95" s="13"/>
      <c r="C95" s="16">
        <v>5</v>
      </c>
      <c r="D95" s="17">
        <v>11.5313111362903</v>
      </c>
      <c r="E95" s="19">
        <f t="shared" si="95"/>
        <v>7.37580728586667</v>
      </c>
      <c r="F95" s="16" t="s">
        <v>75</v>
      </c>
      <c r="G95" s="13">
        <v>6</v>
      </c>
      <c r="H95" s="18">
        <f t="shared" si="76"/>
        <v>11.5313111362903</v>
      </c>
      <c r="I95" s="18">
        <f t="shared" si="77"/>
        <v>284.68131113629</v>
      </c>
      <c r="J95" s="18">
        <f t="shared" si="78"/>
        <v>0.0738381444717822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0.608080252311473</v>
      </c>
      <c r="P95" s="18">
        <f t="shared" si="81"/>
        <v>0.0448995175206123</v>
      </c>
      <c r="Q95" s="23">
        <f t="shared" si="82"/>
        <v>0.0134698552561837</v>
      </c>
      <c r="R95" s="18">
        <f t="shared" si="83"/>
        <v>0.08541</v>
      </c>
      <c r="S95" s="24">
        <f t="shared" si="84"/>
        <v>0.157708175344616</v>
      </c>
      <c r="T95" s="3">
        <v>0.01</v>
      </c>
      <c r="U95" s="25">
        <f t="shared" si="85"/>
        <v>0.00157708175344616</v>
      </c>
      <c r="V95" s="24"/>
      <c r="W95" s="3"/>
      <c r="X95" s="3"/>
      <c r="Y95" s="27"/>
      <c r="Z95" s="3"/>
      <c r="AA95" s="26"/>
      <c r="AB95" s="3"/>
      <c r="AC95" s="3"/>
      <c r="AD95" s="3"/>
      <c r="AE95" s="24">
        <v>0.001</v>
      </c>
      <c r="AF95" s="3">
        <v>0.49</v>
      </c>
      <c r="AG95" s="25">
        <f t="shared" si="86"/>
        <v>0.00049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0.01</v>
      </c>
      <c r="AR95" s="3">
        <v>0.5</v>
      </c>
      <c r="AS95" s="3">
        <f t="shared" si="87"/>
        <v>0.005</v>
      </c>
      <c r="AT95" s="2">
        <f t="shared" si="88"/>
        <v>0.00706708175344616</v>
      </c>
      <c r="AU95" s="28">
        <f t="shared" si="89"/>
        <v>28.47</v>
      </c>
      <c r="AV95" s="1">
        <f t="shared" si="90"/>
        <v>0.3</v>
      </c>
      <c r="AW95" s="2">
        <f t="shared" si="91"/>
        <v>15.096</v>
      </c>
      <c r="AX95" s="1">
        <f t="shared" si="92"/>
        <v>6104.99801503524</v>
      </c>
      <c r="AZ95" s="2">
        <f t="shared" si="93"/>
        <v>10.07</v>
      </c>
      <c r="BA95" s="1">
        <f t="shared" si="94"/>
        <v>4072.42514648946</v>
      </c>
    </row>
    <row r="96" s="1" customFormat="1" spans="1:53">
      <c r="A96" s="13"/>
      <c r="B96" s="13"/>
      <c r="C96" s="16">
        <v>6</v>
      </c>
      <c r="D96" s="17">
        <v>16.1357368816667</v>
      </c>
      <c r="E96" s="19">
        <f t="shared" si="95"/>
        <v>11.5313111362903</v>
      </c>
      <c r="F96" s="16" t="s">
        <v>73</v>
      </c>
      <c r="G96" s="13">
        <v>7</v>
      </c>
      <c r="H96" s="18">
        <f t="shared" si="76"/>
        <v>16.1357368816667</v>
      </c>
      <c r="I96" s="18">
        <f t="shared" si="77"/>
        <v>289.285736881667</v>
      </c>
      <c r="J96" s="18">
        <f t="shared" si="78"/>
        <v>0.127263449607434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0.84788073479086</v>
      </c>
      <c r="P96" s="18">
        <f t="shared" si="81"/>
        <v>0.107904227165171</v>
      </c>
      <c r="Q96" s="23">
        <f t="shared" si="82"/>
        <v>0.0323712681495512</v>
      </c>
      <c r="R96" s="18">
        <f t="shared" si="83"/>
        <v>0.08541</v>
      </c>
      <c r="S96" s="24">
        <f t="shared" si="84"/>
        <v>0.379010281577698</v>
      </c>
      <c r="T96" s="3">
        <v>0.01</v>
      </c>
      <c r="U96" s="25">
        <f t="shared" si="85"/>
        <v>0.00379010281577698</v>
      </c>
      <c r="V96" s="24"/>
      <c r="W96" s="3"/>
      <c r="X96" s="3"/>
      <c r="Y96" s="27"/>
      <c r="Z96" s="3"/>
      <c r="AA96" s="26"/>
      <c r="AB96" s="3"/>
      <c r="AC96" s="3"/>
      <c r="AD96" s="3"/>
      <c r="AE96" s="24">
        <v>0.005</v>
      </c>
      <c r="AF96" s="3">
        <v>0.49</v>
      </c>
      <c r="AG96" s="25">
        <f t="shared" si="86"/>
        <v>0.00245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0.015</v>
      </c>
      <c r="AR96" s="3">
        <v>0.5</v>
      </c>
      <c r="AS96" s="3">
        <f t="shared" si="87"/>
        <v>0.0075</v>
      </c>
      <c r="AT96" s="2">
        <f t="shared" si="88"/>
        <v>0.013740102815777</v>
      </c>
      <c r="AU96" s="28">
        <f t="shared" si="89"/>
        <v>28.47</v>
      </c>
      <c r="AV96" s="1">
        <f t="shared" si="90"/>
        <v>0.3</v>
      </c>
      <c r="AW96" s="2">
        <f t="shared" si="91"/>
        <v>15.096</v>
      </c>
      <c r="AX96" s="1">
        <f t="shared" si="92"/>
        <v>11869.5811571437</v>
      </c>
      <c r="AZ96" s="2">
        <f t="shared" si="93"/>
        <v>10.07</v>
      </c>
      <c r="BA96" s="1">
        <f t="shared" si="94"/>
        <v>7917.77174433207</v>
      </c>
    </row>
    <row r="97" s="1" customFormat="1" spans="1:53">
      <c r="A97" s="13"/>
      <c r="B97" s="13"/>
      <c r="C97" s="16">
        <v>7</v>
      </c>
      <c r="D97" s="17">
        <v>17.59326795</v>
      </c>
      <c r="E97" s="19">
        <f t="shared" si="95"/>
        <v>16.1357368816667</v>
      </c>
      <c r="F97" s="16" t="s">
        <v>73</v>
      </c>
      <c r="G97" s="13">
        <v>8</v>
      </c>
      <c r="H97" s="18">
        <f t="shared" si="76"/>
        <v>17.59326795</v>
      </c>
      <c r="I97" s="18">
        <f t="shared" si="77"/>
        <v>290.74326795</v>
      </c>
      <c r="J97" s="18">
        <f t="shared" si="78"/>
        <v>0.150654800064409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1.02467650762569</v>
      </c>
      <c r="P97" s="18">
        <f t="shared" si="81"/>
        <v>0.154372434387045</v>
      </c>
      <c r="Q97" s="23">
        <f t="shared" si="82"/>
        <v>0.0463117303161135</v>
      </c>
      <c r="R97" s="18">
        <f t="shared" si="83"/>
        <v>0.08541</v>
      </c>
      <c r="S97" s="24">
        <f t="shared" si="84"/>
        <v>0.542228431285722</v>
      </c>
      <c r="T97" s="3">
        <v>0.01</v>
      </c>
      <c r="U97" s="25">
        <f t="shared" si="85"/>
        <v>0.00542228431285722</v>
      </c>
      <c r="V97" s="24"/>
      <c r="W97" s="3"/>
      <c r="X97" s="3"/>
      <c r="Y97" s="27"/>
      <c r="Z97" s="3"/>
      <c r="AA97" s="26"/>
      <c r="AB97" s="3"/>
      <c r="AC97" s="3"/>
      <c r="AD97" s="3"/>
      <c r="AE97" s="24">
        <v>0.005</v>
      </c>
      <c r="AF97" s="3">
        <v>0.49</v>
      </c>
      <c r="AG97" s="25">
        <f t="shared" si="86"/>
        <v>0.00245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0.015</v>
      </c>
      <c r="AR97" s="3">
        <v>0.5</v>
      </c>
      <c r="AS97" s="3">
        <f t="shared" si="87"/>
        <v>0.0075</v>
      </c>
      <c r="AT97" s="2">
        <f t="shared" si="88"/>
        <v>0.0153722843128572</v>
      </c>
      <c r="AU97" s="28">
        <f t="shared" si="89"/>
        <v>28.47</v>
      </c>
      <c r="AV97" s="1">
        <f t="shared" si="90"/>
        <v>0.3</v>
      </c>
      <c r="AW97" s="2">
        <f t="shared" si="91"/>
        <v>15.096</v>
      </c>
      <c r="AX97" s="1">
        <f t="shared" si="92"/>
        <v>13279.5641101487</v>
      </c>
      <c r="AZ97" s="2">
        <f t="shared" si="93"/>
        <v>10.07</v>
      </c>
      <c r="BA97" s="1">
        <f t="shared" si="94"/>
        <v>8858.32078624786</v>
      </c>
    </row>
    <row r="98" s="1" customFormat="1" spans="1:53">
      <c r="A98" s="13"/>
      <c r="B98" s="13"/>
      <c r="C98" s="16">
        <v>8</v>
      </c>
      <c r="D98" s="17">
        <v>17.1663136209677</v>
      </c>
      <c r="E98" s="19">
        <f t="shared" si="95"/>
        <v>17.59326795</v>
      </c>
      <c r="F98" s="16" t="s">
        <v>73</v>
      </c>
      <c r="G98" s="13">
        <v>9</v>
      </c>
      <c r="H98" s="18">
        <f t="shared" si="76"/>
        <v>17.1663136209677</v>
      </c>
      <c r="I98" s="18">
        <f t="shared" si="77"/>
        <v>290.316313620968</v>
      </c>
      <c r="J98" s="18">
        <f t="shared" si="78"/>
        <v>0.143414639456257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1.15500407323864</v>
      </c>
      <c r="P98" s="18">
        <f t="shared" si="81"/>
        <v>0.165644492734028</v>
      </c>
      <c r="Q98" s="23">
        <f t="shared" si="82"/>
        <v>0.0496933478202085</v>
      </c>
      <c r="R98" s="18">
        <f t="shared" si="83"/>
        <v>0.08541</v>
      </c>
      <c r="S98" s="24">
        <f t="shared" si="84"/>
        <v>0.581821189792864</v>
      </c>
      <c r="T98" s="3">
        <v>0.01</v>
      </c>
      <c r="U98" s="25">
        <f t="shared" si="85"/>
        <v>0.00581821189792864</v>
      </c>
      <c r="V98" s="24"/>
      <c r="W98" s="3"/>
      <c r="X98" s="3"/>
      <c r="Y98" s="27"/>
      <c r="Z98" s="3"/>
      <c r="AA98" s="26"/>
      <c r="AB98" s="3"/>
      <c r="AC98" s="3"/>
      <c r="AD98" s="3"/>
      <c r="AE98" s="24">
        <v>0.001</v>
      </c>
      <c r="AF98" s="3">
        <v>0.49</v>
      </c>
      <c r="AG98" s="25">
        <f t="shared" si="86"/>
        <v>0.00049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</v>
      </c>
      <c r="AR98" s="3">
        <v>0.5</v>
      </c>
      <c r="AS98" s="3">
        <f t="shared" si="87"/>
        <v>0.005</v>
      </c>
      <c r="AT98" s="2">
        <f t="shared" si="88"/>
        <v>0.0113082118979286</v>
      </c>
      <c r="AU98" s="28">
        <f t="shared" si="89"/>
        <v>28.47</v>
      </c>
      <c r="AV98" s="1">
        <f t="shared" si="90"/>
        <v>0.3</v>
      </c>
      <c r="AW98" s="2">
        <f t="shared" si="91"/>
        <v>15.096</v>
      </c>
      <c r="AX98" s="1">
        <f t="shared" si="92"/>
        <v>9768.75796813692</v>
      </c>
      <c r="AZ98" s="2">
        <f t="shared" si="93"/>
        <v>10.07</v>
      </c>
      <c r="BA98" s="1">
        <f t="shared" si="94"/>
        <v>6516.38796629165</v>
      </c>
    </row>
    <row r="99" s="1" customFormat="1" spans="1:53">
      <c r="A99" s="13"/>
      <c r="B99" s="13"/>
      <c r="C99" s="16">
        <v>9</v>
      </c>
      <c r="D99" s="17">
        <v>12.5365643264667</v>
      </c>
      <c r="E99" s="19">
        <f t="shared" si="95"/>
        <v>17.1663136209677</v>
      </c>
      <c r="F99" s="16" t="s">
        <v>73</v>
      </c>
      <c r="G99" s="13">
        <v>10</v>
      </c>
      <c r="H99" s="18">
        <f t="shared" si="76"/>
        <v>12.5365643264667</v>
      </c>
      <c r="I99" s="18">
        <f t="shared" si="77"/>
        <v>285.686564326467</v>
      </c>
      <c r="J99" s="18">
        <f t="shared" si="78"/>
        <v>0.0832813347244551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1.27405958050462</v>
      </c>
      <c r="P99" s="18">
        <f t="shared" si="81"/>
        <v>0.106105382382904</v>
      </c>
      <c r="Q99" s="23">
        <f t="shared" si="82"/>
        <v>0.0318316147148711</v>
      </c>
      <c r="R99" s="18">
        <f t="shared" si="83"/>
        <v>0.08541</v>
      </c>
      <c r="S99" s="24">
        <f t="shared" si="84"/>
        <v>0.372691894565872</v>
      </c>
      <c r="T99" s="3">
        <v>0.01</v>
      </c>
      <c r="U99" s="25">
        <f t="shared" si="85"/>
        <v>0.00372691894565872</v>
      </c>
      <c r="V99" s="24"/>
      <c r="W99" s="3"/>
      <c r="X99" s="3"/>
      <c r="Y99" s="27"/>
      <c r="Z99" s="3"/>
      <c r="AA99" s="26"/>
      <c r="AB99" s="3"/>
      <c r="AC99" s="3"/>
      <c r="AD99" s="3"/>
      <c r="AE99" s="24">
        <v>0.001</v>
      </c>
      <c r="AF99" s="3">
        <v>0.49</v>
      </c>
      <c r="AG99" s="25">
        <f t="shared" si="86"/>
        <v>0.00049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</v>
      </c>
      <c r="AR99" s="3">
        <v>0.5</v>
      </c>
      <c r="AS99" s="3">
        <f t="shared" si="87"/>
        <v>0.005</v>
      </c>
      <c r="AT99" s="2">
        <f t="shared" si="88"/>
        <v>0.00921691894565872</v>
      </c>
      <c r="AU99" s="28">
        <f t="shared" si="89"/>
        <v>28.47</v>
      </c>
      <c r="AV99" s="1">
        <f t="shared" si="90"/>
        <v>0.3</v>
      </c>
      <c r="AW99" s="2">
        <f t="shared" si="91"/>
        <v>15.096</v>
      </c>
      <c r="AX99" s="1">
        <f t="shared" si="92"/>
        <v>7962.16512431716</v>
      </c>
      <c r="AZ99" s="2">
        <f t="shared" si="93"/>
        <v>10.07</v>
      </c>
      <c r="BA99" s="1">
        <f t="shared" si="94"/>
        <v>5311.27469540764</v>
      </c>
    </row>
    <row r="100" s="1" customFormat="1" spans="1:53">
      <c r="A100" s="13"/>
      <c r="B100" s="13"/>
      <c r="C100" s="16">
        <v>10</v>
      </c>
      <c r="D100" s="17">
        <v>7.52226966619355</v>
      </c>
      <c r="E100" s="19">
        <f t="shared" si="95"/>
        <v>12.5365643264667</v>
      </c>
      <c r="F100" s="16" t="s">
        <v>73</v>
      </c>
      <c r="G100" s="13">
        <v>11</v>
      </c>
      <c r="H100" s="18">
        <f t="shared" si="76"/>
        <v>7.52226966619355</v>
      </c>
      <c r="I100" s="18">
        <f t="shared" si="77"/>
        <v>280.672269666194</v>
      </c>
      <c r="J100" s="18">
        <f t="shared" si="78"/>
        <v>0.0453014039491692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1.10955648821563</v>
      </c>
      <c r="O100" s="18">
        <f t="shared" si="96"/>
        <v>0.343097709906085</v>
      </c>
      <c r="P100" s="18">
        <f t="shared" si="81"/>
        <v>0.0155428079504904</v>
      </c>
      <c r="Q100" s="23">
        <f t="shared" si="82"/>
        <v>0.00466284238514713</v>
      </c>
      <c r="R100" s="18">
        <f t="shared" si="83"/>
        <v>0.08541</v>
      </c>
      <c r="S100" s="24">
        <f t="shared" si="84"/>
        <v>0.0545936352317894</v>
      </c>
      <c r="T100" s="3">
        <v>0.01</v>
      </c>
      <c r="U100" s="25">
        <f t="shared" si="85"/>
        <v>0.000545936352317894</v>
      </c>
      <c r="V100" s="24"/>
      <c r="W100" s="3"/>
      <c r="X100" s="3"/>
      <c r="Y100" s="27"/>
      <c r="Z100" s="3"/>
      <c r="AA100" s="26"/>
      <c r="AB100" s="3"/>
      <c r="AC100" s="3"/>
      <c r="AD100" s="3"/>
      <c r="AE100" s="24">
        <v>0.001</v>
      </c>
      <c r="AF100" s="3">
        <v>0.49</v>
      </c>
      <c r="AG100" s="25">
        <f t="shared" si="86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0.00603593635231789</v>
      </c>
      <c r="AU100" s="28">
        <f t="shared" si="89"/>
        <v>28.47</v>
      </c>
      <c r="AV100" s="1">
        <f t="shared" si="90"/>
        <v>0.3</v>
      </c>
      <c r="AW100" s="2">
        <f t="shared" si="91"/>
        <v>15.096</v>
      </c>
      <c r="AX100" s="1">
        <f t="shared" si="92"/>
        <v>5214.22855081741</v>
      </c>
      <c r="AZ100" s="2">
        <f t="shared" si="93"/>
        <v>10.07</v>
      </c>
      <c r="BA100" s="1">
        <f t="shared" si="94"/>
        <v>3478.22479509349</v>
      </c>
    </row>
    <row r="101" s="1" customFormat="1" spans="1:54">
      <c r="A101" s="13"/>
      <c r="B101" s="13"/>
      <c r="C101" s="16">
        <v>11</v>
      </c>
      <c r="D101" s="17">
        <v>1.03651155723333</v>
      </c>
      <c r="E101" s="19">
        <f t="shared" si="95"/>
        <v>7.52226966619355</v>
      </c>
      <c r="F101" s="16" t="s">
        <v>75</v>
      </c>
      <c r="G101" s="13">
        <v>12</v>
      </c>
      <c r="H101" s="18">
        <f t="shared" si="76"/>
        <v>1.03651155723333</v>
      </c>
      <c r="I101" s="18">
        <f t="shared" si="77"/>
        <v>274.186511557233</v>
      </c>
      <c r="J101" s="18">
        <f t="shared" si="78"/>
        <v>0.0199402269407954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0.612254901955595</v>
      </c>
      <c r="P101" s="18">
        <f t="shared" si="81"/>
        <v>0.012208501690609</v>
      </c>
      <c r="Q101" s="23">
        <f t="shared" si="82"/>
        <v>0.0036625505071827</v>
      </c>
      <c r="R101" s="18">
        <f t="shared" si="83"/>
        <v>0.08541</v>
      </c>
      <c r="S101" s="24">
        <f t="shared" si="84"/>
        <v>0.0428819869708781</v>
      </c>
      <c r="T101" s="3">
        <v>0.01</v>
      </c>
      <c r="U101" s="25">
        <f t="shared" si="85"/>
        <v>0.000428819869708781</v>
      </c>
      <c r="V101" s="24"/>
      <c r="W101" s="3"/>
      <c r="X101" s="3"/>
      <c r="Y101" s="27"/>
      <c r="Z101" s="3"/>
      <c r="AA101" s="26"/>
      <c r="AB101" s="3"/>
      <c r="AC101" s="3"/>
      <c r="AD101" s="3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0.00591881986970878</v>
      </c>
      <c r="AU101" s="28">
        <f t="shared" si="89"/>
        <v>28.47</v>
      </c>
      <c r="AV101" s="1">
        <f t="shared" si="90"/>
        <v>0.3</v>
      </c>
      <c r="AW101" s="2">
        <f t="shared" si="91"/>
        <v>15.096</v>
      </c>
      <c r="AX101" s="1">
        <f t="shared" si="92"/>
        <v>5113.05582934608</v>
      </c>
      <c r="AY101" s="1">
        <f>SUM(AX90:AX101)</f>
        <v>85426.2163159341</v>
      </c>
      <c r="AZ101" s="2">
        <f t="shared" si="93"/>
        <v>10.07</v>
      </c>
      <c r="BA101" s="1">
        <f t="shared" si="94"/>
        <v>3410.73610237911</v>
      </c>
      <c r="BB101" s="1">
        <f>SUM(BA90:BA101)</f>
        <v>56984.7640634245</v>
      </c>
    </row>
    <row r="102" s="1" customFormat="1" spans="1:46">
      <c r="A102" s="13"/>
      <c r="B102" s="13"/>
      <c r="C102" s="16">
        <v>12</v>
      </c>
      <c r="D102" s="17">
        <v>-3.93376369254839</v>
      </c>
      <c r="E102" s="19">
        <f t="shared" si="95"/>
        <v>1.03651155723333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selection activeCell="F16" sqref="F16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630.7711</v>
      </c>
      <c r="F2" s="3">
        <v>1069.523</v>
      </c>
      <c r="G2" s="7">
        <f>(F2+F3+F4)/3</f>
        <v>1305.751</v>
      </c>
      <c r="H2" s="3">
        <v>0.13</v>
      </c>
      <c r="I2" s="20">
        <f>(H2+H3+H4)/3</f>
        <v>0.12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0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0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201.24904109589</v>
      </c>
      <c r="F5" s="3">
        <v>91.104</v>
      </c>
      <c r="G5" s="7">
        <f>(F5+F6)/2</f>
        <v>92.50925</v>
      </c>
      <c r="H5" s="3">
        <v>0.13</v>
      </c>
      <c r="I5" s="20">
        <f>(H5+H6)/2</f>
        <v>0.13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0"/>
      <c r="M6" s="2"/>
    </row>
    <row r="7" s="1" customFormat="1" spans="1:13">
      <c r="A7" s="4" t="s">
        <v>5</v>
      </c>
      <c r="B7" s="5"/>
      <c r="C7" s="3"/>
      <c r="D7" s="3"/>
      <c r="E7" s="12">
        <v>2434.24849315068</v>
      </c>
      <c r="F7" s="3">
        <v>122.786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12">
        <v>11.5371330451301</v>
      </c>
      <c r="F8" s="3">
        <v>625.464</v>
      </c>
      <c r="G8" s="3"/>
      <c r="H8" s="3">
        <v>0.3</v>
      </c>
      <c r="M8" s="2"/>
    </row>
    <row r="9" s="1" customFormat="1" spans="1:13">
      <c r="A9" s="4" t="s">
        <v>7</v>
      </c>
      <c r="B9" s="5"/>
      <c r="C9" s="3"/>
      <c r="D9" s="3"/>
      <c r="E9" s="12">
        <v>0.2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12">
        <v>0.351408539680927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(AV38+AV53+AY85+AY101+BB101+AG69)</f>
        <v>65884043.2879428</v>
      </c>
      <c r="J14" s="14" t="s">
        <v>21</v>
      </c>
      <c r="K14" s="14">
        <f>I14/(10000*1000)</f>
        <v>6.58840432879428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50987240.8120015</v>
      </c>
      <c r="J15" s="14" t="s">
        <v>21</v>
      </c>
      <c r="K15" s="14">
        <f>I15/(10000*1000)</f>
        <v>5.09872408120015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1305.751</v>
      </c>
      <c r="C27" s="16" t="s">
        <v>72</v>
      </c>
      <c r="D27" s="17">
        <v>5.73221545045161</v>
      </c>
      <c r="E27" s="16"/>
      <c r="F27" s="16"/>
      <c r="G27" s="13">
        <v>1</v>
      </c>
      <c r="H27" s="18">
        <f t="shared" ref="H27:H38" si="0">E28</f>
        <v>5.73221545045161</v>
      </c>
      <c r="I27" s="18">
        <f t="shared" ref="I27:I38" si="1">H27+273.15</f>
        <v>278.882215450452</v>
      </c>
      <c r="J27" s="18">
        <f t="shared" ref="J27:J38" si="2">EXP(($C$16*(I27-$C$14))/($C$17*I27*$C$14))</f>
        <v>0.0362582908584782</v>
      </c>
      <c r="K27" s="18">
        <f t="shared" ref="K27:K38" si="3">$B$27/12</f>
        <v>108.812583333333</v>
      </c>
      <c r="L27" s="18">
        <f t="shared" ref="L27:L38" si="4">K27*$B$28/100</f>
        <v>1.08812583333333</v>
      </c>
      <c r="M27" s="13" t="s">
        <v>73</v>
      </c>
      <c r="N27" s="13"/>
      <c r="O27" s="18">
        <f>L27</f>
        <v>1.08812583333333</v>
      </c>
      <c r="P27" s="18">
        <f t="shared" ref="P27:P38" si="5">O27*J27</f>
        <v>0.039453582955624</v>
      </c>
      <c r="Q27" s="23">
        <f t="shared" ref="Q27:Q38" si="6">P27*$B$29</f>
        <v>0.00473442995467488</v>
      </c>
      <c r="R27" s="18">
        <f t="shared" ref="R27:R38" si="7">L27*$B$29</f>
        <v>0.1305751</v>
      </c>
      <c r="S27" s="24">
        <f t="shared" ref="S27:S38" si="8">Q27/R27</f>
        <v>0.0362582908584782</v>
      </c>
      <c r="T27" s="3">
        <v>0.01</v>
      </c>
      <c r="U27" s="25">
        <f t="shared" ref="U27:U38" si="9">S27*T27</f>
        <v>0.000362582908584782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0.0222625829085848</v>
      </c>
      <c r="AR27" s="28">
        <f t="shared" ref="AR27:AR38" si="15">$B$27/12</f>
        <v>108.812583333333</v>
      </c>
      <c r="AS27" s="1">
        <f t="shared" ref="AS27:AS38" si="16">$B$29</f>
        <v>0.12</v>
      </c>
      <c r="AT27" s="2">
        <f>$E$2/12</f>
        <v>52.5642583333333</v>
      </c>
      <c r="AU27" s="1">
        <f t="shared" ref="AU27:AU38" si="17">AT27*10000*AS27*0.67*AR27*AQ27</f>
        <v>102376.731643869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5.0942107393871</v>
      </c>
      <c r="E28" s="19">
        <f t="shared" ref="E28:E39" si="18">D27</f>
        <v>5.73221545045161</v>
      </c>
      <c r="F28" s="16" t="s">
        <v>73</v>
      </c>
      <c r="G28" s="13">
        <v>2</v>
      </c>
      <c r="H28" s="18">
        <f t="shared" si="0"/>
        <v>5.0942107393871</v>
      </c>
      <c r="I28" s="18">
        <f t="shared" si="1"/>
        <v>278.244210739387</v>
      </c>
      <c r="J28" s="18">
        <f t="shared" si="2"/>
        <v>0.0334687540442764</v>
      </c>
      <c r="K28" s="18">
        <f t="shared" si="3"/>
        <v>108.812583333333</v>
      </c>
      <c r="L28" s="18">
        <f t="shared" si="4"/>
        <v>1.08812583333333</v>
      </c>
      <c r="M28" s="13" t="s">
        <v>73</v>
      </c>
      <c r="N28" s="13"/>
      <c r="O28" s="18">
        <f t="shared" ref="O28:O38" si="19">L28+O27-P27-N28</f>
        <v>2.13679808371104</v>
      </c>
      <c r="P28" s="18">
        <f t="shared" si="5"/>
        <v>0.071515969506006</v>
      </c>
      <c r="Q28" s="23">
        <f t="shared" si="6"/>
        <v>0.00858191634072072</v>
      </c>
      <c r="R28" s="18">
        <f t="shared" si="7"/>
        <v>0.1305751</v>
      </c>
      <c r="S28" s="24">
        <f t="shared" si="8"/>
        <v>0.0657239882697445</v>
      </c>
      <c r="T28" s="3">
        <v>0.01</v>
      </c>
      <c r="U28" s="25">
        <f t="shared" si="9"/>
        <v>0.000657239882697445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0.0225572398826974</v>
      </c>
      <c r="AR28" s="28">
        <f t="shared" si="15"/>
        <v>108.812583333333</v>
      </c>
      <c r="AS28" s="1">
        <f t="shared" si="16"/>
        <v>0.12</v>
      </c>
      <c r="AT28" s="2">
        <f t="shared" ref="AT28:AT38" si="20">$E$2/12</f>
        <v>52.5642583333333</v>
      </c>
      <c r="AU28" s="1">
        <f t="shared" si="17"/>
        <v>103731.74144168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17">
        <v>9.29563570632143</v>
      </c>
      <c r="E29" s="19">
        <f t="shared" si="18"/>
        <v>5.0942107393871</v>
      </c>
      <c r="F29" s="16" t="s">
        <v>73</v>
      </c>
      <c r="G29" s="13">
        <v>3</v>
      </c>
      <c r="H29" s="18">
        <f t="shared" si="0"/>
        <v>9.29563570632143</v>
      </c>
      <c r="I29" s="18">
        <f t="shared" si="1"/>
        <v>282.445635706321</v>
      </c>
      <c r="J29" s="18">
        <f t="shared" si="2"/>
        <v>0.0563255926495756</v>
      </c>
      <c r="K29" s="18">
        <f t="shared" si="3"/>
        <v>108.812583333333</v>
      </c>
      <c r="L29" s="18">
        <f t="shared" si="4"/>
        <v>1.08812583333333</v>
      </c>
      <c r="M29" s="13" t="s">
        <v>73</v>
      </c>
      <c r="N29" s="13"/>
      <c r="O29" s="18">
        <f t="shared" si="19"/>
        <v>3.15340794753837</v>
      </c>
      <c r="P29" s="18">
        <f t="shared" si="5"/>
        <v>0.177617571510981</v>
      </c>
      <c r="Q29" s="23">
        <f t="shared" si="6"/>
        <v>0.0213141085813177</v>
      </c>
      <c r="R29" s="18">
        <f t="shared" si="7"/>
        <v>0.1305751</v>
      </c>
      <c r="S29" s="24">
        <f t="shared" si="8"/>
        <v>0.163232565637075</v>
      </c>
      <c r="T29" s="3">
        <v>0.01</v>
      </c>
      <c r="U29" s="25">
        <f t="shared" si="9"/>
        <v>0.00163232565637075</v>
      </c>
      <c r="V29" s="24"/>
      <c r="W29" s="3"/>
      <c r="X29" s="25"/>
      <c r="Y29" s="27">
        <v>0.02</v>
      </c>
      <c r="Z29" s="3">
        <v>0.21</v>
      </c>
      <c r="AA29" s="26">
        <f t="shared" si="10"/>
        <v>0.0042</v>
      </c>
      <c r="AB29" s="3">
        <v>0.01</v>
      </c>
      <c r="AC29" s="3">
        <v>0.29</v>
      </c>
      <c r="AD29" s="26">
        <f t="shared" si="11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0.0235323256563708</v>
      </c>
      <c r="AR29" s="28">
        <f t="shared" si="15"/>
        <v>108.812583333333</v>
      </c>
      <c r="AS29" s="1">
        <f t="shared" si="16"/>
        <v>0.12</v>
      </c>
      <c r="AT29" s="2">
        <f t="shared" si="20"/>
        <v>52.5642583333333</v>
      </c>
      <c r="AU29" s="1">
        <f t="shared" si="17"/>
        <v>108215.771663646</v>
      </c>
    </row>
    <row r="30" s="1" customFormat="1" spans="1:47">
      <c r="A30" s="13"/>
      <c r="B30" s="13"/>
      <c r="C30" s="16">
        <v>3</v>
      </c>
      <c r="D30" s="17">
        <v>14.2909975032581</v>
      </c>
      <c r="E30" s="19">
        <f t="shared" si="18"/>
        <v>9.29563570632143</v>
      </c>
      <c r="F30" s="16" t="s">
        <v>73</v>
      </c>
      <c r="G30" s="13">
        <v>4</v>
      </c>
      <c r="H30" s="18">
        <f t="shared" si="0"/>
        <v>14.2909975032581</v>
      </c>
      <c r="I30" s="18">
        <f t="shared" si="1"/>
        <v>287.440997503258</v>
      </c>
      <c r="J30" s="18">
        <f t="shared" si="2"/>
        <v>0.102539567725305</v>
      </c>
      <c r="K30" s="18">
        <f t="shared" si="3"/>
        <v>108.812583333333</v>
      </c>
      <c r="L30" s="18">
        <f t="shared" si="4"/>
        <v>1.08812583333333</v>
      </c>
      <c r="M30" s="13" t="s">
        <v>73</v>
      </c>
      <c r="N30" s="13"/>
      <c r="O30" s="18">
        <f t="shared" si="19"/>
        <v>4.06391620936072</v>
      </c>
      <c r="P30" s="18">
        <f t="shared" si="5"/>
        <v>0.416712211379709</v>
      </c>
      <c r="Q30" s="23">
        <f t="shared" si="6"/>
        <v>0.050005465365565</v>
      </c>
      <c r="R30" s="18">
        <f t="shared" si="7"/>
        <v>0.1305751</v>
      </c>
      <c r="S30" s="24">
        <f t="shared" si="8"/>
        <v>0.382963255364652</v>
      </c>
      <c r="T30" s="3">
        <v>0.01</v>
      </c>
      <c r="U30" s="25">
        <f t="shared" si="9"/>
        <v>0.00382963255364652</v>
      </c>
      <c r="V30" s="24"/>
      <c r="W30" s="3"/>
      <c r="X30" s="25"/>
      <c r="Y30" s="27">
        <v>0.02</v>
      </c>
      <c r="Z30" s="3">
        <v>0.21</v>
      </c>
      <c r="AA30" s="26">
        <f t="shared" si="10"/>
        <v>0.0042</v>
      </c>
      <c r="AB30" s="3">
        <v>0.01</v>
      </c>
      <c r="AC30" s="3">
        <v>0.29</v>
      </c>
      <c r="AD30" s="26">
        <f t="shared" si="11"/>
        <v>0.0029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0.0257296325536465</v>
      </c>
      <c r="AR30" s="28">
        <f t="shared" si="15"/>
        <v>108.812583333333</v>
      </c>
      <c r="AS30" s="1">
        <f t="shared" si="16"/>
        <v>0.12</v>
      </c>
      <c r="AT30" s="2">
        <f t="shared" si="20"/>
        <v>52.5642583333333</v>
      </c>
      <c r="AU30" s="1">
        <f t="shared" si="17"/>
        <v>118320.308926251</v>
      </c>
    </row>
    <row r="31" s="1" customFormat="1" spans="1:47">
      <c r="A31" s="13"/>
      <c r="B31" s="13"/>
      <c r="C31" s="16">
        <v>4</v>
      </c>
      <c r="D31" s="17">
        <v>15.7205065249667</v>
      </c>
      <c r="E31" s="19">
        <f t="shared" si="18"/>
        <v>14.2909975032581</v>
      </c>
      <c r="F31" s="16" t="s">
        <v>73</v>
      </c>
      <c r="G31" s="13">
        <v>5</v>
      </c>
      <c r="H31" s="18">
        <f t="shared" si="0"/>
        <v>15.7205065249667</v>
      </c>
      <c r="I31" s="18">
        <f t="shared" si="1"/>
        <v>288.870506524967</v>
      </c>
      <c r="J31" s="18">
        <f t="shared" si="2"/>
        <v>0.121252890285746</v>
      </c>
      <c r="K31" s="18">
        <f t="shared" si="3"/>
        <v>108.812583333333</v>
      </c>
      <c r="L31" s="18">
        <f t="shared" si="4"/>
        <v>1.08812583333333</v>
      </c>
      <c r="M31" s="13" t="s">
        <v>75</v>
      </c>
      <c r="N31" s="18">
        <f>(O30-P30)*C22/100</f>
        <v>3.46484379808196</v>
      </c>
      <c r="O31" s="18">
        <f t="shared" si="19"/>
        <v>1.27048603323238</v>
      </c>
      <c r="P31" s="18">
        <f t="shared" si="5"/>
        <v>0.154050103597099</v>
      </c>
      <c r="Q31" s="23">
        <f t="shared" si="6"/>
        <v>0.0184860124316519</v>
      </c>
      <c r="R31" s="18">
        <f t="shared" si="7"/>
        <v>0.1305751</v>
      </c>
      <c r="S31" s="24">
        <f t="shared" si="8"/>
        <v>0.141573794939861</v>
      </c>
      <c r="T31" s="3">
        <v>0.01</v>
      </c>
      <c r="U31" s="25">
        <f t="shared" si="9"/>
        <v>0.00141573794939861</v>
      </c>
      <c r="V31" s="24"/>
      <c r="W31" s="3"/>
      <c r="X31" s="25"/>
      <c r="Y31" s="27">
        <v>0.02</v>
      </c>
      <c r="Z31" s="3">
        <v>0.21</v>
      </c>
      <c r="AA31" s="26">
        <f t="shared" si="10"/>
        <v>0.0042</v>
      </c>
      <c r="AB31" s="3">
        <v>0.01</v>
      </c>
      <c r="AC31" s="3">
        <v>0.29</v>
      </c>
      <c r="AD31" s="26">
        <f t="shared" si="11"/>
        <v>0.0029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</v>
      </c>
      <c r="AO31" s="3">
        <v>0.38</v>
      </c>
      <c r="AP31" s="3">
        <f t="shared" si="13"/>
        <v>0.0038</v>
      </c>
      <c r="AQ31" s="1">
        <f t="shared" si="14"/>
        <v>0.0233157379493986</v>
      </c>
      <c r="AR31" s="28">
        <f t="shared" si="15"/>
        <v>108.812583333333</v>
      </c>
      <c r="AS31" s="1">
        <f t="shared" si="16"/>
        <v>0.12</v>
      </c>
      <c r="AT31" s="2">
        <f t="shared" si="20"/>
        <v>52.5642583333333</v>
      </c>
      <c r="AU31" s="1">
        <f t="shared" si="17"/>
        <v>107219.771260409</v>
      </c>
    </row>
    <row r="32" s="1" customFormat="1" spans="1:47">
      <c r="A32" s="13"/>
      <c r="B32" s="13"/>
      <c r="C32" s="16">
        <v>5</v>
      </c>
      <c r="D32" s="17">
        <v>19.6778010590323</v>
      </c>
      <c r="E32" s="19">
        <f t="shared" si="18"/>
        <v>15.7205065249667</v>
      </c>
      <c r="F32" s="16" t="s">
        <v>75</v>
      </c>
      <c r="G32" s="13">
        <v>6</v>
      </c>
      <c r="H32" s="18">
        <f t="shared" si="0"/>
        <v>19.6778010590323</v>
      </c>
      <c r="I32" s="18">
        <f t="shared" si="1"/>
        <v>292.827801059032</v>
      </c>
      <c r="J32" s="18">
        <f t="shared" si="2"/>
        <v>0.191213215463176</v>
      </c>
      <c r="K32" s="18">
        <f t="shared" si="3"/>
        <v>108.812583333333</v>
      </c>
      <c r="L32" s="18">
        <f t="shared" si="4"/>
        <v>1.08812583333333</v>
      </c>
      <c r="M32" s="13" t="s">
        <v>73</v>
      </c>
      <c r="N32" s="13"/>
      <c r="O32" s="18">
        <f t="shared" si="19"/>
        <v>2.20456176296862</v>
      </c>
      <c r="P32" s="18">
        <f t="shared" si="5"/>
        <v>0.421541343384398</v>
      </c>
      <c r="Q32" s="23">
        <f t="shared" si="6"/>
        <v>0.0505849612061277</v>
      </c>
      <c r="R32" s="18">
        <f t="shared" si="7"/>
        <v>0.1305751</v>
      </c>
      <c r="S32" s="24">
        <f t="shared" si="8"/>
        <v>0.387401282527279</v>
      </c>
      <c r="T32" s="3">
        <v>0.01</v>
      </c>
      <c r="U32" s="25">
        <f t="shared" si="9"/>
        <v>0.00387401282527279</v>
      </c>
      <c r="V32" s="24"/>
      <c r="W32" s="3"/>
      <c r="X32" s="25"/>
      <c r="Y32" s="27">
        <v>0.02</v>
      </c>
      <c r="Z32" s="3">
        <v>0.21</v>
      </c>
      <c r="AA32" s="26">
        <f t="shared" si="10"/>
        <v>0.0042</v>
      </c>
      <c r="AB32" s="3">
        <v>0.01</v>
      </c>
      <c r="AC32" s="3">
        <v>0.29</v>
      </c>
      <c r="AD32" s="26">
        <f t="shared" si="11"/>
        <v>0.0029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</v>
      </c>
      <c r="AO32" s="3">
        <v>0.38</v>
      </c>
      <c r="AP32" s="3">
        <f t="shared" si="13"/>
        <v>0.0038</v>
      </c>
      <c r="AQ32" s="1">
        <f t="shared" si="14"/>
        <v>0.0257740128252728</v>
      </c>
      <c r="AR32" s="28">
        <f t="shared" si="15"/>
        <v>108.812583333333</v>
      </c>
      <c r="AS32" s="1">
        <f t="shared" si="16"/>
        <v>0.12</v>
      </c>
      <c r="AT32" s="2">
        <f t="shared" si="20"/>
        <v>52.5642583333333</v>
      </c>
      <c r="AU32" s="1">
        <f t="shared" si="17"/>
        <v>118524.396078996</v>
      </c>
    </row>
    <row r="33" s="1" customFormat="1" spans="1:47">
      <c r="A33" s="13"/>
      <c r="B33" s="13"/>
      <c r="C33" s="16">
        <v>6</v>
      </c>
      <c r="D33" s="17">
        <v>23.0940306923333</v>
      </c>
      <c r="E33" s="19">
        <f t="shared" si="18"/>
        <v>19.6778010590323</v>
      </c>
      <c r="F33" s="16" t="s">
        <v>73</v>
      </c>
      <c r="G33" s="13">
        <v>7</v>
      </c>
      <c r="H33" s="18">
        <f t="shared" si="0"/>
        <v>23.0940306923333</v>
      </c>
      <c r="I33" s="18">
        <f t="shared" si="1"/>
        <v>296.244030692333</v>
      </c>
      <c r="J33" s="18">
        <f t="shared" si="2"/>
        <v>0.280572511034409</v>
      </c>
      <c r="K33" s="18">
        <f t="shared" si="3"/>
        <v>108.812583333333</v>
      </c>
      <c r="L33" s="18">
        <f t="shared" si="4"/>
        <v>1.08812583333333</v>
      </c>
      <c r="M33" s="13" t="s">
        <v>73</v>
      </c>
      <c r="N33" s="13"/>
      <c r="O33" s="18">
        <f t="shared" si="19"/>
        <v>2.87114625291755</v>
      </c>
      <c r="P33" s="18">
        <f t="shared" si="5"/>
        <v>0.805564713728112</v>
      </c>
      <c r="Q33" s="23">
        <f t="shared" si="6"/>
        <v>0.0966677656473735</v>
      </c>
      <c r="R33" s="18">
        <f t="shared" si="7"/>
        <v>0.1305751</v>
      </c>
      <c r="S33" s="24">
        <f t="shared" si="8"/>
        <v>0.740323121692984</v>
      </c>
      <c r="T33" s="3">
        <v>0.01</v>
      </c>
      <c r="U33" s="25">
        <f t="shared" si="9"/>
        <v>0.00740323121692984</v>
      </c>
      <c r="V33" s="24"/>
      <c r="W33" s="3"/>
      <c r="X33" s="25"/>
      <c r="Y33" s="27">
        <v>0.04</v>
      </c>
      <c r="Z33" s="3">
        <v>0.21</v>
      </c>
      <c r="AA33" s="26">
        <f t="shared" si="10"/>
        <v>0.0084</v>
      </c>
      <c r="AB33" s="3">
        <v>0.015</v>
      </c>
      <c r="AC33" s="3">
        <v>0.29</v>
      </c>
      <c r="AD33" s="26">
        <f t="shared" si="11"/>
        <v>0.00435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0.0368532312169298</v>
      </c>
      <c r="AR33" s="28">
        <f t="shared" si="15"/>
        <v>108.812583333333</v>
      </c>
      <c r="AS33" s="1">
        <f t="shared" si="16"/>
        <v>0.12</v>
      </c>
      <c r="AT33" s="2">
        <f t="shared" si="20"/>
        <v>52.5642583333333</v>
      </c>
      <c r="AU33" s="1">
        <f t="shared" si="17"/>
        <v>169473.298673272</v>
      </c>
    </row>
    <row r="34" s="1" customFormat="1" spans="1:47">
      <c r="A34" s="13"/>
      <c r="B34" s="13"/>
      <c r="C34" s="16">
        <v>7</v>
      </c>
      <c r="D34" s="17">
        <v>25.3810959080645</v>
      </c>
      <c r="E34" s="19">
        <f t="shared" si="18"/>
        <v>23.0940306923333</v>
      </c>
      <c r="F34" s="16" t="s">
        <v>73</v>
      </c>
      <c r="G34" s="13">
        <v>8</v>
      </c>
      <c r="H34" s="18">
        <f t="shared" si="0"/>
        <v>25.3810959080645</v>
      </c>
      <c r="I34" s="18">
        <f t="shared" si="1"/>
        <v>298.531095908065</v>
      </c>
      <c r="J34" s="18">
        <f t="shared" si="2"/>
        <v>0.360911166704365</v>
      </c>
      <c r="K34" s="18">
        <f t="shared" si="3"/>
        <v>108.812583333333</v>
      </c>
      <c r="L34" s="18">
        <f t="shared" si="4"/>
        <v>1.08812583333333</v>
      </c>
      <c r="M34" s="13" t="s">
        <v>73</v>
      </c>
      <c r="N34" s="13"/>
      <c r="O34" s="18">
        <f t="shared" si="19"/>
        <v>3.15370737252277</v>
      </c>
      <c r="P34" s="18">
        <f t="shared" si="5"/>
        <v>1.13820820726135</v>
      </c>
      <c r="Q34" s="23">
        <f t="shared" si="6"/>
        <v>0.136584984871362</v>
      </c>
      <c r="R34" s="18">
        <f t="shared" si="7"/>
        <v>0.1305751</v>
      </c>
      <c r="S34" s="24">
        <f t="shared" si="8"/>
        <v>1.0460262704862</v>
      </c>
      <c r="T34" s="3">
        <v>0.01</v>
      </c>
      <c r="U34" s="25">
        <f t="shared" si="9"/>
        <v>0.010460262704862</v>
      </c>
      <c r="V34" s="24"/>
      <c r="W34" s="3"/>
      <c r="X34" s="25"/>
      <c r="Y34" s="27">
        <v>0.04</v>
      </c>
      <c r="Z34" s="3">
        <v>0.21</v>
      </c>
      <c r="AA34" s="26">
        <f t="shared" si="10"/>
        <v>0.0084</v>
      </c>
      <c r="AB34" s="3">
        <v>0.015</v>
      </c>
      <c r="AC34" s="3">
        <v>0.29</v>
      </c>
      <c r="AD34" s="26">
        <f t="shared" si="11"/>
        <v>0.00435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0.039910262704862</v>
      </c>
      <c r="AR34" s="28">
        <f t="shared" si="15"/>
        <v>108.812583333333</v>
      </c>
      <c r="AS34" s="1">
        <f t="shared" si="16"/>
        <v>0.12</v>
      </c>
      <c r="AT34" s="2">
        <f t="shared" si="20"/>
        <v>52.5642583333333</v>
      </c>
      <c r="AU34" s="1">
        <f t="shared" si="17"/>
        <v>183531.366128967</v>
      </c>
    </row>
    <row r="35" s="1" customFormat="1" spans="1:47">
      <c r="A35" s="13"/>
      <c r="B35" s="13"/>
      <c r="C35" s="16">
        <v>8</v>
      </c>
      <c r="D35" s="17">
        <v>24.2894604809677</v>
      </c>
      <c r="E35" s="19">
        <f t="shared" si="18"/>
        <v>25.3810959080645</v>
      </c>
      <c r="F35" s="16" t="s">
        <v>73</v>
      </c>
      <c r="G35" s="13">
        <v>9</v>
      </c>
      <c r="H35" s="18">
        <f t="shared" si="0"/>
        <v>24.2894604809677</v>
      </c>
      <c r="I35" s="18">
        <f t="shared" si="1"/>
        <v>297.439460480968</v>
      </c>
      <c r="J35" s="18">
        <f t="shared" si="2"/>
        <v>0.32019455637761</v>
      </c>
      <c r="K35" s="18">
        <f t="shared" si="3"/>
        <v>108.812583333333</v>
      </c>
      <c r="L35" s="18">
        <f t="shared" si="4"/>
        <v>1.08812583333333</v>
      </c>
      <c r="M35" s="13" t="s">
        <v>73</v>
      </c>
      <c r="N35" s="13"/>
      <c r="O35" s="18">
        <f t="shared" si="19"/>
        <v>3.10362499859476</v>
      </c>
      <c r="P35" s="18">
        <f t="shared" si="5"/>
        <v>0.993763829587509</v>
      </c>
      <c r="Q35" s="23">
        <f t="shared" si="6"/>
        <v>0.119251659550501</v>
      </c>
      <c r="R35" s="18">
        <f t="shared" si="7"/>
        <v>0.1305751</v>
      </c>
      <c r="S35" s="24">
        <f t="shared" si="8"/>
        <v>0.913280246773704</v>
      </c>
      <c r="T35" s="3">
        <v>0.01</v>
      </c>
      <c r="U35" s="25">
        <f t="shared" si="9"/>
        <v>0.00913280246773704</v>
      </c>
      <c r="V35" s="24"/>
      <c r="W35" s="3"/>
      <c r="X35" s="25"/>
      <c r="Y35" s="27">
        <v>0.02</v>
      </c>
      <c r="Z35" s="3">
        <v>0.21</v>
      </c>
      <c r="AA35" s="26">
        <f t="shared" si="10"/>
        <v>0.0042</v>
      </c>
      <c r="AB35" s="3">
        <v>0.01</v>
      </c>
      <c r="AC35" s="3">
        <v>0.29</v>
      </c>
      <c r="AD35" s="26">
        <f t="shared" si="11"/>
        <v>0.0029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</v>
      </c>
      <c r="AO35" s="3">
        <v>0.38</v>
      </c>
      <c r="AP35" s="3">
        <f t="shared" si="13"/>
        <v>0.0038</v>
      </c>
      <c r="AQ35" s="1">
        <f t="shared" si="14"/>
        <v>0.031032802467737</v>
      </c>
      <c r="AR35" s="28">
        <f t="shared" si="15"/>
        <v>108.812583333333</v>
      </c>
      <c r="AS35" s="1">
        <f t="shared" si="16"/>
        <v>0.12</v>
      </c>
      <c r="AT35" s="2">
        <f t="shared" si="20"/>
        <v>52.5642583333333</v>
      </c>
      <c r="AU35" s="1">
        <f t="shared" si="17"/>
        <v>142707.47035249</v>
      </c>
    </row>
    <row r="36" s="1" customFormat="1" spans="1:47">
      <c r="A36" s="13"/>
      <c r="B36" s="13"/>
      <c r="C36" s="16">
        <v>9</v>
      </c>
      <c r="D36" s="17">
        <v>19.90995192</v>
      </c>
      <c r="E36" s="19">
        <f t="shared" si="18"/>
        <v>24.2894604809677</v>
      </c>
      <c r="F36" s="16" t="s">
        <v>73</v>
      </c>
      <c r="G36" s="13">
        <v>10</v>
      </c>
      <c r="H36" s="18">
        <f t="shared" si="0"/>
        <v>19.90995192</v>
      </c>
      <c r="I36" s="18">
        <f t="shared" si="1"/>
        <v>293.05995192</v>
      </c>
      <c r="J36" s="18">
        <f t="shared" si="2"/>
        <v>0.196316707254201</v>
      </c>
      <c r="K36" s="18">
        <f t="shared" si="3"/>
        <v>108.812583333333</v>
      </c>
      <c r="L36" s="18">
        <f t="shared" si="4"/>
        <v>1.08812583333333</v>
      </c>
      <c r="M36" s="13" t="s">
        <v>73</v>
      </c>
      <c r="N36" s="13"/>
      <c r="O36" s="18">
        <f t="shared" si="19"/>
        <v>3.19798700234058</v>
      </c>
      <c r="P36" s="18">
        <f t="shared" si="5"/>
        <v>0.627818278141236</v>
      </c>
      <c r="Q36" s="23">
        <f t="shared" si="6"/>
        <v>0.0753381933769483</v>
      </c>
      <c r="R36" s="18">
        <f t="shared" si="7"/>
        <v>0.1305751</v>
      </c>
      <c r="S36" s="24">
        <f t="shared" si="8"/>
        <v>0.576972128506494</v>
      </c>
      <c r="T36" s="3">
        <v>0.01</v>
      </c>
      <c r="U36" s="25">
        <f t="shared" si="9"/>
        <v>0.00576972128506494</v>
      </c>
      <c r="V36" s="24"/>
      <c r="W36" s="3"/>
      <c r="X36" s="25"/>
      <c r="Y36" s="27">
        <v>0.02</v>
      </c>
      <c r="Z36" s="3">
        <v>0.21</v>
      </c>
      <c r="AA36" s="26">
        <f t="shared" si="10"/>
        <v>0.0042</v>
      </c>
      <c r="AB36" s="3">
        <v>0.01</v>
      </c>
      <c r="AC36" s="3">
        <v>0.29</v>
      </c>
      <c r="AD36" s="26">
        <f t="shared" si="11"/>
        <v>0.0029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0.0276697212850649</v>
      </c>
      <c r="AR36" s="28">
        <f t="shared" si="15"/>
        <v>108.812583333333</v>
      </c>
      <c r="AS36" s="1">
        <f t="shared" si="16"/>
        <v>0.12</v>
      </c>
      <c r="AT36" s="2">
        <f t="shared" si="20"/>
        <v>52.5642583333333</v>
      </c>
      <c r="AU36" s="1">
        <f t="shared" si="17"/>
        <v>127242.002524756</v>
      </c>
    </row>
    <row r="37" s="1" customFormat="1" spans="1:47">
      <c r="A37" s="13"/>
      <c r="B37" s="13"/>
      <c r="C37" s="16">
        <v>10</v>
      </c>
      <c r="D37" s="17">
        <v>15.2743756209677</v>
      </c>
      <c r="E37" s="19">
        <f t="shared" si="18"/>
        <v>19.90995192</v>
      </c>
      <c r="F37" s="16" t="s">
        <v>73</v>
      </c>
      <c r="G37" s="13">
        <v>11</v>
      </c>
      <c r="H37" s="18">
        <f t="shared" si="0"/>
        <v>15.2743756209677</v>
      </c>
      <c r="I37" s="18">
        <f t="shared" si="1"/>
        <v>288.424375620968</v>
      </c>
      <c r="J37" s="18">
        <f t="shared" si="2"/>
        <v>0.115093143336224</v>
      </c>
      <c r="K37" s="18">
        <f t="shared" si="3"/>
        <v>108.812583333333</v>
      </c>
      <c r="L37" s="18">
        <f t="shared" si="4"/>
        <v>1.08812583333333</v>
      </c>
      <c r="M37" s="13" t="s">
        <v>75</v>
      </c>
      <c r="N37" s="18">
        <f>(O36-P36)*C22/100</f>
        <v>2.44166028798938</v>
      </c>
      <c r="O37" s="18">
        <f t="shared" si="19"/>
        <v>1.2166342695433</v>
      </c>
      <c r="P37" s="18">
        <f t="shared" si="5"/>
        <v>0.140026262372309</v>
      </c>
      <c r="Q37" s="23">
        <f t="shared" si="6"/>
        <v>0.0168031514846771</v>
      </c>
      <c r="R37" s="18">
        <f t="shared" si="7"/>
        <v>0.1305751</v>
      </c>
      <c r="S37" s="24">
        <f t="shared" si="8"/>
        <v>0.128685725568482</v>
      </c>
      <c r="T37" s="3">
        <v>0.01</v>
      </c>
      <c r="U37" s="25">
        <f t="shared" si="9"/>
        <v>0.00128685725568482</v>
      </c>
      <c r="V37" s="24"/>
      <c r="W37" s="3"/>
      <c r="X37" s="25"/>
      <c r="Y37" s="27">
        <v>0.02</v>
      </c>
      <c r="Z37" s="3">
        <v>0.21</v>
      </c>
      <c r="AA37" s="26">
        <f t="shared" si="10"/>
        <v>0.0042</v>
      </c>
      <c r="AB37" s="3">
        <v>0.01</v>
      </c>
      <c r="AC37" s="3">
        <v>0.29</v>
      </c>
      <c r="AD37" s="26">
        <f t="shared" si="11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0.0231868572556848</v>
      </c>
      <c r="AR37" s="28">
        <f t="shared" si="15"/>
        <v>108.812583333333</v>
      </c>
      <c r="AS37" s="1">
        <f t="shared" si="16"/>
        <v>0.12</v>
      </c>
      <c r="AT37" s="2">
        <f t="shared" si="20"/>
        <v>52.5642583333333</v>
      </c>
      <c r="AU37" s="1">
        <f t="shared" si="17"/>
        <v>106627.100398785</v>
      </c>
    </row>
    <row r="38" s="1" customFormat="1" spans="1:48">
      <c r="A38" s="13"/>
      <c r="B38" s="13"/>
      <c r="C38" s="16">
        <v>11</v>
      </c>
      <c r="D38" s="17">
        <v>12.0865375304333</v>
      </c>
      <c r="E38" s="19">
        <f t="shared" si="18"/>
        <v>15.2743756209677</v>
      </c>
      <c r="F38" s="16" t="s">
        <v>75</v>
      </c>
      <c r="G38" s="13">
        <v>12</v>
      </c>
      <c r="H38" s="18">
        <f t="shared" si="0"/>
        <v>12.0865375304333</v>
      </c>
      <c r="I38" s="18">
        <f t="shared" si="1"/>
        <v>285.236537530433</v>
      </c>
      <c r="J38" s="18">
        <f t="shared" si="2"/>
        <v>0.0789213733361155</v>
      </c>
      <c r="K38" s="18">
        <f t="shared" si="3"/>
        <v>108.812583333333</v>
      </c>
      <c r="L38" s="18">
        <f t="shared" si="4"/>
        <v>1.08812583333333</v>
      </c>
      <c r="M38" s="13" t="s">
        <v>73</v>
      </c>
      <c r="N38" s="13"/>
      <c r="O38" s="18">
        <f t="shared" si="19"/>
        <v>2.16473384050432</v>
      </c>
      <c r="P38" s="18">
        <f t="shared" si="5"/>
        <v>0.170843767599765</v>
      </c>
      <c r="Q38" s="23">
        <f t="shared" si="6"/>
        <v>0.0205012521119718</v>
      </c>
      <c r="R38" s="18">
        <f t="shared" si="7"/>
        <v>0.1305751</v>
      </c>
      <c r="S38" s="24">
        <f t="shared" si="8"/>
        <v>0.15700736290435</v>
      </c>
      <c r="T38" s="3">
        <v>0.01</v>
      </c>
      <c r="U38" s="25">
        <f t="shared" si="9"/>
        <v>0.0015700736290435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0.0234700736290435</v>
      </c>
      <c r="AR38" s="28">
        <f t="shared" si="15"/>
        <v>108.812583333333</v>
      </c>
      <c r="AS38" s="1">
        <f t="shared" si="16"/>
        <v>0.12</v>
      </c>
      <c r="AT38" s="2">
        <f t="shared" si="20"/>
        <v>52.5642583333333</v>
      </c>
      <c r="AU38" s="1">
        <f t="shared" si="17"/>
        <v>107929.49944078</v>
      </c>
      <c r="AV38" s="1">
        <f>SUM(AU27:AU38)</f>
        <v>1495899.4585339</v>
      </c>
    </row>
    <row r="39" s="1" customFormat="1" spans="1:46">
      <c r="A39" s="13"/>
      <c r="B39" s="13"/>
      <c r="C39" s="16">
        <v>12</v>
      </c>
      <c r="D39" s="17">
        <v>5.49967107635484</v>
      </c>
      <c r="E39" s="19">
        <f t="shared" si="18"/>
        <v>12.0865375304333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5.73221545045161</v>
      </c>
      <c r="E42" s="16"/>
      <c r="F42" s="16"/>
      <c r="G42" s="13">
        <v>1</v>
      </c>
      <c r="H42" s="18">
        <f t="shared" ref="H42:H53" si="21">E43</f>
        <v>5.73221545045161</v>
      </c>
      <c r="I42" s="18">
        <f t="shared" ref="I42:I53" si="22">H42+273.15</f>
        <v>278.882215450452</v>
      </c>
      <c r="J42" s="18">
        <f t="shared" ref="J42:J53" si="23">EXP(($C$16*(I42-$C$14))/($C$17*I42*$C$14))</f>
        <v>0.0362582908584782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0.00279518941133306</v>
      </c>
      <c r="Q42" s="23">
        <f t="shared" ref="Q42:Q53" si="27">P42*$B$44</f>
        <v>0.000363374623473298</v>
      </c>
      <c r="R42" s="18">
        <f t="shared" ref="R42:R53" si="28">L42*$B$44</f>
        <v>0.0100218354166667</v>
      </c>
      <c r="S42" s="24">
        <f t="shared" ref="S42:S53" si="29">Q42/R42</f>
        <v>0.0362582908584782</v>
      </c>
      <c r="T42" s="3">
        <v>0.01</v>
      </c>
      <c r="U42" s="25">
        <f t="shared" ref="U42:U53" si="30">S42*T42</f>
        <v>0.000362582908584782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0.0151625829085848</v>
      </c>
      <c r="AR42" s="28">
        <f t="shared" ref="AR42:AR53" si="34">$B$42/12</f>
        <v>7.70910416666667</v>
      </c>
      <c r="AS42" s="1">
        <f t="shared" ref="AS42:AS53" si="35">$B$44</f>
        <v>0.13</v>
      </c>
      <c r="AT42" s="2">
        <f t="shared" ref="AT42:AT53" si="36">$E$5/12</f>
        <v>16.7707534246575</v>
      </c>
      <c r="AU42" s="1">
        <f t="shared" ref="AU42:AU53" si="37">AT42*10000*AS42*0.67*AR42*AQ42</f>
        <v>1707.44935659482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5.0942107393871</v>
      </c>
      <c r="E43" s="19">
        <f t="shared" ref="E43:E54" si="38">D42</f>
        <v>5.73221545045161</v>
      </c>
      <c r="F43" s="16" t="s">
        <v>73</v>
      </c>
      <c r="G43" s="13">
        <v>2</v>
      </c>
      <c r="H43" s="18">
        <f t="shared" si="21"/>
        <v>5.0942107393871</v>
      </c>
      <c r="I43" s="18">
        <f t="shared" si="22"/>
        <v>278.244210739387</v>
      </c>
      <c r="J43" s="18">
        <f t="shared" si="23"/>
        <v>0.0334687540442764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0.151386893922</v>
      </c>
      <c r="P43" s="18">
        <f t="shared" si="26"/>
        <v>0.00506673071820239</v>
      </c>
      <c r="Q43" s="23">
        <f t="shared" si="27"/>
        <v>0.000658674993366311</v>
      </c>
      <c r="R43" s="18">
        <f t="shared" si="28"/>
        <v>0.0100218354166667</v>
      </c>
      <c r="S43" s="24">
        <f t="shared" si="29"/>
        <v>0.0657239882697446</v>
      </c>
      <c r="T43" s="3">
        <v>0.01</v>
      </c>
      <c r="U43" s="25">
        <f t="shared" si="30"/>
        <v>0.000657239882697446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0.0154572398826974</v>
      </c>
      <c r="AR43" s="28">
        <f t="shared" si="34"/>
        <v>7.70910416666667</v>
      </c>
      <c r="AS43" s="1">
        <f t="shared" si="35"/>
        <v>0.13</v>
      </c>
      <c r="AT43" s="2">
        <f t="shared" si="36"/>
        <v>16.7707534246575</v>
      </c>
      <c r="AU43" s="1">
        <f t="shared" si="37"/>
        <v>1740.63050151571</v>
      </c>
    </row>
    <row r="44" s="1" customFormat="1" spans="1:47">
      <c r="A44" s="13" t="s">
        <v>37</v>
      </c>
      <c r="B44" s="13">
        <f>I5</f>
        <v>0.13</v>
      </c>
      <c r="C44" s="16">
        <v>2</v>
      </c>
      <c r="D44" s="17">
        <v>9.29563570632143</v>
      </c>
      <c r="E44" s="19">
        <f t="shared" si="38"/>
        <v>5.0942107393871</v>
      </c>
      <c r="F44" s="16" t="s">
        <v>73</v>
      </c>
      <c r="G44" s="13">
        <v>3</v>
      </c>
      <c r="H44" s="18">
        <f t="shared" si="21"/>
        <v>9.29563570632143</v>
      </c>
      <c r="I44" s="18">
        <f t="shared" si="22"/>
        <v>282.445635706321</v>
      </c>
      <c r="J44" s="18">
        <f t="shared" si="23"/>
        <v>0.0563255926495756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0.223411204870465</v>
      </c>
      <c r="P44" s="18">
        <f t="shared" si="26"/>
        <v>0.0125837685188847</v>
      </c>
      <c r="Q44" s="23">
        <f t="shared" si="27"/>
        <v>0.00163588990745501</v>
      </c>
      <c r="R44" s="18">
        <f t="shared" si="28"/>
        <v>0.0100218354166667</v>
      </c>
      <c r="S44" s="24">
        <f t="shared" si="29"/>
        <v>0.163232565637075</v>
      </c>
      <c r="T44" s="3">
        <v>0.01</v>
      </c>
      <c r="U44" s="25">
        <f t="shared" si="30"/>
        <v>0.00163232565637075</v>
      </c>
      <c r="V44" s="24"/>
      <c r="W44" s="3"/>
      <c r="X44" s="25"/>
      <c r="Y44" s="27">
        <v>0.02</v>
      </c>
      <c r="Z44" s="3">
        <v>0.49</v>
      </c>
      <c r="AA44" s="26">
        <f t="shared" si="31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32"/>
        <v>0.005</v>
      </c>
      <c r="AQ44" s="1">
        <f t="shared" si="33"/>
        <v>0.0164323256563708</v>
      </c>
      <c r="AR44" s="28">
        <f t="shared" si="34"/>
        <v>7.70910416666667</v>
      </c>
      <c r="AS44" s="1">
        <f t="shared" si="35"/>
        <v>0.13</v>
      </c>
      <c r="AT44" s="2">
        <f t="shared" si="36"/>
        <v>16.7707534246575</v>
      </c>
      <c r="AU44" s="1">
        <f t="shared" si="37"/>
        <v>1850.43432497514</v>
      </c>
    </row>
    <row r="45" s="1" customFormat="1" spans="1:47">
      <c r="A45" s="13"/>
      <c r="B45" s="13"/>
      <c r="C45" s="16">
        <v>3</v>
      </c>
      <c r="D45" s="17">
        <v>14.2909975032581</v>
      </c>
      <c r="E45" s="19">
        <f t="shared" si="38"/>
        <v>9.29563570632143</v>
      </c>
      <c r="F45" s="16" t="s">
        <v>73</v>
      </c>
      <c r="G45" s="13">
        <v>4</v>
      </c>
      <c r="H45" s="18">
        <f t="shared" si="21"/>
        <v>14.2909975032581</v>
      </c>
      <c r="I45" s="18">
        <f t="shared" si="22"/>
        <v>287.440997503258</v>
      </c>
      <c r="J45" s="18">
        <f t="shared" si="23"/>
        <v>0.102539567725305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0.287918478018247</v>
      </c>
      <c r="P45" s="18">
        <f t="shared" si="26"/>
        <v>0.0295230362761187</v>
      </c>
      <c r="Q45" s="23">
        <f t="shared" si="27"/>
        <v>0.00383799471589544</v>
      </c>
      <c r="R45" s="18">
        <f t="shared" si="28"/>
        <v>0.0100218354166667</v>
      </c>
      <c r="S45" s="24">
        <f t="shared" si="29"/>
        <v>0.382963255364653</v>
      </c>
      <c r="T45" s="3">
        <v>0.01</v>
      </c>
      <c r="U45" s="25">
        <f t="shared" si="30"/>
        <v>0.00382963255364653</v>
      </c>
      <c r="V45" s="24"/>
      <c r="W45" s="3"/>
      <c r="X45" s="25"/>
      <c r="Y45" s="27">
        <v>0.02</v>
      </c>
      <c r="Z45" s="3">
        <v>0.49</v>
      </c>
      <c r="AA45" s="26">
        <f t="shared" si="31"/>
        <v>0.0098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</v>
      </c>
      <c r="AO45" s="3">
        <v>0.5</v>
      </c>
      <c r="AP45" s="3">
        <f t="shared" si="32"/>
        <v>0.005</v>
      </c>
      <c r="AQ45" s="1">
        <f t="shared" si="33"/>
        <v>0.0186296325536465</v>
      </c>
      <c r="AR45" s="28">
        <f t="shared" si="34"/>
        <v>7.70910416666667</v>
      </c>
      <c r="AS45" s="1">
        <f t="shared" si="35"/>
        <v>0.13</v>
      </c>
      <c r="AT45" s="2">
        <f t="shared" si="36"/>
        <v>16.7707534246575</v>
      </c>
      <c r="AU45" s="1">
        <f t="shared" si="37"/>
        <v>2097.87173525111</v>
      </c>
    </row>
    <row r="46" s="1" customFormat="1" spans="1:47">
      <c r="A46" s="13"/>
      <c r="B46" s="13"/>
      <c r="C46" s="16">
        <v>4</v>
      </c>
      <c r="D46" s="17">
        <v>15.7205065249667</v>
      </c>
      <c r="E46" s="19">
        <f t="shared" si="38"/>
        <v>14.2909975032581</v>
      </c>
      <c r="F46" s="16" t="s">
        <v>73</v>
      </c>
      <c r="G46" s="13">
        <v>5</v>
      </c>
      <c r="H46" s="18">
        <f t="shared" si="21"/>
        <v>15.7205065249667</v>
      </c>
      <c r="I46" s="18">
        <f t="shared" si="22"/>
        <v>288.870506524967</v>
      </c>
      <c r="J46" s="18">
        <f t="shared" si="23"/>
        <v>0.121252890285746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0.245475669655021</v>
      </c>
      <c r="O46" s="18">
        <f t="shared" si="39"/>
        <v>0.0900108137537731</v>
      </c>
      <c r="P46" s="18">
        <f t="shared" si="26"/>
        <v>0.010914071324617</v>
      </c>
      <c r="Q46" s="23">
        <f t="shared" si="27"/>
        <v>0.00141882927220021</v>
      </c>
      <c r="R46" s="18">
        <f t="shared" si="28"/>
        <v>0.0100218354166667</v>
      </c>
      <c r="S46" s="24">
        <f t="shared" si="29"/>
        <v>0.141573794939861</v>
      </c>
      <c r="T46" s="3">
        <v>0.01</v>
      </c>
      <c r="U46" s="25">
        <f t="shared" si="30"/>
        <v>0.00141573794939861</v>
      </c>
      <c r="V46" s="24"/>
      <c r="W46" s="3"/>
      <c r="X46" s="25"/>
      <c r="Y46" s="27">
        <v>0.02</v>
      </c>
      <c r="Z46" s="3">
        <v>0.49</v>
      </c>
      <c r="AA46" s="26">
        <f t="shared" si="31"/>
        <v>0.0098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</v>
      </c>
      <c r="AO46" s="3">
        <v>0.5</v>
      </c>
      <c r="AP46" s="3">
        <f t="shared" si="32"/>
        <v>0.005</v>
      </c>
      <c r="AQ46" s="1">
        <f t="shared" si="33"/>
        <v>0.0162157379493986</v>
      </c>
      <c r="AR46" s="28">
        <f t="shared" si="34"/>
        <v>7.70910416666667</v>
      </c>
      <c r="AS46" s="1">
        <f t="shared" si="35"/>
        <v>0.13</v>
      </c>
      <c r="AT46" s="2">
        <f t="shared" si="36"/>
        <v>16.7707534246575</v>
      </c>
      <c r="AU46" s="1">
        <f t="shared" si="37"/>
        <v>1826.04451334836</v>
      </c>
    </row>
    <row r="47" s="1" customFormat="1" spans="1:47">
      <c r="A47" s="13"/>
      <c r="B47" s="13"/>
      <c r="C47" s="16">
        <v>5</v>
      </c>
      <c r="D47" s="17">
        <v>19.6778010590323</v>
      </c>
      <c r="E47" s="19">
        <f t="shared" si="38"/>
        <v>15.7205065249667</v>
      </c>
      <c r="F47" s="16" t="s">
        <v>75</v>
      </c>
      <c r="G47" s="13">
        <v>6</v>
      </c>
      <c r="H47" s="18">
        <f t="shared" si="21"/>
        <v>19.6778010590323</v>
      </c>
      <c r="I47" s="18">
        <f t="shared" si="22"/>
        <v>292.827801059032</v>
      </c>
      <c r="J47" s="18">
        <f t="shared" si="23"/>
        <v>0.191213215463176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0.156187784095823</v>
      </c>
      <c r="P47" s="18">
        <f t="shared" si="26"/>
        <v>0.0298651684130306</v>
      </c>
      <c r="Q47" s="23">
        <f t="shared" si="27"/>
        <v>0.00388247189369397</v>
      </c>
      <c r="R47" s="18">
        <f t="shared" si="28"/>
        <v>0.0100218354166667</v>
      </c>
      <c r="S47" s="24">
        <f t="shared" si="29"/>
        <v>0.387401282527279</v>
      </c>
      <c r="T47" s="3">
        <v>0.01</v>
      </c>
      <c r="U47" s="25">
        <f t="shared" si="30"/>
        <v>0.00387401282527279</v>
      </c>
      <c r="V47" s="24"/>
      <c r="W47" s="3"/>
      <c r="X47" s="25"/>
      <c r="Y47" s="27">
        <v>0.02</v>
      </c>
      <c r="Z47" s="3">
        <v>0.49</v>
      </c>
      <c r="AA47" s="26">
        <f t="shared" si="31"/>
        <v>0.0098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0.01</v>
      </c>
      <c r="AO47" s="3">
        <v>0.5</v>
      </c>
      <c r="AP47" s="3">
        <f t="shared" si="32"/>
        <v>0.005</v>
      </c>
      <c r="AQ47" s="1">
        <f t="shared" si="33"/>
        <v>0.0186740128252728</v>
      </c>
      <c r="AR47" s="28">
        <f t="shared" si="34"/>
        <v>7.70910416666667</v>
      </c>
      <c r="AS47" s="1">
        <f t="shared" si="35"/>
        <v>0.13</v>
      </c>
      <c r="AT47" s="2">
        <f t="shared" si="36"/>
        <v>16.7707534246575</v>
      </c>
      <c r="AU47" s="1">
        <f t="shared" si="37"/>
        <v>2102.86937098973</v>
      </c>
    </row>
    <row r="48" s="1" customFormat="1" spans="1:47">
      <c r="A48" s="13"/>
      <c r="B48" s="13"/>
      <c r="C48" s="16">
        <v>6</v>
      </c>
      <c r="D48" s="17">
        <v>23.0940306923333</v>
      </c>
      <c r="E48" s="19">
        <f t="shared" si="38"/>
        <v>19.6778010590323</v>
      </c>
      <c r="F48" s="16" t="s">
        <v>73</v>
      </c>
      <c r="G48" s="13">
        <v>7</v>
      </c>
      <c r="H48" s="18">
        <f t="shared" si="21"/>
        <v>23.0940306923333</v>
      </c>
      <c r="I48" s="18">
        <f t="shared" si="22"/>
        <v>296.244030692333</v>
      </c>
      <c r="J48" s="18">
        <f t="shared" si="23"/>
        <v>0.280572511034409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0.203413657349459</v>
      </c>
      <c r="P48" s="18">
        <f t="shared" si="26"/>
        <v>0.0570722806212305</v>
      </c>
      <c r="Q48" s="23">
        <f t="shared" si="27"/>
        <v>0.00741939648075997</v>
      </c>
      <c r="R48" s="18">
        <f t="shared" si="28"/>
        <v>0.0100218354166667</v>
      </c>
      <c r="S48" s="24">
        <f t="shared" si="29"/>
        <v>0.740323121692984</v>
      </c>
      <c r="T48" s="3">
        <v>0.01</v>
      </c>
      <c r="U48" s="25">
        <f t="shared" si="30"/>
        <v>0.00740323121692984</v>
      </c>
      <c r="V48" s="24"/>
      <c r="W48" s="3"/>
      <c r="X48" s="25"/>
      <c r="Y48" s="27">
        <v>0.04</v>
      </c>
      <c r="Z48" s="3">
        <v>0.49</v>
      </c>
      <c r="AA48" s="26">
        <f t="shared" si="31"/>
        <v>0.0196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0.015</v>
      </c>
      <c r="AO48" s="3">
        <v>0.5</v>
      </c>
      <c r="AP48" s="3">
        <f t="shared" si="32"/>
        <v>0.0075</v>
      </c>
      <c r="AQ48" s="1">
        <f t="shared" si="33"/>
        <v>0.0345032312169298</v>
      </c>
      <c r="AR48" s="28">
        <f t="shared" si="34"/>
        <v>7.70910416666667</v>
      </c>
      <c r="AS48" s="1">
        <f t="shared" si="35"/>
        <v>0.13</v>
      </c>
      <c r="AT48" s="2">
        <f t="shared" si="36"/>
        <v>16.7707534246575</v>
      </c>
      <c r="AU48" s="1">
        <f t="shared" si="37"/>
        <v>3885.38814903586</v>
      </c>
    </row>
    <row r="49" s="1" customFormat="1" spans="1:47">
      <c r="A49" s="13"/>
      <c r="B49" s="13"/>
      <c r="C49" s="16">
        <v>7</v>
      </c>
      <c r="D49" s="17">
        <v>25.3810959080645</v>
      </c>
      <c r="E49" s="19">
        <f t="shared" si="38"/>
        <v>23.0940306923333</v>
      </c>
      <c r="F49" s="16" t="s">
        <v>73</v>
      </c>
      <c r="G49" s="13">
        <v>8</v>
      </c>
      <c r="H49" s="18">
        <f t="shared" si="21"/>
        <v>25.3810959080645</v>
      </c>
      <c r="I49" s="18">
        <f t="shared" si="22"/>
        <v>298.531095908065</v>
      </c>
      <c r="J49" s="18">
        <f t="shared" si="23"/>
        <v>0.360911166704365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0.223432418394895</v>
      </c>
      <c r="P49" s="18">
        <f t="shared" si="26"/>
        <v>0.0806392548024794</v>
      </c>
      <c r="Q49" s="23">
        <f t="shared" si="27"/>
        <v>0.0104831031243223</v>
      </c>
      <c r="R49" s="18">
        <f t="shared" si="28"/>
        <v>0.0100218354166667</v>
      </c>
      <c r="S49" s="24">
        <f t="shared" si="29"/>
        <v>1.0460262704862</v>
      </c>
      <c r="T49" s="3">
        <v>0.01</v>
      </c>
      <c r="U49" s="25">
        <f t="shared" si="30"/>
        <v>0.010460262704862</v>
      </c>
      <c r="V49" s="24"/>
      <c r="W49" s="3"/>
      <c r="X49" s="25"/>
      <c r="Y49" s="27">
        <v>0.04</v>
      </c>
      <c r="Z49" s="3">
        <v>0.49</v>
      </c>
      <c r="AA49" s="26">
        <f t="shared" si="31"/>
        <v>0.0196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0.015</v>
      </c>
      <c r="AO49" s="3">
        <v>0.5</v>
      </c>
      <c r="AP49" s="3">
        <f t="shared" si="32"/>
        <v>0.0075</v>
      </c>
      <c r="AQ49" s="1">
        <f t="shared" si="33"/>
        <v>0.037560262704862</v>
      </c>
      <c r="AR49" s="28">
        <f t="shared" si="34"/>
        <v>7.70910416666667</v>
      </c>
      <c r="AS49" s="1">
        <f t="shared" si="35"/>
        <v>0.13</v>
      </c>
      <c r="AT49" s="2">
        <f t="shared" si="36"/>
        <v>16.7707534246575</v>
      </c>
      <c r="AU49" s="1">
        <f t="shared" si="37"/>
        <v>4229.63862922315</v>
      </c>
    </row>
    <row r="50" s="1" customFormat="1" spans="1:47">
      <c r="A50" s="13"/>
      <c r="B50" s="13"/>
      <c r="C50" s="16">
        <v>8</v>
      </c>
      <c r="D50" s="17">
        <v>24.2894604809677</v>
      </c>
      <c r="E50" s="19">
        <f t="shared" si="38"/>
        <v>25.3810959080645</v>
      </c>
      <c r="F50" s="16" t="s">
        <v>73</v>
      </c>
      <c r="G50" s="13">
        <v>9</v>
      </c>
      <c r="H50" s="18">
        <f t="shared" si="21"/>
        <v>24.2894604809677</v>
      </c>
      <c r="I50" s="18">
        <f t="shared" si="22"/>
        <v>297.439460480968</v>
      </c>
      <c r="J50" s="18">
        <f t="shared" si="23"/>
        <v>0.32019455637761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0.219884205259082</v>
      </c>
      <c r="P50" s="18">
        <f t="shared" si="26"/>
        <v>0.0704057255573752</v>
      </c>
      <c r="Q50" s="23">
        <f t="shared" si="27"/>
        <v>0.00915274432245878</v>
      </c>
      <c r="R50" s="18">
        <f t="shared" si="28"/>
        <v>0.0100218354166667</v>
      </c>
      <c r="S50" s="24">
        <f t="shared" si="29"/>
        <v>0.913280246773704</v>
      </c>
      <c r="T50" s="3">
        <v>0.01</v>
      </c>
      <c r="U50" s="25">
        <f t="shared" si="30"/>
        <v>0.00913280246773704</v>
      </c>
      <c r="V50" s="24"/>
      <c r="W50" s="3"/>
      <c r="X50" s="25"/>
      <c r="Y50" s="27">
        <v>0.02</v>
      </c>
      <c r="Z50" s="3">
        <v>0.49</v>
      </c>
      <c r="AA50" s="26">
        <f t="shared" si="31"/>
        <v>0.0098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</v>
      </c>
      <c r="AO50" s="3">
        <v>0.5</v>
      </c>
      <c r="AP50" s="3">
        <f t="shared" si="32"/>
        <v>0.005</v>
      </c>
      <c r="AQ50" s="1">
        <f t="shared" si="33"/>
        <v>0.023932802467737</v>
      </c>
      <c r="AR50" s="28">
        <f t="shared" si="34"/>
        <v>7.70910416666667</v>
      </c>
      <c r="AS50" s="1">
        <f t="shared" si="35"/>
        <v>0.13</v>
      </c>
      <c r="AT50" s="2">
        <f t="shared" si="36"/>
        <v>16.7707534246575</v>
      </c>
      <c r="AU50" s="1">
        <f t="shared" si="37"/>
        <v>2695.05851485976</v>
      </c>
    </row>
    <row r="51" s="1" customFormat="1" spans="1:47">
      <c r="A51" s="13"/>
      <c r="B51" s="13"/>
      <c r="C51" s="16">
        <v>9</v>
      </c>
      <c r="D51" s="17">
        <v>19.90995192</v>
      </c>
      <c r="E51" s="19">
        <f t="shared" si="38"/>
        <v>24.2894604809677</v>
      </c>
      <c r="F51" s="16" t="s">
        <v>73</v>
      </c>
      <c r="G51" s="13">
        <v>10</v>
      </c>
      <c r="H51" s="18">
        <f t="shared" si="21"/>
        <v>19.90995192</v>
      </c>
      <c r="I51" s="18">
        <f t="shared" si="22"/>
        <v>293.05995192</v>
      </c>
      <c r="J51" s="18">
        <f t="shared" si="23"/>
        <v>0.196316707254201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0.226569521368374</v>
      </c>
      <c r="P51" s="18">
        <f t="shared" si="26"/>
        <v>0.0444793823991995</v>
      </c>
      <c r="Q51" s="23">
        <f t="shared" si="27"/>
        <v>0.00578231971189593</v>
      </c>
      <c r="R51" s="18">
        <f t="shared" si="28"/>
        <v>0.0100218354166667</v>
      </c>
      <c r="S51" s="24">
        <f t="shared" si="29"/>
        <v>0.576972128506494</v>
      </c>
      <c r="T51" s="3">
        <v>0.01</v>
      </c>
      <c r="U51" s="25">
        <f t="shared" si="30"/>
        <v>0.00576972128506494</v>
      </c>
      <c r="V51" s="24"/>
      <c r="W51" s="3"/>
      <c r="X51" s="25"/>
      <c r="Y51" s="27">
        <v>0.02</v>
      </c>
      <c r="Z51" s="3">
        <v>0.49</v>
      </c>
      <c r="AA51" s="26">
        <f t="shared" si="31"/>
        <v>0.0098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</v>
      </c>
      <c r="AO51" s="3">
        <v>0.5</v>
      </c>
      <c r="AP51" s="3">
        <f t="shared" si="32"/>
        <v>0.005</v>
      </c>
      <c r="AQ51" s="1">
        <f t="shared" si="33"/>
        <v>0.0205697212850649</v>
      </c>
      <c r="AR51" s="28">
        <f t="shared" si="34"/>
        <v>7.70910416666667</v>
      </c>
      <c r="AS51" s="1">
        <f t="shared" si="35"/>
        <v>0.13</v>
      </c>
      <c r="AT51" s="2">
        <f t="shared" si="36"/>
        <v>16.7707534246575</v>
      </c>
      <c r="AU51" s="1">
        <f t="shared" si="37"/>
        <v>2316.34396232277</v>
      </c>
    </row>
    <row r="52" s="1" customFormat="1" spans="1:47">
      <c r="A52" s="13"/>
      <c r="B52" s="13"/>
      <c r="C52" s="16">
        <v>10</v>
      </c>
      <c r="D52" s="17">
        <v>15.2743756209677</v>
      </c>
      <c r="E52" s="19">
        <f t="shared" si="38"/>
        <v>19.90995192</v>
      </c>
      <c r="F52" s="16" t="s">
        <v>73</v>
      </c>
      <c r="G52" s="13">
        <v>11</v>
      </c>
      <c r="H52" s="18">
        <f t="shared" si="21"/>
        <v>15.2743756209677</v>
      </c>
      <c r="I52" s="18">
        <f t="shared" si="22"/>
        <v>288.424375620968</v>
      </c>
      <c r="J52" s="18">
        <f t="shared" si="23"/>
        <v>0.115093143336224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0.172985632020716</v>
      </c>
      <c r="O52" s="18">
        <f t="shared" si="39"/>
        <v>0.0861955486151253</v>
      </c>
      <c r="P52" s="18">
        <f t="shared" si="26"/>
        <v>0.00992051663170509</v>
      </c>
      <c r="Q52" s="23">
        <f t="shared" si="27"/>
        <v>0.00128966716212166</v>
      </c>
      <c r="R52" s="18">
        <f t="shared" si="28"/>
        <v>0.0100218354166667</v>
      </c>
      <c r="S52" s="24">
        <f t="shared" si="29"/>
        <v>0.128685725568482</v>
      </c>
      <c r="T52" s="3">
        <v>0.01</v>
      </c>
      <c r="U52" s="25">
        <f t="shared" si="30"/>
        <v>0.00128685725568482</v>
      </c>
      <c r="V52" s="24"/>
      <c r="W52" s="3"/>
      <c r="X52" s="25"/>
      <c r="Y52" s="27">
        <v>0.02</v>
      </c>
      <c r="Z52" s="3">
        <v>0.49</v>
      </c>
      <c r="AA52" s="26">
        <f t="shared" si="31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32"/>
        <v>0.005</v>
      </c>
      <c r="AQ52" s="1">
        <f t="shared" si="33"/>
        <v>0.0160868572556848</v>
      </c>
      <c r="AR52" s="28">
        <f t="shared" si="34"/>
        <v>7.70910416666667</v>
      </c>
      <c r="AS52" s="1">
        <f t="shared" si="35"/>
        <v>0.13</v>
      </c>
      <c r="AT52" s="2">
        <f t="shared" si="36"/>
        <v>16.7707534246575</v>
      </c>
      <c r="AU52" s="1">
        <f t="shared" si="37"/>
        <v>1811.53133581879</v>
      </c>
    </row>
    <row r="53" s="1" customFormat="1" spans="1:48">
      <c r="A53" s="13"/>
      <c r="B53" s="13"/>
      <c r="C53" s="16">
        <v>11</v>
      </c>
      <c r="D53" s="17">
        <v>12.0865375304333</v>
      </c>
      <c r="E53" s="19">
        <f t="shared" si="38"/>
        <v>15.2743756209677</v>
      </c>
      <c r="F53" s="16" t="s">
        <v>75</v>
      </c>
      <c r="G53" s="13">
        <v>12</v>
      </c>
      <c r="H53" s="18">
        <f t="shared" si="21"/>
        <v>12.0865375304333</v>
      </c>
      <c r="I53" s="18">
        <f t="shared" si="22"/>
        <v>285.236537530433</v>
      </c>
      <c r="J53" s="18">
        <f t="shared" si="23"/>
        <v>0.0789213733361155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0.153366073650087</v>
      </c>
      <c r="P53" s="18">
        <f t="shared" si="26"/>
        <v>0.0121038611556327</v>
      </c>
      <c r="Q53" s="23">
        <f t="shared" si="27"/>
        <v>0.00157350195023225</v>
      </c>
      <c r="R53" s="18">
        <f t="shared" si="28"/>
        <v>0.0100218354166667</v>
      </c>
      <c r="S53" s="24">
        <f t="shared" si="29"/>
        <v>0.15700736290435</v>
      </c>
      <c r="T53" s="3">
        <v>0.01</v>
      </c>
      <c r="U53" s="25">
        <f t="shared" si="30"/>
        <v>0.0015700736290435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0.0163700736290435</v>
      </c>
      <c r="AR53" s="28">
        <f t="shared" si="34"/>
        <v>7.70910416666667</v>
      </c>
      <c r="AS53" s="1">
        <f t="shared" si="35"/>
        <v>0.13</v>
      </c>
      <c r="AT53" s="2">
        <f t="shared" si="36"/>
        <v>16.7707534246575</v>
      </c>
      <c r="AU53" s="1">
        <f t="shared" si="37"/>
        <v>1843.42416155856</v>
      </c>
      <c r="AV53" s="1">
        <f>SUM(AU42:AU53)</f>
        <v>28106.6845554938</v>
      </c>
    </row>
    <row r="54" s="1" customFormat="1" spans="1:46">
      <c r="A54" s="13"/>
      <c r="B54" s="13"/>
      <c r="C54" s="16">
        <v>12</v>
      </c>
      <c r="D54" s="17">
        <v>5.49967107635484</v>
      </c>
      <c r="E54" s="19">
        <f t="shared" si="38"/>
        <v>12.0865375304333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5.73221545045161</v>
      </c>
      <c r="E58" s="16"/>
      <c r="F58" s="16"/>
      <c r="G58" s="13">
        <v>1</v>
      </c>
      <c r="H58" s="18">
        <f t="shared" ref="H58:H69" si="40">E59</f>
        <v>5.73221545045161</v>
      </c>
      <c r="I58" s="18">
        <f t="shared" ref="I58:I69" si="41">H58+273.15</f>
        <v>278.882215450452</v>
      </c>
      <c r="J58" s="18">
        <f t="shared" ref="J58:J69" si="42">EXP(($C$16*(I58-$C$14))/($C$17*I58*$C$14))</f>
        <v>0.0362582908584782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0.100170236280355</v>
      </c>
      <c r="Q58" s="23">
        <f t="shared" ref="Q58:Q69" si="46">P58*$B$60</f>
        <v>0.0290493685213029</v>
      </c>
      <c r="R58" s="18">
        <f t="shared" ref="R58:R69" si="47">L58*$B$60</f>
        <v>0.80117865</v>
      </c>
      <c r="S58" s="24">
        <f t="shared" ref="S58:S69" si="48">Q58/R58</f>
        <v>0.0362582908584782</v>
      </c>
      <c r="T58" s="3">
        <v>0.27</v>
      </c>
      <c r="U58" s="25">
        <f t="shared" ref="U58:U69" si="49">S58*T58</f>
        <v>0.00978973853178911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0.228302146196727</v>
      </c>
      <c r="AC58" s="28">
        <f t="shared" ref="AC58:AC69" si="51">$B$58/12</f>
        <v>10.2321666666667</v>
      </c>
      <c r="AD58" s="1">
        <f t="shared" ref="AD58:AD69" si="52">$B$60</f>
        <v>0.29</v>
      </c>
      <c r="AE58" s="29">
        <f t="shared" ref="AE58:AE69" si="53">$E$7/12</f>
        <v>202.85404109589</v>
      </c>
      <c r="AF58" s="1">
        <f t="shared" ref="AF58:AF69" si="54">AE58*10000*AC58*AB58</f>
        <v>4738722.35141206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7">
        <v>5.0942107393871</v>
      </c>
      <c r="E59" s="19">
        <f t="shared" ref="E59:E70" si="55">D58</f>
        <v>5.73221545045161</v>
      </c>
      <c r="F59" s="16" t="s">
        <v>73</v>
      </c>
      <c r="G59" s="13">
        <v>2</v>
      </c>
      <c r="H59" s="18">
        <f t="shared" si="40"/>
        <v>5.0942107393871</v>
      </c>
      <c r="I59" s="18">
        <f t="shared" si="41"/>
        <v>278.244210739387</v>
      </c>
      <c r="J59" s="18">
        <f t="shared" si="42"/>
        <v>0.0334687540442764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5.42519976371964</v>
      </c>
      <c r="P59" s="18">
        <f t="shared" si="45"/>
        <v>0.181574676532999</v>
      </c>
      <c r="Q59" s="23">
        <f t="shared" si="46"/>
        <v>0.0526566561945698</v>
      </c>
      <c r="R59" s="18">
        <f t="shared" si="47"/>
        <v>0.80117865</v>
      </c>
      <c r="S59" s="24">
        <f t="shared" si="48"/>
        <v>0.0657239882697445</v>
      </c>
      <c r="T59" s="3">
        <v>0.27</v>
      </c>
      <c r="U59" s="25">
        <f t="shared" si="49"/>
        <v>0.017745476832831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0.229847946148619</v>
      </c>
      <c r="AC59" s="28">
        <f t="shared" si="51"/>
        <v>10.2321666666667</v>
      </c>
      <c r="AD59" s="1">
        <f t="shared" si="52"/>
        <v>0.29</v>
      </c>
      <c r="AE59" s="29">
        <f t="shared" si="53"/>
        <v>202.85404109589</v>
      </c>
      <c r="AF59" s="1">
        <f t="shared" si="54"/>
        <v>4770807.53722776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0.29</v>
      </c>
      <c r="C60" s="16">
        <v>2</v>
      </c>
      <c r="D60" s="17">
        <v>9.29563570632143</v>
      </c>
      <c r="E60" s="19">
        <f t="shared" si="55"/>
        <v>5.0942107393871</v>
      </c>
      <c r="F60" s="16" t="s">
        <v>73</v>
      </c>
      <c r="G60" s="13">
        <v>3</v>
      </c>
      <c r="H60" s="18">
        <f t="shared" si="40"/>
        <v>9.29563570632143</v>
      </c>
      <c r="I60" s="18">
        <f t="shared" si="41"/>
        <v>282.445635706321</v>
      </c>
      <c r="J60" s="18">
        <f t="shared" si="42"/>
        <v>0.0563255926495756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8.00631008718664</v>
      </c>
      <c r="P60" s="18">
        <f t="shared" si="45"/>
        <v>0.450960160597063</v>
      </c>
      <c r="Q60" s="23">
        <f t="shared" si="46"/>
        <v>0.130778446573148</v>
      </c>
      <c r="R60" s="18">
        <f t="shared" si="47"/>
        <v>0.80117865</v>
      </c>
      <c r="S60" s="24">
        <f t="shared" si="48"/>
        <v>0.163232565637075</v>
      </c>
      <c r="T60" s="3">
        <v>0.27</v>
      </c>
      <c r="U60" s="25">
        <f t="shared" si="49"/>
        <v>0.0440727927220103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50"/>
        <v>0.234963343625887</v>
      </c>
      <c r="AC60" s="28">
        <f t="shared" si="51"/>
        <v>10.2321666666667</v>
      </c>
      <c r="AD60" s="1">
        <f t="shared" si="52"/>
        <v>0.29</v>
      </c>
      <c r="AE60" s="29">
        <f t="shared" si="53"/>
        <v>202.85404109589</v>
      </c>
      <c r="AF60" s="1">
        <f t="shared" si="54"/>
        <v>4876984.58709656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7">
        <v>14.2909975032581</v>
      </c>
      <c r="E61" s="19">
        <f t="shared" si="55"/>
        <v>9.29563570632143</v>
      </c>
      <c r="F61" s="16" t="s">
        <v>73</v>
      </c>
      <c r="G61" s="13">
        <v>4</v>
      </c>
      <c r="H61" s="18">
        <f t="shared" si="40"/>
        <v>14.2909975032581</v>
      </c>
      <c r="I61" s="18">
        <f t="shared" si="41"/>
        <v>287.440997503258</v>
      </c>
      <c r="J61" s="18">
        <f t="shared" si="42"/>
        <v>0.102539567725305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10.3180349265896</v>
      </c>
      <c r="P61" s="18">
        <f t="shared" si="45"/>
        <v>1.05800684114709</v>
      </c>
      <c r="Q61" s="23">
        <f t="shared" si="46"/>
        <v>0.306821983932657</v>
      </c>
      <c r="R61" s="18">
        <f t="shared" si="47"/>
        <v>0.80117865</v>
      </c>
      <c r="S61" s="24">
        <f t="shared" si="48"/>
        <v>0.382963255364652</v>
      </c>
      <c r="T61" s="3">
        <v>0.27</v>
      </c>
      <c r="U61" s="25">
        <f t="shared" si="49"/>
        <v>0.103400078948456</v>
      </c>
      <c r="V61" s="3">
        <v>180.9</v>
      </c>
      <c r="W61" s="26">
        <v>6</v>
      </c>
      <c r="X61" s="26">
        <v>3</v>
      </c>
      <c r="Y61" s="26">
        <v>0.3</v>
      </c>
      <c r="Z61" s="26">
        <v>6</v>
      </c>
      <c r="AA61" s="3">
        <v>30.2</v>
      </c>
      <c r="AB61" s="2">
        <f t="shared" si="50"/>
        <v>0.246490635339685</v>
      </c>
      <c r="AC61" s="28">
        <f t="shared" si="51"/>
        <v>10.2321666666667</v>
      </c>
      <c r="AD61" s="1">
        <f t="shared" si="52"/>
        <v>0.29</v>
      </c>
      <c r="AE61" s="29">
        <f t="shared" si="53"/>
        <v>202.85404109589</v>
      </c>
      <c r="AF61" s="1">
        <f t="shared" si="54"/>
        <v>5116249.24494325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7">
        <v>15.7205065249667</v>
      </c>
      <c r="E62" s="19">
        <f t="shared" si="55"/>
        <v>14.2909975032581</v>
      </c>
      <c r="F62" s="16" t="s">
        <v>73</v>
      </c>
      <c r="G62" s="13">
        <v>5</v>
      </c>
      <c r="H62" s="18">
        <f t="shared" si="40"/>
        <v>15.7205065249667</v>
      </c>
      <c r="I62" s="18">
        <f t="shared" si="41"/>
        <v>288.870506524967</v>
      </c>
      <c r="J62" s="18">
        <f t="shared" si="42"/>
        <v>0.121252890285746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8.79702668117036</v>
      </c>
      <c r="O62" s="18">
        <f t="shared" si="56"/>
        <v>3.22568640427212</v>
      </c>
      <c r="P62" s="18">
        <f t="shared" si="45"/>
        <v>0.39112379967343</v>
      </c>
      <c r="Q62" s="23">
        <f t="shared" si="46"/>
        <v>0.113425901905295</v>
      </c>
      <c r="R62" s="18">
        <f t="shared" si="47"/>
        <v>0.80117865</v>
      </c>
      <c r="S62" s="24">
        <f t="shared" si="48"/>
        <v>0.141573794939861</v>
      </c>
      <c r="T62" s="3">
        <v>0.27</v>
      </c>
      <c r="U62" s="25">
        <f t="shared" si="49"/>
        <v>0.0382249246337625</v>
      </c>
      <c r="V62" s="3">
        <v>180.9</v>
      </c>
      <c r="W62" s="26">
        <v>6</v>
      </c>
      <c r="X62" s="26">
        <v>3</v>
      </c>
      <c r="Y62" s="26">
        <v>0.3</v>
      </c>
      <c r="Z62" s="26">
        <v>6</v>
      </c>
      <c r="AA62" s="3">
        <v>30.2</v>
      </c>
      <c r="AB62" s="2">
        <f t="shared" si="50"/>
        <v>0.23382710285634</v>
      </c>
      <c r="AC62" s="28">
        <f t="shared" si="51"/>
        <v>10.2321666666667</v>
      </c>
      <c r="AD62" s="1">
        <f t="shared" si="52"/>
        <v>0.29</v>
      </c>
      <c r="AE62" s="29">
        <f t="shared" si="53"/>
        <v>202.85404109589</v>
      </c>
      <c r="AF62" s="1">
        <f t="shared" si="54"/>
        <v>4853400.36057511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7">
        <v>19.6778010590323</v>
      </c>
      <c r="E63" s="19">
        <f t="shared" si="55"/>
        <v>15.7205065249667</v>
      </c>
      <c r="F63" s="16" t="s">
        <v>75</v>
      </c>
      <c r="G63" s="13">
        <v>6</v>
      </c>
      <c r="H63" s="18">
        <f t="shared" si="40"/>
        <v>19.6778010590323</v>
      </c>
      <c r="I63" s="18">
        <f t="shared" si="41"/>
        <v>292.827801059032</v>
      </c>
      <c r="J63" s="18">
        <f t="shared" si="42"/>
        <v>0.191213215463176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5.59724760459869</v>
      </c>
      <c r="P63" s="18">
        <f t="shared" si="45"/>
        <v>1.07026771221888</v>
      </c>
      <c r="Q63" s="23">
        <f t="shared" si="46"/>
        <v>0.310377636543474</v>
      </c>
      <c r="R63" s="18">
        <f t="shared" si="47"/>
        <v>0.80117865</v>
      </c>
      <c r="S63" s="24">
        <f t="shared" si="48"/>
        <v>0.387401282527279</v>
      </c>
      <c r="T63" s="3">
        <v>0.27</v>
      </c>
      <c r="U63" s="25">
        <f t="shared" si="49"/>
        <v>0.104598346282365</v>
      </c>
      <c r="V63" s="3">
        <v>180.9</v>
      </c>
      <c r="W63" s="26">
        <v>6</v>
      </c>
      <c r="X63" s="26">
        <v>3</v>
      </c>
      <c r="Y63" s="26">
        <v>0.3</v>
      </c>
      <c r="Z63" s="26">
        <v>6</v>
      </c>
      <c r="AA63" s="3">
        <v>30.2</v>
      </c>
      <c r="AB63" s="2">
        <f t="shared" si="50"/>
        <v>0.246723458682664</v>
      </c>
      <c r="AC63" s="28">
        <f t="shared" si="51"/>
        <v>10.2321666666667</v>
      </c>
      <c r="AD63" s="1">
        <f t="shared" si="52"/>
        <v>0.29</v>
      </c>
      <c r="AE63" s="29">
        <f t="shared" si="53"/>
        <v>202.85404109589</v>
      </c>
      <c r="AF63" s="1">
        <f t="shared" si="54"/>
        <v>5121081.81089886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7">
        <v>23.0940306923333</v>
      </c>
      <c r="E64" s="19">
        <f t="shared" si="55"/>
        <v>19.6778010590323</v>
      </c>
      <c r="F64" s="16" t="s">
        <v>73</v>
      </c>
      <c r="G64" s="13">
        <v>7</v>
      </c>
      <c r="H64" s="18">
        <f t="shared" si="40"/>
        <v>23.0940306923333</v>
      </c>
      <c r="I64" s="18">
        <f t="shared" si="41"/>
        <v>296.244030692333</v>
      </c>
      <c r="J64" s="18">
        <f t="shared" si="42"/>
        <v>0.280572511034409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7.28966489237982</v>
      </c>
      <c r="P64" s="18">
        <f t="shared" si="45"/>
        <v>2.04527958345438</v>
      </c>
      <c r="Q64" s="23">
        <f t="shared" si="46"/>
        <v>0.59313107920177</v>
      </c>
      <c r="R64" s="18">
        <f t="shared" si="47"/>
        <v>0.80117865</v>
      </c>
      <c r="S64" s="24">
        <f t="shared" si="48"/>
        <v>0.740323121692984</v>
      </c>
      <c r="T64" s="3">
        <v>0.27</v>
      </c>
      <c r="U64" s="25">
        <f t="shared" si="49"/>
        <v>0.199887242857106</v>
      </c>
      <c r="V64" s="3">
        <v>229.1</v>
      </c>
      <c r="W64" s="26">
        <v>15.1</v>
      </c>
      <c r="X64" s="26">
        <v>6</v>
      </c>
      <c r="Y64" s="26">
        <v>3</v>
      </c>
      <c r="Z64" s="26">
        <v>7</v>
      </c>
      <c r="AA64" s="3">
        <v>30.2</v>
      </c>
      <c r="AB64" s="2">
        <f t="shared" si="50"/>
        <v>0.329238091287136</v>
      </c>
      <c r="AC64" s="28">
        <f t="shared" si="51"/>
        <v>10.2321666666667</v>
      </c>
      <c r="AD64" s="1">
        <f t="shared" si="52"/>
        <v>0.29</v>
      </c>
      <c r="AE64" s="29">
        <f t="shared" si="53"/>
        <v>202.85404109589</v>
      </c>
      <c r="AF64" s="1">
        <f t="shared" si="54"/>
        <v>6833785.52549483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7">
        <v>25.3810959080645</v>
      </c>
      <c r="E65" s="19">
        <f t="shared" si="55"/>
        <v>23.0940306923333</v>
      </c>
      <c r="F65" s="16" t="s">
        <v>73</v>
      </c>
      <c r="G65" s="13">
        <v>8</v>
      </c>
      <c r="H65" s="18">
        <f t="shared" si="40"/>
        <v>25.3810959080645</v>
      </c>
      <c r="I65" s="18">
        <f t="shared" si="41"/>
        <v>298.531095908065</v>
      </c>
      <c r="J65" s="18">
        <f t="shared" si="42"/>
        <v>0.360911166704365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8.00707030892544</v>
      </c>
      <c r="P65" s="18">
        <f t="shared" si="45"/>
        <v>2.88984108707816</v>
      </c>
      <c r="Q65" s="23">
        <f t="shared" si="46"/>
        <v>0.838053915252666</v>
      </c>
      <c r="R65" s="18">
        <f t="shared" si="47"/>
        <v>0.80117865</v>
      </c>
      <c r="S65" s="24">
        <f t="shared" si="48"/>
        <v>1.0460262704862</v>
      </c>
      <c r="T65" s="3">
        <v>0.27</v>
      </c>
      <c r="U65" s="25">
        <f t="shared" si="49"/>
        <v>0.282427093031273</v>
      </c>
      <c r="V65" s="3">
        <v>229.1</v>
      </c>
      <c r="W65" s="26">
        <v>15.1</v>
      </c>
      <c r="X65" s="26">
        <v>6</v>
      </c>
      <c r="Y65" s="26">
        <v>3</v>
      </c>
      <c r="Z65" s="26">
        <v>7</v>
      </c>
      <c r="AA65" s="3">
        <v>30.2</v>
      </c>
      <c r="AB65" s="2">
        <f t="shared" si="50"/>
        <v>0.345275584175976</v>
      </c>
      <c r="AC65" s="28">
        <f t="shared" si="51"/>
        <v>10.2321666666667</v>
      </c>
      <c r="AD65" s="1">
        <f t="shared" si="52"/>
        <v>0.29</v>
      </c>
      <c r="AE65" s="29">
        <f t="shared" si="53"/>
        <v>202.85404109589</v>
      </c>
      <c r="AF65" s="1">
        <f t="shared" si="54"/>
        <v>7166665.55872708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7">
        <v>24.2894604809677</v>
      </c>
      <c r="E66" s="19">
        <f t="shared" si="55"/>
        <v>25.3810959080645</v>
      </c>
      <c r="F66" s="16" t="s">
        <v>73</v>
      </c>
      <c r="G66" s="13">
        <v>9</v>
      </c>
      <c r="H66" s="18">
        <f t="shared" si="40"/>
        <v>24.2894604809677</v>
      </c>
      <c r="I66" s="18">
        <f t="shared" si="41"/>
        <v>297.439460480968</v>
      </c>
      <c r="J66" s="18">
        <f t="shared" si="42"/>
        <v>0.32019455637761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7.87991422184728</v>
      </c>
      <c r="P66" s="18">
        <f t="shared" si="45"/>
        <v>2.52310563855801</v>
      </c>
      <c r="Q66" s="23">
        <f t="shared" si="46"/>
        <v>0.731700635181822</v>
      </c>
      <c r="R66" s="18">
        <f t="shared" si="47"/>
        <v>0.80117865</v>
      </c>
      <c r="S66" s="24">
        <f t="shared" si="48"/>
        <v>0.913280246773703</v>
      </c>
      <c r="T66" s="3">
        <v>0.27</v>
      </c>
      <c r="U66" s="25">
        <f t="shared" si="49"/>
        <v>0.2465856666289</v>
      </c>
      <c r="V66" s="3">
        <v>180.9</v>
      </c>
      <c r="W66" s="26">
        <v>6</v>
      </c>
      <c r="X66" s="26">
        <v>3</v>
      </c>
      <c r="Y66" s="26">
        <v>0.3</v>
      </c>
      <c r="Z66" s="26">
        <v>6</v>
      </c>
      <c r="AA66" s="3">
        <v>30.2</v>
      </c>
      <c r="AB66" s="2">
        <f t="shared" si="50"/>
        <v>0.274311595025995</v>
      </c>
      <c r="AC66" s="28">
        <f t="shared" si="51"/>
        <v>10.2321666666667</v>
      </c>
      <c r="AD66" s="1">
        <f t="shared" si="52"/>
        <v>0.29</v>
      </c>
      <c r="AE66" s="29">
        <f t="shared" si="53"/>
        <v>202.85404109589</v>
      </c>
      <c r="AF66" s="1">
        <f t="shared" si="54"/>
        <v>5693711.19919772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7">
        <v>19.90995192</v>
      </c>
      <c r="E67" s="19">
        <f t="shared" si="55"/>
        <v>24.2894604809677</v>
      </c>
      <c r="F67" s="16" t="s">
        <v>73</v>
      </c>
      <c r="G67" s="13">
        <v>10</v>
      </c>
      <c r="H67" s="18">
        <f t="shared" si="40"/>
        <v>19.90995192</v>
      </c>
      <c r="I67" s="18">
        <f t="shared" si="41"/>
        <v>293.05995192</v>
      </c>
      <c r="J67" s="18">
        <f t="shared" si="42"/>
        <v>0.196316707254201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8.11949358328927</v>
      </c>
      <c r="P67" s="18">
        <f t="shared" si="45"/>
        <v>1.59399224484296</v>
      </c>
      <c r="Q67" s="23">
        <f t="shared" si="46"/>
        <v>0.462257751004459</v>
      </c>
      <c r="R67" s="18">
        <f t="shared" si="47"/>
        <v>0.80117865</v>
      </c>
      <c r="S67" s="24">
        <f t="shared" si="48"/>
        <v>0.576972128506494</v>
      </c>
      <c r="T67" s="3">
        <v>0.27</v>
      </c>
      <c r="U67" s="25">
        <f t="shared" si="49"/>
        <v>0.155782474696753</v>
      </c>
      <c r="V67" s="3">
        <v>180.9</v>
      </c>
      <c r="W67" s="26">
        <v>6</v>
      </c>
      <c r="X67" s="26">
        <v>3</v>
      </c>
      <c r="Y67" s="26">
        <v>0.3</v>
      </c>
      <c r="Z67" s="26">
        <v>6</v>
      </c>
      <c r="AA67" s="3">
        <v>30.2</v>
      </c>
      <c r="AB67" s="2">
        <f t="shared" si="50"/>
        <v>0.256668534833579</v>
      </c>
      <c r="AC67" s="28">
        <f t="shared" si="51"/>
        <v>10.2321666666667</v>
      </c>
      <c r="AD67" s="1">
        <f t="shared" si="52"/>
        <v>0.29</v>
      </c>
      <c r="AE67" s="29">
        <f t="shared" si="53"/>
        <v>202.85404109589</v>
      </c>
      <c r="AF67" s="1">
        <f t="shared" si="54"/>
        <v>5327505.42726832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7">
        <v>15.2743756209677</v>
      </c>
      <c r="E68" s="19">
        <f t="shared" si="55"/>
        <v>19.90995192</v>
      </c>
      <c r="F68" s="16" t="s">
        <v>73</v>
      </c>
      <c r="G68" s="13">
        <v>11</v>
      </c>
      <c r="H68" s="18">
        <f t="shared" si="40"/>
        <v>15.2743756209677</v>
      </c>
      <c r="I68" s="18">
        <f t="shared" si="41"/>
        <v>288.424375620968</v>
      </c>
      <c r="J68" s="18">
        <f t="shared" si="42"/>
        <v>0.115093143336224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6.19922627152399</v>
      </c>
      <c r="O68" s="18">
        <f t="shared" si="56"/>
        <v>3.08896006692231</v>
      </c>
      <c r="P68" s="18">
        <f t="shared" si="45"/>
        <v>0.355518123742162</v>
      </c>
      <c r="Q68" s="23">
        <f t="shared" si="46"/>
        <v>0.103100255885227</v>
      </c>
      <c r="R68" s="18">
        <f t="shared" si="47"/>
        <v>0.80117865</v>
      </c>
      <c r="S68" s="24">
        <f t="shared" si="48"/>
        <v>0.128685725568482</v>
      </c>
      <c r="T68" s="3">
        <v>0.27</v>
      </c>
      <c r="U68" s="25">
        <f t="shared" si="49"/>
        <v>0.0347451459034902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50"/>
        <v>0.233150981849048</v>
      </c>
      <c r="AC68" s="28">
        <f t="shared" si="51"/>
        <v>10.2321666666667</v>
      </c>
      <c r="AD68" s="1">
        <f t="shared" si="52"/>
        <v>0.29</v>
      </c>
      <c r="AE68" s="29">
        <f t="shared" si="53"/>
        <v>202.85404109589</v>
      </c>
      <c r="AF68" s="1">
        <f t="shared" si="54"/>
        <v>4839366.54712707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7">
        <v>12.0865375304333</v>
      </c>
      <c r="E69" s="19">
        <f t="shared" si="55"/>
        <v>15.2743756209677</v>
      </c>
      <c r="F69" s="16" t="s">
        <v>75</v>
      </c>
      <c r="G69" s="13">
        <v>12</v>
      </c>
      <c r="H69" s="18">
        <f t="shared" si="40"/>
        <v>12.0865375304333</v>
      </c>
      <c r="I69" s="18">
        <f t="shared" si="41"/>
        <v>285.236537530433</v>
      </c>
      <c r="J69" s="18">
        <f t="shared" si="42"/>
        <v>0.0789213733361155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5.49612694318015</v>
      </c>
      <c r="P69" s="18">
        <f t="shared" si="45"/>
        <v>0.433761886385404</v>
      </c>
      <c r="Q69" s="23">
        <f t="shared" si="46"/>
        <v>0.125790947051767</v>
      </c>
      <c r="R69" s="18">
        <f t="shared" si="47"/>
        <v>0.80117865</v>
      </c>
      <c r="S69" s="24">
        <f t="shared" si="48"/>
        <v>0.15700736290435</v>
      </c>
      <c r="T69" s="3">
        <v>0.27</v>
      </c>
      <c r="U69" s="25">
        <f t="shared" si="49"/>
        <v>0.0423919879841745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0.234636763265325</v>
      </c>
      <c r="AC69" s="28">
        <f t="shared" si="51"/>
        <v>10.2321666666667</v>
      </c>
      <c r="AD69" s="1">
        <f t="shared" si="52"/>
        <v>0.29</v>
      </c>
      <c r="AE69" s="29">
        <f t="shared" si="53"/>
        <v>202.85404109589</v>
      </c>
      <c r="AF69" s="1">
        <f t="shared" si="54"/>
        <v>4870205.96639629</v>
      </c>
      <c r="AG69" s="1">
        <f>SUM(AF58:AF69)</f>
        <v>64208486.1163649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7">
        <v>5.49967107635484</v>
      </c>
      <c r="E70" s="19">
        <f t="shared" si="55"/>
        <v>12.0865375304333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5.73221545045161</v>
      </c>
      <c r="E74" s="16"/>
      <c r="F74" s="16"/>
      <c r="G74" s="13">
        <v>1</v>
      </c>
      <c r="H74" s="18">
        <f t="shared" ref="H74:H85" si="57">E75</f>
        <v>5.73221545045161</v>
      </c>
      <c r="I74" s="18">
        <f t="shared" ref="I74:I85" si="58">H74+273.15</f>
        <v>278.882215450452</v>
      </c>
      <c r="J74" s="18">
        <f t="shared" ref="J74:J85" si="59">EXP(($C$16*(I74-$C$14))/($C$17*I74*$C$14))</f>
        <v>0.0362582908584782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0.018898546361256</v>
      </c>
      <c r="Q74" s="23">
        <f t="shared" ref="Q74:Q85" si="63">P74*$B$76</f>
        <v>0.0056695639083768</v>
      </c>
      <c r="R74" s="18">
        <f t="shared" ref="R74:R85" si="64">L74*$B$76</f>
        <v>0.156366</v>
      </c>
      <c r="S74" s="24">
        <f t="shared" ref="S74:S85" si="65">Q74/R74</f>
        <v>0.0362582908584782</v>
      </c>
      <c r="T74" s="3">
        <v>0.01</v>
      </c>
      <c r="U74" s="25">
        <f t="shared" ref="U74:U85" si="66">S74*T74</f>
        <v>0.000362582908584782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0.00585258290858478</v>
      </c>
      <c r="AU74" s="28">
        <f t="shared" ref="AU74:AU85" si="70">$B$74/12</f>
        <v>52.122</v>
      </c>
      <c r="AV74" s="1">
        <f t="shared" ref="AV74:AV85" si="71">$B$76</f>
        <v>0.3</v>
      </c>
      <c r="AW74" s="2">
        <f t="shared" ref="AW74:AW85" si="72">$E$8</f>
        <v>11.5371330451301</v>
      </c>
      <c r="AX74" s="1">
        <f t="shared" ref="AX74:AX85" si="73">AW74*10000*AV74*0.67*AU74*AT74</f>
        <v>7073.9600841124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5.0942107393871</v>
      </c>
      <c r="E75" s="19">
        <f t="shared" ref="E75:E86" si="74">D74</f>
        <v>5.73221545045161</v>
      </c>
      <c r="F75" s="16" t="s">
        <v>73</v>
      </c>
      <c r="G75" s="13">
        <v>2</v>
      </c>
      <c r="H75" s="18">
        <f t="shared" si="57"/>
        <v>5.0942107393871</v>
      </c>
      <c r="I75" s="18">
        <f t="shared" si="58"/>
        <v>278.244210739387</v>
      </c>
      <c r="J75" s="18">
        <f t="shared" si="59"/>
        <v>0.0334687540442764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1.02354145363874</v>
      </c>
      <c r="P75" s="18">
        <f t="shared" si="62"/>
        <v>0.0342566571659563</v>
      </c>
      <c r="Q75" s="23">
        <f t="shared" si="63"/>
        <v>0.0102769971497869</v>
      </c>
      <c r="R75" s="18">
        <f t="shared" si="64"/>
        <v>0.156366</v>
      </c>
      <c r="S75" s="24">
        <f t="shared" si="65"/>
        <v>0.0657239882697445</v>
      </c>
      <c r="T75" s="3">
        <v>0.01</v>
      </c>
      <c r="U75" s="25">
        <f t="shared" si="66"/>
        <v>0.000657239882697445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0.00614723988269745</v>
      </c>
      <c r="AU75" s="28">
        <f t="shared" si="70"/>
        <v>52.122</v>
      </c>
      <c r="AV75" s="1">
        <f t="shared" si="71"/>
        <v>0.3</v>
      </c>
      <c r="AW75" s="2">
        <f t="shared" si="72"/>
        <v>11.5371330451301</v>
      </c>
      <c r="AX75" s="1">
        <f t="shared" si="73"/>
        <v>7430.10910514051</v>
      </c>
    </row>
    <row r="76" s="1" customFormat="1" spans="1:50">
      <c r="A76" s="13" t="s">
        <v>37</v>
      </c>
      <c r="B76" s="13">
        <f>H8</f>
        <v>0.3</v>
      </c>
      <c r="C76" s="16">
        <v>2</v>
      </c>
      <c r="D76" s="17">
        <v>9.29563570632143</v>
      </c>
      <c r="E76" s="19">
        <f t="shared" si="74"/>
        <v>5.0942107393871</v>
      </c>
      <c r="F76" s="16" t="s">
        <v>73</v>
      </c>
      <c r="G76" s="13">
        <v>3</v>
      </c>
      <c r="H76" s="18">
        <f t="shared" si="57"/>
        <v>9.29563570632143</v>
      </c>
      <c r="I76" s="18">
        <f t="shared" si="58"/>
        <v>282.445635706321</v>
      </c>
      <c r="J76" s="18">
        <f t="shared" si="59"/>
        <v>0.0563255926495756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1.51050479647279</v>
      </c>
      <c r="P76" s="18">
        <f t="shared" si="62"/>
        <v>0.0850800778613564</v>
      </c>
      <c r="Q76" s="23">
        <f t="shared" si="63"/>
        <v>0.0255240233584069</v>
      </c>
      <c r="R76" s="18">
        <f t="shared" si="64"/>
        <v>0.156366</v>
      </c>
      <c r="S76" s="24">
        <f t="shared" si="65"/>
        <v>0.163232565637075</v>
      </c>
      <c r="T76" s="3">
        <v>0.01</v>
      </c>
      <c r="U76" s="25">
        <f t="shared" si="66"/>
        <v>0.00163232565637075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0.001</v>
      </c>
      <c r="AF76" s="3">
        <v>0.49</v>
      </c>
      <c r="AG76" s="25">
        <f t="shared" si="67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8"/>
        <v>0.005</v>
      </c>
      <c r="AT76" s="2">
        <f t="shared" si="69"/>
        <v>0.00712232565637075</v>
      </c>
      <c r="AU76" s="28">
        <f t="shared" si="70"/>
        <v>52.122</v>
      </c>
      <c r="AV76" s="1">
        <f t="shared" si="71"/>
        <v>0.3</v>
      </c>
      <c r="AW76" s="2">
        <f t="shared" si="72"/>
        <v>11.5371330451301</v>
      </c>
      <c r="AX76" s="1">
        <f t="shared" si="73"/>
        <v>8608.68580354712</v>
      </c>
    </row>
    <row r="77" s="1" customFormat="1" spans="1:50">
      <c r="A77" s="13"/>
      <c r="B77" s="13"/>
      <c r="C77" s="16">
        <v>3</v>
      </c>
      <c r="D77" s="17">
        <v>14.2909975032581</v>
      </c>
      <c r="E77" s="19">
        <f t="shared" si="74"/>
        <v>9.29563570632143</v>
      </c>
      <c r="F77" s="16" t="s">
        <v>73</v>
      </c>
      <c r="G77" s="13">
        <v>4</v>
      </c>
      <c r="H77" s="18">
        <f t="shared" si="57"/>
        <v>14.2909975032581</v>
      </c>
      <c r="I77" s="18">
        <f t="shared" si="58"/>
        <v>287.440997503258</v>
      </c>
      <c r="J77" s="18">
        <f t="shared" si="59"/>
        <v>0.102539567725305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1.94664471861143</v>
      </c>
      <c r="P77" s="18">
        <f t="shared" si="62"/>
        <v>0.199608107961164</v>
      </c>
      <c r="Q77" s="23">
        <f t="shared" si="63"/>
        <v>0.0598824323883492</v>
      </c>
      <c r="R77" s="18">
        <f t="shared" si="64"/>
        <v>0.156366</v>
      </c>
      <c r="S77" s="24">
        <f t="shared" si="65"/>
        <v>0.382963255364652</v>
      </c>
      <c r="T77" s="3">
        <v>0.01</v>
      </c>
      <c r="U77" s="25">
        <f t="shared" si="66"/>
        <v>0.00382963255364652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0.001</v>
      </c>
      <c r="AF77" s="3">
        <v>0.49</v>
      </c>
      <c r="AG77" s="25">
        <f t="shared" si="67"/>
        <v>0.00049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</v>
      </c>
      <c r="AR77" s="3">
        <v>0.5</v>
      </c>
      <c r="AS77" s="3">
        <f t="shared" si="68"/>
        <v>0.005</v>
      </c>
      <c r="AT77" s="2">
        <f t="shared" si="69"/>
        <v>0.00931963255364653</v>
      </c>
      <c r="AU77" s="28">
        <f t="shared" si="70"/>
        <v>52.122</v>
      </c>
      <c r="AV77" s="1">
        <f t="shared" si="71"/>
        <v>0.3</v>
      </c>
      <c r="AW77" s="2">
        <f t="shared" si="72"/>
        <v>11.5371330451301</v>
      </c>
      <c r="AX77" s="1">
        <f t="shared" si="73"/>
        <v>11264.54929607</v>
      </c>
    </row>
    <row r="78" s="1" customFormat="1" spans="1:50">
      <c r="A78" s="13"/>
      <c r="B78" s="13"/>
      <c r="C78" s="16">
        <v>4</v>
      </c>
      <c r="D78" s="17">
        <v>15.7205065249667</v>
      </c>
      <c r="E78" s="19">
        <f t="shared" si="74"/>
        <v>14.2909975032581</v>
      </c>
      <c r="F78" s="16" t="s">
        <v>73</v>
      </c>
      <c r="G78" s="13">
        <v>5</v>
      </c>
      <c r="H78" s="18">
        <f t="shared" si="57"/>
        <v>15.7205065249667</v>
      </c>
      <c r="I78" s="18">
        <f t="shared" si="58"/>
        <v>288.870506524967</v>
      </c>
      <c r="J78" s="18">
        <f t="shared" si="59"/>
        <v>0.121252890285746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1.65968478011775</v>
      </c>
      <c r="O78" s="18">
        <f t="shared" si="75"/>
        <v>0.608571830532513</v>
      </c>
      <c r="P78" s="18">
        <f t="shared" si="62"/>
        <v>0.0737910933985544</v>
      </c>
      <c r="Q78" s="23">
        <f t="shared" si="63"/>
        <v>0.0221373280195663</v>
      </c>
      <c r="R78" s="18">
        <f t="shared" si="64"/>
        <v>0.156366</v>
      </c>
      <c r="S78" s="24">
        <f t="shared" si="65"/>
        <v>0.141573794939861</v>
      </c>
      <c r="T78" s="3">
        <v>0.01</v>
      </c>
      <c r="U78" s="25">
        <f t="shared" si="66"/>
        <v>0.00141573794939861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0.001</v>
      </c>
      <c r="AF78" s="3">
        <v>0.49</v>
      </c>
      <c r="AG78" s="25">
        <f t="shared" si="67"/>
        <v>0.00049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</v>
      </c>
      <c r="AR78" s="3">
        <v>0.5</v>
      </c>
      <c r="AS78" s="3">
        <f t="shared" si="68"/>
        <v>0.005</v>
      </c>
      <c r="AT78" s="2">
        <f t="shared" si="69"/>
        <v>0.00690573794939861</v>
      </c>
      <c r="AU78" s="28">
        <f t="shared" si="70"/>
        <v>52.122</v>
      </c>
      <c r="AV78" s="1">
        <f t="shared" si="71"/>
        <v>0.3</v>
      </c>
      <c r="AW78" s="2">
        <f t="shared" si="72"/>
        <v>11.5371330451301</v>
      </c>
      <c r="AX78" s="1">
        <f t="shared" si="73"/>
        <v>8346.8983470067</v>
      </c>
    </row>
    <row r="79" s="1" customFormat="1" spans="1:50">
      <c r="A79" s="13"/>
      <c r="B79" s="13"/>
      <c r="C79" s="16">
        <v>5</v>
      </c>
      <c r="D79" s="17">
        <v>19.6778010590323</v>
      </c>
      <c r="E79" s="19">
        <f t="shared" si="74"/>
        <v>15.7205065249667</v>
      </c>
      <c r="F79" s="16" t="s">
        <v>75</v>
      </c>
      <c r="G79" s="13">
        <v>6</v>
      </c>
      <c r="H79" s="18">
        <f t="shared" si="57"/>
        <v>19.6778010590323</v>
      </c>
      <c r="I79" s="18">
        <f t="shared" si="58"/>
        <v>292.827801059032</v>
      </c>
      <c r="J79" s="18">
        <f t="shared" si="59"/>
        <v>0.191213215463176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1.05600073713396</v>
      </c>
      <c r="P79" s="18">
        <f t="shared" si="62"/>
        <v>0.201921296478868</v>
      </c>
      <c r="Q79" s="23">
        <f t="shared" si="63"/>
        <v>0.0605763889436605</v>
      </c>
      <c r="R79" s="18">
        <f t="shared" si="64"/>
        <v>0.156366</v>
      </c>
      <c r="S79" s="24">
        <f t="shared" si="65"/>
        <v>0.387401282527279</v>
      </c>
      <c r="T79" s="3">
        <v>0.01</v>
      </c>
      <c r="U79" s="25">
        <f t="shared" si="66"/>
        <v>0.00387401282527279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0.001</v>
      </c>
      <c r="AF79" s="3">
        <v>0.49</v>
      </c>
      <c r="AG79" s="25">
        <f t="shared" si="67"/>
        <v>0.00049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0.01</v>
      </c>
      <c r="AR79" s="3">
        <v>0.5</v>
      </c>
      <c r="AS79" s="3">
        <f t="shared" si="68"/>
        <v>0.005</v>
      </c>
      <c r="AT79" s="2">
        <f t="shared" si="69"/>
        <v>0.00936401282527279</v>
      </c>
      <c r="AU79" s="28">
        <f t="shared" si="70"/>
        <v>52.122</v>
      </c>
      <c r="AV79" s="1">
        <f t="shared" si="71"/>
        <v>0.3</v>
      </c>
      <c r="AW79" s="2">
        <f t="shared" si="72"/>
        <v>11.5371330451301</v>
      </c>
      <c r="AX79" s="1">
        <f t="shared" si="73"/>
        <v>11318.1912990813</v>
      </c>
    </row>
    <row r="80" s="1" customFormat="1" spans="1:50">
      <c r="A80" s="13"/>
      <c r="B80" s="13"/>
      <c r="C80" s="16">
        <v>6</v>
      </c>
      <c r="D80" s="17">
        <v>23.0940306923333</v>
      </c>
      <c r="E80" s="19">
        <f t="shared" si="74"/>
        <v>19.6778010590323</v>
      </c>
      <c r="F80" s="16" t="s">
        <v>73</v>
      </c>
      <c r="G80" s="13">
        <v>7</v>
      </c>
      <c r="H80" s="18">
        <f t="shared" si="57"/>
        <v>23.0940306923333</v>
      </c>
      <c r="I80" s="18">
        <f t="shared" si="58"/>
        <v>296.244030692333</v>
      </c>
      <c r="J80" s="18">
        <f t="shared" si="59"/>
        <v>0.280572511034409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1.37529944065509</v>
      </c>
      <c r="P80" s="18">
        <f t="shared" si="62"/>
        <v>0.385871217488817</v>
      </c>
      <c r="Q80" s="23">
        <f t="shared" si="63"/>
        <v>0.115761365246645</v>
      </c>
      <c r="R80" s="18">
        <f t="shared" si="64"/>
        <v>0.156366</v>
      </c>
      <c r="S80" s="24">
        <f t="shared" si="65"/>
        <v>0.740323121692984</v>
      </c>
      <c r="T80" s="3">
        <v>0.01</v>
      </c>
      <c r="U80" s="25">
        <f t="shared" si="66"/>
        <v>0.00740323121692984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0.005</v>
      </c>
      <c r="AF80" s="3">
        <v>0.49</v>
      </c>
      <c r="AG80" s="25">
        <f t="shared" si="67"/>
        <v>0.00245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0.015</v>
      </c>
      <c r="AR80" s="3">
        <v>0.5</v>
      </c>
      <c r="AS80" s="3">
        <f t="shared" si="68"/>
        <v>0.0075</v>
      </c>
      <c r="AT80" s="2">
        <f t="shared" si="69"/>
        <v>0.0173532312169298</v>
      </c>
      <c r="AU80" s="28">
        <f t="shared" si="70"/>
        <v>52.122</v>
      </c>
      <c r="AV80" s="1">
        <f t="shared" si="71"/>
        <v>0.3</v>
      </c>
      <c r="AW80" s="2">
        <f t="shared" si="72"/>
        <v>11.5371330451301</v>
      </c>
      <c r="AX80" s="1">
        <f t="shared" si="73"/>
        <v>20974.6819269953</v>
      </c>
    </row>
    <row r="81" s="1" customFormat="1" spans="1:50">
      <c r="A81" s="13"/>
      <c r="B81" s="13"/>
      <c r="C81" s="16">
        <v>7</v>
      </c>
      <c r="D81" s="17">
        <v>25.3810959080645</v>
      </c>
      <c r="E81" s="19">
        <f t="shared" si="74"/>
        <v>23.0940306923333</v>
      </c>
      <c r="F81" s="16" t="s">
        <v>73</v>
      </c>
      <c r="G81" s="13">
        <v>8</v>
      </c>
      <c r="H81" s="18">
        <f t="shared" si="57"/>
        <v>25.3810959080645</v>
      </c>
      <c r="I81" s="18">
        <f t="shared" si="58"/>
        <v>298.531095908065</v>
      </c>
      <c r="J81" s="18">
        <f t="shared" si="59"/>
        <v>0.360911166704365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1.51064822316627</v>
      </c>
      <c r="P81" s="18">
        <f t="shared" si="62"/>
        <v>0.545209812702816</v>
      </c>
      <c r="Q81" s="23">
        <f t="shared" si="63"/>
        <v>0.163562943810845</v>
      </c>
      <c r="R81" s="18">
        <f t="shared" si="64"/>
        <v>0.156366</v>
      </c>
      <c r="S81" s="24">
        <f t="shared" si="65"/>
        <v>1.0460262704862</v>
      </c>
      <c r="T81" s="3">
        <v>0.01</v>
      </c>
      <c r="U81" s="25">
        <f t="shared" si="66"/>
        <v>0.010460262704862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0.005</v>
      </c>
      <c r="AF81" s="3">
        <v>0.49</v>
      </c>
      <c r="AG81" s="25">
        <f t="shared" si="67"/>
        <v>0.00245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0.015</v>
      </c>
      <c r="AR81" s="3">
        <v>0.5</v>
      </c>
      <c r="AS81" s="3">
        <f t="shared" si="68"/>
        <v>0.0075</v>
      </c>
      <c r="AT81" s="2">
        <f t="shared" si="69"/>
        <v>0.020410262704862</v>
      </c>
      <c r="AU81" s="28">
        <f t="shared" si="70"/>
        <v>52.122</v>
      </c>
      <c r="AV81" s="1">
        <f t="shared" si="71"/>
        <v>0.3</v>
      </c>
      <c r="AW81" s="2">
        <f t="shared" si="72"/>
        <v>11.5371330451301</v>
      </c>
      <c r="AX81" s="1">
        <f t="shared" si="73"/>
        <v>24669.6861771335</v>
      </c>
    </row>
    <row r="82" s="1" customFormat="1" spans="1:50">
      <c r="A82" s="13"/>
      <c r="B82" s="13"/>
      <c r="C82" s="16">
        <v>8</v>
      </c>
      <c r="D82" s="17">
        <v>24.2894604809677</v>
      </c>
      <c r="E82" s="19">
        <f t="shared" si="74"/>
        <v>25.3810959080645</v>
      </c>
      <c r="F82" s="16" t="s">
        <v>73</v>
      </c>
      <c r="G82" s="13">
        <v>9</v>
      </c>
      <c r="H82" s="18">
        <f t="shared" si="57"/>
        <v>24.2894604809677</v>
      </c>
      <c r="I82" s="18">
        <f t="shared" si="58"/>
        <v>297.439460480968</v>
      </c>
      <c r="J82" s="18">
        <f t="shared" si="59"/>
        <v>0.32019455637761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1.48665841046346</v>
      </c>
      <c r="P82" s="18">
        <f t="shared" si="62"/>
        <v>0.47601993022339</v>
      </c>
      <c r="Q82" s="23">
        <f t="shared" si="63"/>
        <v>0.142805979067017</v>
      </c>
      <c r="R82" s="18">
        <f t="shared" si="64"/>
        <v>0.156366</v>
      </c>
      <c r="S82" s="24">
        <f t="shared" si="65"/>
        <v>0.913280246773703</v>
      </c>
      <c r="T82" s="3">
        <v>0.01</v>
      </c>
      <c r="U82" s="25">
        <f t="shared" si="66"/>
        <v>0.00913280246773704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0.001</v>
      </c>
      <c r="AF82" s="3">
        <v>0.49</v>
      </c>
      <c r="AG82" s="25">
        <f t="shared" si="67"/>
        <v>0.00049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</v>
      </c>
      <c r="AR82" s="3">
        <v>0.5</v>
      </c>
      <c r="AS82" s="3">
        <f t="shared" si="68"/>
        <v>0.005</v>
      </c>
      <c r="AT82" s="2">
        <f t="shared" si="69"/>
        <v>0.014622802467737</v>
      </c>
      <c r="AU82" s="28">
        <f t="shared" si="70"/>
        <v>52.122</v>
      </c>
      <c r="AV82" s="1">
        <f t="shared" si="71"/>
        <v>0.3</v>
      </c>
      <c r="AW82" s="2">
        <f t="shared" si="72"/>
        <v>11.5371330451301</v>
      </c>
      <c r="AX82" s="1">
        <f t="shared" si="73"/>
        <v>17674.4392331292</v>
      </c>
    </row>
    <row r="83" s="1" customFormat="1" spans="1:50">
      <c r="A83" s="13"/>
      <c r="B83" s="13"/>
      <c r="C83" s="16">
        <v>9</v>
      </c>
      <c r="D83" s="17">
        <v>19.90995192</v>
      </c>
      <c r="E83" s="19">
        <f t="shared" si="74"/>
        <v>24.2894604809677</v>
      </c>
      <c r="F83" s="16" t="s">
        <v>73</v>
      </c>
      <c r="G83" s="13">
        <v>10</v>
      </c>
      <c r="H83" s="18">
        <f t="shared" si="57"/>
        <v>19.90995192</v>
      </c>
      <c r="I83" s="18">
        <f t="shared" si="58"/>
        <v>293.05995192</v>
      </c>
      <c r="J83" s="18">
        <f t="shared" si="59"/>
        <v>0.196316707254201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1.53185848024007</v>
      </c>
      <c r="P83" s="18">
        <f t="shared" si="62"/>
        <v>0.300729412820155</v>
      </c>
      <c r="Q83" s="23">
        <f t="shared" si="63"/>
        <v>0.0902188238460464</v>
      </c>
      <c r="R83" s="18">
        <f t="shared" si="64"/>
        <v>0.156366</v>
      </c>
      <c r="S83" s="24">
        <f t="shared" si="65"/>
        <v>0.576972128506494</v>
      </c>
      <c r="T83" s="3">
        <v>0.01</v>
      </c>
      <c r="U83" s="25">
        <f t="shared" si="66"/>
        <v>0.00576972128506494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0.001</v>
      </c>
      <c r="AF83" s="3">
        <v>0.49</v>
      </c>
      <c r="AG83" s="25">
        <f t="shared" si="67"/>
        <v>0.00049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</v>
      </c>
      <c r="AR83" s="3">
        <v>0.5</v>
      </c>
      <c r="AS83" s="3">
        <f t="shared" si="68"/>
        <v>0.005</v>
      </c>
      <c r="AT83" s="2">
        <f t="shared" si="69"/>
        <v>0.0112597212850649</v>
      </c>
      <c r="AU83" s="28">
        <f t="shared" si="70"/>
        <v>52.122</v>
      </c>
      <c r="AV83" s="1">
        <f t="shared" si="71"/>
        <v>0.3</v>
      </c>
      <c r="AW83" s="2">
        <f t="shared" si="72"/>
        <v>11.5371330451301</v>
      </c>
      <c r="AX83" s="1">
        <f t="shared" si="73"/>
        <v>13609.5156912592</v>
      </c>
    </row>
    <row r="84" s="1" customFormat="1" spans="1:50">
      <c r="A84" s="13"/>
      <c r="B84" s="13"/>
      <c r="C84" s="16">
        <v>10</v>
      </c>
      <c r="D84" s="17">
        <v>15.2743756209677</v>
      </c>
      <c r="E84" s="19">
        <f t="shared" si="74"/>
        <v>19.90995192</v>
      </c>
      <c r="F84" s="16" t="s">
        <v>73</v>
      </c>
      <c r="G84" s="13">
        <v>11</v>
      </c>
      <c r="H84" s="18">
        <f t="shared" si="57"/>
        <v>15.2743756209677</v>
      </c>
      <c r="I84" s="18">
        <f t="shared" si="58"/>
        <v>288.424375620968</v>
      </c>
      <c r="J84" s="18">
        <f t="shared" si="59"/>
        <v>0.115093143336224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1.16957261404892</v>
      </c>
      <c r="O84" s="18">
        <f t="shared" si="75"/>
        <v>0.582776453370996</v>
      </c>
      <c r="P84" s="18">
        <f t="shared" si="62"/>
        <v>0.0670735738808043</v>
      </c>
      <c r="Q84" s="23">
        <f t="shared" si="63"/>
        <v>0.0201220721642413</v>
      </c>
      <c r="R84" s="18">
        <f t="shared" si="64"/>
        <v>0.156366</v>
      </c>
      <c r="S84" s="24">
        <f t="shared" si="65"/>
        <v>0.128685725568482</v>
      </c>
      <c r="T84" s="3">
        <v>0.01</v>
      </c>
      <c r="U84" s="25">
        <f t="shared" si="66"/>
        <v>0.00128685725568482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0.001</v>
      </c>
      <c r="AF84" s="3">
        <v>0.49</v>
      </c>
      <c r="AG84" s="25">
        <f t="shared" si="67"/>
        <v>0.00049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8"/>
        <v>0.005</v>
      </c>
      <c r="AT84" s="2">
        <f t="shared" si="69"/>
        <v>0.00677685725568482</v>
      </c>
      <c r="AU84" s="28">
        <f t="shared" si="70"/>
        <v>52.122</v>
      </c>
      <c r="AV84" s="1">
        <f t="shared" si="71"/>
        <v>0.3</v>
      </c>
      <c r="AW84" s="2">
        <f t="shared" si="72"/>
        <v>11.5371330451301</v>
      </c>
      <c r="AX84" s="1">
        <f t="shared" si="73"/>
        <v>8191.12150502352</v>
      </c>
    </row>
    <row r="85" s="1" customFormat="1" spans="1:51">
      <c r="A85" s="13"/>
      <c r="B85" s="13"/>
      <c r="C85" s="16">
        <v>11</v>
      </c>
      <c r="D85" s="17">
        <v>12.0865375304333</v>
      </c>
      <c r="E85" s="19">
        <f t="shared" si="74"/>
        <v>15.2743756209677</v>
      </c>
      <c r="F85" s="16" t="s">
        <v>75</v>
      </c>
      <c r="G85" s="13">
        <v>12</v>
      </c>
      <c r="H85" s="18">
        <f t="shared" si="57"/>
        <v>12.0865375304333</v>
      </c>
      <c r="I85" s="18">
        <f t="shared" si="58"/>
        <v>285.236537530433</v>
      </c>
      <c r="J85" s="18">
        <f t="shared" si="59"/>
        <v>0.0789213733361155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1.03692287949019</v>
      </c>
      <c r="P85" s="18">
        <f t="shared" si="62"/>
        <v>0.0818353776930053</v>
      </c>
      <c r="Q85" s="23">
        <f t="shared" si="63"/>
        <v>0.0245506133079016</v>
      </c>
      <c r="R85" s="18">
        <f t="shared" si="64"/>
        <v>0.156366</v>
      </c>
      <c r="S85" s="24">
        <f t="shared" si="65"/>
        <v>0.15700736290435</v>
      </c>
      <c r="T85" s="3">
        <v>0.01</v>
      </c>
      <c r="U85" s="25">
        <f t="shared" si="66"/>
        <v>0.0015700736290435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0.001</v>
      </c>
      <c r="AF85" s="3">
        <v>0.49</v>
      </c>
      <c r="AG85" s="25">
        <f t="shared" si="67"/>
        <v>0.00049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0.0070600736290435</v>
      </c>
      <c r="AU85" s="28">
        <f t="shared" si="70"/>
        <v>52.122</v>
      </c>
      <c r="AV85" s="1">
        <f t="shared" si="71"/>
        <v>0.3</v>
      </c>
      <c r="AW85" s="2">
        <f t="shared" si="72"/>
        <v>11.5371330451301</v>
      </c>
      <c r="AX85" s="1">
        <f t="shared" si="73"/>
        <v>8533.44238310414</v>
      </c>
      <c r="AY85" s="1">
        <f>SUM(AX74:AX85)</f>
        <v>147695.280851603</v>
      </c>
    </row>
    <row r="86" s="1" customFormat="1" spans="1:46">
      <c r="A86" s="13"/>
      <c r="B86" s="13"/>
      <c r="C86" s="16">
        <v>12</v>
      </c>
      <c r="D86" s="17">
        <v>5.49967107635484</v>
      </c>
      <c r="E86" s="19">
        <f t="shared" si="74"/>
        <v>12.0865375304333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5.73221545045161</v>
      </c>
      <c r="E90" s="16"/>
      <c r="F90" s="16"/>
      <c r="G90" s="13">
        <v>1</v>
      </c>
      <c r="H90" s="18">
        <f t="shared" ref="H90:H101" si="76">E91</f>
        <v>5.73221545045161</v>
      </c>
      <c r="I90" s="18">
        <f t="shared" ref="I90:I101" si="77">H90+273.15</f>
        <v>278.882215450452</v>
      </c>
      <c r="J90" s="18">
        <f t="shared" ref="J90:J101" si="78">EXP(($C$16*(I90-$C$14))/($C$17*I90*$C$14))</f>
        <v>0.0362582908584782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0.0103227354074087</v>
      </c>
      <c r="Q90" s="23">
        <f t="shared" ref="Q90:Q101" si="82">P90*$B$76</f>
        <v>0.00309682062222262</v>
      </c>
      <c r="R90" s="18">
        <f t="shared" ref="R90:R101" si="83">L90*$B$76</f>
        <v>0.08541</v>
      </c>
      <c r="S90" s="24">
        <f t="shared" ref="S90:S101" si="84">Q90/R90</f>
        <v>0.0362582908584782</v>
      </c>
      <c r="T90" s="3">
        <v>0.01</v>
      </c>
      <c r="U90" s="25">
        <f t="shared" ref="U90:U101" si="85">S90*T90</f>
        <v>0.000362582908584782</v>
      </c>
      <c r="V90" s="24"/>
      <c r="W90" s="3"/>
      <c r="X90" s="3"/>
      <c r="Y90" s="27"/>
      <c r="Z90" s="3"/>
      <c r="AA90" s="26"/>
      <c r="AB90" s="3"/>
      <c r="AC90" s="3"/>
      <c r="AD90" s="3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0.00585258290858478</v>
      </c>
      <c r="AU90" s="28">
        <f t="shared" ref="AU90:AU101" si="89">$B$90/12</f>
        <v>28.47</v>
      </c>
      <c r="AV90" s="1">
        <f t="shared" ref="AV90:AV101" si="90">$B$76</f>
        <v>0.3</v>
      </c>
      <c r="AW90" s="2">
        <f t="shared" ref="AW90:AW101" si="91">$E$9</f>
        <v>0.2</v>
      </c>
      <c r="AX90" s="1">
        <f t="shared" ref="AX90:AX101" si="92">AW90*10000*AV90*0.67*AU90*AT90</f>
        <v>66.9824602337783</v>
      </c>
      <c r="AZ90" s="2">
        <f t="shared" ref="AZ90:AZ101" si="93">$E$10</f>
        <v>0.351408539680927</v>
      </c>
      <c r="BA90" s="1">
        <f t="shared" ref="BA90:BA101" si="94">AZ90*10000*AV90*0.67*AU90*AT90</f>
        <v>117.691042674939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5.0942107393871</v>
      </c>
      <c r="E91" s="19">
        <f t="shared" ref="E91:E102" si="95">D90</f>
        <v>5.73221545045161</v>
      </c>
      <c r="F91" s="16" t="s">
        <v>73</v>
      </c>
      <c r="G91" s="13">
        <v>2</v>
      </c>
      <c r="H91" s="18">
        <f t="shared" si="76"/>
        <v>5.0942107393871</v>
      </c>
      <c r="I91" s="18">
        <f t="shared" si="77"/>
        <v>278.244210739387</v>
      </c>
      <c r="J91" s="18">
        <f t="shared" si="78"/>
        <v>0.0334687540442764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0.559077264592591</v>
      </c>
      <c r="P91" s="18">
        <f t="shared" si="81"/>
        <v>0.0187116194603963</v>
      </c>
      <c r="Q91" s="23">
        <f t="shared" si="82"/>
        <v>0.00561348583811888</v>
      </c>
      <c r="R91" s="18">
        <f t="shared" si="83"/>
        <v>0.08541</v>
      </c>
      <c r="S91" s="24">
        <f t="shared" si="84"/>
        <v>0.0657239882697446</v>
      </c>
      <c r="T91" s="3">
        <v>0.01</v>
      </c>
      <c r="U91" s="25">
        <f t="shared" si="85"/>
        <v>0.000657239882697446</v>
      </c>
      <c r="V91" s="24"/>
      <c r="W91" s="3"/>
      <c r="X91" s="3"/>
      <c r="Y91" s="27"/>
      <c r="Z91" s="3"/>
      <c r="AA91" s="26"/>
      <c r="AB91" s="3"/>
      <c r="AC91" s="3"/>
      <c r="AD91" s="3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0.00614723988269745</v>
      </c>
      <c r="AU91" s="28">
        <f t="shared" si="89"/>
        <v>28.47</v>
      </c>
      <c r="AV91" s="1">
        <f t="shared" si="90"/>
        <v>0.3</v>
      </c>
      <c r="AW91" s="2">
        <f t="shared" si="91"/>
        <v>0.2</v>
      </c>
      <c r="AX91" s="1">
        <f t="shared" si="92"/>
        <v>70.3547916230793</v>
      </c>
      <c r="AZ91" s="2">
        <f t="shared" si="93"/>
        <v>0.351408539680927</v>
      </c>
      <c r="BA91" s="1">
        <f t="shared" si="94"/>
        <v>123.616372919111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7">
        <v>9.29563570632143</v>
      </c>
      <c r="E92" s="19">
        <f t="shared" si="95"/>
        <v>5.0942107393871</v>
      </c>
      <c r="F92" s="16" t="s">
        <v>73</v>
      </c>
      <c r="G92" s="13">
        <v>3</v>
      </c>
      <c r="H92" s="18">
        <f t="shared" si="76"/>
        <v>9.29563570632143</v>
      </c>
      <c r="I92" s="18">
        <f t="shared" si="77"/>
        <v>282.445635706321</v>
      </c>
      <c r="J92" s="18">
        <f t="shared" si="78"/>
        <v>0.0563255926495756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0.825065645132195</v>
      </c>
      <c r="P92" s="18">
        <f t="shared" si="81"/>
        <v>0.0464723114368753</v>
      </c>
      <c r="Q92" s="23">
        <f t="shared" si="82"/>
        <v>0.0139416934310626</v>
      </c>
      <c r="R92" s="18">
        <f t="shared" si="83"/>
        <v>0.08541</v>
      </c>
      <c r="S92" s="24">
        <f t="shared" si="84"/>
        <v>0.163232565637075</v>
      </c>
      <c r="T92" s="3">
        <v>0.01</v>
      </c>
      <c r="U92" s="25">
        <f t="shared" si="85"/>
        <v>0.00163232565637075</v>
      </c>
      <c r="V92" s="24"/>
      <c r="W92" s="3"/>
      <c r="X92" s="3"/>
      <c r="Y92" s="27"/>
      <c r="Z92" s="3"/>
      <c r="AA92" s="26"/>
      <c r="AB92" s="3"/>
      <c r="AC92" s="3"/>
      <c r="AD92" s="3"/>
      <c r="AE92" s="24">
        <v>0.001</v>
      </c>
      <c r="AF92" s="3">
        <v>0.49</v>
      </c>
      <c r="AG92" s="25">
        <f t="shared" si="86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7"/>
        <v>0.005</v>
      </c>
      <c r="AT92" s="2">
        <f t="shared" si="88"/>
        <v>0.00712232565637075</v>
      </c>
      <c r="AU92" s="28">
        <f t="shared" si="89"/>
        <v>28.47</v>
      </c>
      <c r="AV92" s="1">
        <f t="shared" si="90"/>
        <v>0.3</v>
      </c>
      <c r="AW92" s="2">
        <f t="shared" si="91"/>
        <v>0.2</v>
      </c>
      <c r="AX92" s="1">
        <f t="shared" si="92"/>
        <v>81.5145897976239</v>
      </c>
      <c r="AZ92" s="2">
        <f t="shared" si="93"/>
        <v>0.351408539680927</v>
      </c>
      <c r="BA92" s="1">
        <f t="shared" si="94"/>
        <v>143.224614817364</v>
      </c>
    </row>
    <row r="93" s="1" customFormat="1" spans="1:53">
      <c r="A93" s="13"/>
      <c r="B93" s="13"/>
      <c r="C93" s="16">
        <v>3</v>
      </c>
      <c r="D93" s="17">
        <v>14.2909975032581</v>
      </c>
      <c r="E93" s="19">
        <f t="shared" si="95"/>
        <v>9.29563570632143</v>
      </c>
      <c r="F93" s="16" t="s">
        <v>73</v>
      </c>
      <c r="G93" s="13">
        <v>4</v>
      </c>
      <c r="H93" s="18">
        <f t="shared" si="76"/>
        <v>14.2909975032581</v>
      </c>
      <c r="I93" s="18">
        <f t="shared" si="77"/>
        <v>287.440997503258</v>
      </c>
      <c r="J93" s="18">
        <f t="shared" si="78"/>
        <v>0.102539567725305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1.06329333369532</v>
      </c>
      <c r="P93" s="18">
        <f t="shared" si="81"/>
        <v>0.109029638802317</v>
      </c>
      <c r="Q93" s="23">
        <f t="shared" si="82"/>
        <v>0.032708891640695</v>
      </c>
      <c r="R93" s="18">
        <f t="shared" si="83"/>
        <v>0.08541</v>
      </c>
      <c r="S93" s="24">
        <f t="shared" si="84"/>
        <v>0.382963255364653</v>
      </c>
      <c r="T93" s="3">
        <v>0.01</v>
      </c>
      <c r="U93" s="25">
        <f t="shared" si="85"/>
        <v>0.00382963255364653</v>
      </c>
      <c r="V93" s="24"/>
      <c r="W93" s="3"/>
      <c r="X93" s="3"/>
      <c r="Y93" s="27"/>
      <c r="Z93" s="3"/>
      <c r="AA93" s="26"/>
      <c r="AB93" s="3"/>
      <c r="AC93" s="3"/>
      <c r="AD93" s="3"/>
      <c r="AE93" s="24">
        <v>0.001</v>
      </c>
      <c r="AF93" s="3">
        <v>0.49</v>
      </c>
      <c r="AG93" s="25">
        <f t="shared" si="86"/>
        <v>0.00049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</v>
      </c>
      <c r="AR93" s="3">
        <v>0.5</v>
      </c>
      <c r="AS93" s="3">
        <f t="shared" si="87"/>
        <v>0.005</v>
      </c>
      <c r="AT93" s="2">
        <f t="shared" si="88"/>
        <v>0.00931963255364653</v>
      </c>
      <c r="AU93" s="28">
        <f t="shared" si="89"/>
        <v>28.47</v>
      </c>
      <c r="AV93" s="1">
        <f t="shared" si="90"/>
        <v>0.3</v>
      </c>
      <c r="AW93" s="2">
        <f t="shared" si="91"/>
        <v>0.2</v>
      </c>
      <c r="AX93" s="1">
        <f t="shared" si="92"/>
        <v>106.662635398531</v>
      </c>
      <c r="AZ93" s="2">
        <f t="shared" si="93"/>
        <v>0.351408539680927</v>
      </c>
      <c r="BA93" s="1">
        <f t="shared" si="94"/>
        <v>187.410804719585</v>
      </c>
    </row>
    <row r="94" s="1" customFormat="1" spans="1:53">
      <c r="A94" s="13"/>
      <c r="B94" s="13"/>
      <c r="C94" s="16">
        <v>4</v>
      </c>
      <c r="D94" s="17">
        <v>15.7205065249667</v>
      </c>
      <c r="E94" s="19">
        <f t="shared" si="95"/>
        <v>14.2909975032581</v>
      </c>
      <c r="F94" s="16" t="s">
        <v>73</v>
      </c>
      <c r="G94" s="13">
        <v>5</v>
      </c>
      <c r="H94" s="18">
        <f t="shared" si="76"/>
        <v>15.7205065249667</v>
      </c>
      <c r="I94" s="18">
        <f t="shared" si="77"/>
        <v>288.870506524967</v>
      </c>
      <c r="J94" s="18">
        <f t="shared" si="78"/>
        <v>0.121252890285746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0.906550510148353</v>
      </c>
      <c r="O94" s="18">
        <f t="shared" si="96"/>
        <v>0.33241318474465</v>
      </c>
      <c r="P94" s="18">
        <f t="shared" si="81"/>
        <v>0.0403060594193785</v>
      </c>
      <c r="Q94" s="23">
        <f t="shared" si="82"/>
        <v>0.0120918178258135</v>
      </c>
      <c r="R94" s="18">
        <f t="shared" si="83"/>
        <v>0.08541</v>
      </c>
      <c r="S94" s="24">
        <f t="shared" si="84"/>
        <v>0.141573794939861</v>
      </c>
      <c r="T94" s="3">
        <v>0.01</v>
      </c>
      <c r="U94" s="25">
        <f t="shared" si="85"/>
        <v>0.00141573794939861</v>
      </c>
      <c r="V94" s="24"/>
      <c r="W94" s="3"/>
      <c r="X94" s="3"/>
      <c r="Y94" s="27"/>
      <c r="Z94" s="3"/>
      <c r="AA94" s="26"/>
      <c r="AB94" s="3"/>
      <c r="AC94" s="3"/>
      <c r="AD94" s="3"/>
      <c r="AE94" s="24">
        <v>0.001</v>
      </c>
      <c r="AF94" s="3">
        <v>0.49</v>
      </c>
      <c r="AG94" s="25">
        <f t="shared" si="86"/>
        <v>0.00049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</v>
      </c>
      <c r="AR94" s="3">
        <v>0.5</v>
      </c>
      <c r="AS94" s="3">
        <f t="shared" si="87"/>
        <v>0.005</v>
      </c>
      <c r="AT94" s="2">
        <f t="shared" si="88"/>
        <v>0.00690573794939861</v>
      </c>
      <c r="AU94" s="28">
        <f t="shared" si="89"/>
        <v>28.47</v>
      </c>
      <c r="AV94" s="1">
        <f t="shared" si="90"/>
        <v>0.3</v>
      </c>
      <c r="AW94" s="2">
        <f t="shared" si="91"/>
        <v>0.2</v>
      </c>
      <c r="AX94" s="1">
        <f t="shared" si="92"/>
        <v>79.0357564865901</v>
      </c>
      <c r="AZ94" s="2">
        <f t="shared" si="93"/>
        <v>0.351408539680927</v>
      </c>
      <c r="BA94" s="1">
        <f t="shared" si="94"/>
        <v>138.86919884765</v>
      </c>
    </row>
    <row r="95" s="1" customFormat="1" spans="1:53">
      <c r="A95" s="13"/>
      <c r="B95" s="13"/>
      <c r="C95" s="16">
        <v>5</v>
      </c>
      <c r="D95" s="17">
        <v>19.6778010590323</v>
      </c>
      <c r="E95" s="19">
        <f t="shared" si="95"/>
        <v>15.7205065249667</v>
      </c>
      <c r="F95" s="16" t="s">
        <v>75</v>
      </c>
      <c r="G95" s="13">
        <v>6</v>
      </c>
      <c r="H95" s="18">
        <f t="shared" si="76"/>
        <v>19.6778010590323</v>
      </c>
      <c r="I95" s="18">
        <f t="shared" si="77"/>
        <v>292.827801059032</v>
      </c>
      <c r="J95" s="18">
        <f t="shared" si="78"/>
        <v>0.191213215463176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0.576807125325272</v>
      </c>
      <c r="P95" s="18">
        <f t="shared" si="81"/>
        <v>0.110293145135516</v>
      </c>
      <c r="Q95" s="23">
        <f t="shared" si="82"/>
        <v>0.0330879435406549</v>
      </c>
      <c r="R95" s="18">
        <f t="shared" si="83"/>
        <v>0.08541</v>
      </c>
      <c r="S95" s="24">
        <f t="shared" si="84"/>
        <v>0.387401282527279</v>
      </c>
      <c r="T95" s="3">
        <v>0.01</v>
      </c>
      <c r="U95" s="25">
        <f t="shared" si="85"/>
        <v>0.00387401282527279</v>
      </c>
      <c r="V95" s="24"/>
      <c r="W95" s="3"/>
      <c r="X95" s="3"/>
      <c r="Y95" s="27"/>
      <c r="Z95" s="3"/>
      <c r="AA95" s="26"/>
      <c r="AB95" s="3"/>
      <c r="AC95" s="3"/>
      <c r="AD95" s="3"/>
      <c r="AE95" s="24">
        <v>0.001</v>
      </c>
      <c r="AF95" s="3">
        <v>0.49</v>
      </c>
      <c r="AG95" s="25">
        <f t="shared" si="86"/>
        <v>0.00049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0.01</v>
      </c>
      <c r="AR95" s="3">
        <v>0.5</v>
      </c>
      <c r="AS95" s="3">
        <f t="shared" si="87"/>
        <v>0.005</v>
      </c>
      <c r="AT95" s="2">
        <f t="shared" si="88"/>
        <v>0.00936401282527279</v>
      </c>
      <c r="AU95" s="28">
        <f t="shared" si="89"/>
        <v>28.47</v>
      </c>
      <c r="AV95" s="1">
        <f t="shared" si="90"/>
        <v>0.3</v>
      </c>
      <c r="AW95" s="2">
        <f t="shared" si="91"/>
        <v>0.2</v>
      </c>
      <c r="AX95" s="1">
        <f t="shared" si="92"/>
        <v>107.170564944478</v>
      </c>
      <c r="AZ95" s="2">
        <f t="shared" si="93"/>
        <v>0.351408539680927</v>
      </c>
      <c r="BA95" s="1">
        <f t="shared" si="94"/>
        <v>188.303258619594</v>
      </c>
    </row>
    <row r="96" s="1" customFormat="1" spans="1:53">
      <c r="A96" s="13"/>
      <c r="B96" s="13"/>
      <c r="C96" s="16">
        <v>6</v>
      </c>
      <c r="D96" s="17">
        <v>23.0940306923333</v>
      </c>
      <c r="E96" s="19">
        <f t="shared" si="95"/>
        <v>19.6778010590323</v>
      </c>
      <c r="F96" s="16" t="s">
        <v>73</v>
      </c>
      <c r="G96" s="13">
        <v>7</v>
      </c>
      <c r="H96" s="18">
        <f t="shared" si="76"/>
        <v>23.0940306923333</v>
      </c>
      <c r="I96" s="18">
        <f t="shared" si="77"/>
        <v>296.244030692333</v>
      </c>
      <c r="J96" s="18">
        <f t="shared" si="78"/>
        <v>0.280572511034409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0.751213980189755</v>
      </c>
      <c r="P96" s="18">
        <f t="shared" si="81"/>
        <v>0.210769992745992</v>
      </c>
      <c r="Q96" s="23">
        <f t="shared" si="82"/>
        <v>0.0632309978237977</v>
      </c>
      <c r="R96" s="18">
        <f t="shared" si="83"/>
        <v>0.08541</v>
      </c>
      <c r="S96" s="24">
        <f t="shared" si="84"/>
        <v>0.740323121692984</v>
      </c>
      <c r="T96" s="3">
        <v>0.01</v>
      </c>
      <c r="U96" s="25">
        <f t="shared" si="85"/>
        <v>0.00740323121692984</v>
      </c>
      <c r="V96" s="24"/>
      <c r="W96" s="3"/>
      <c r="X96" s="3"/>
      <c r="Y96" s="27"/>
      <c r="Z96" s="3"/>
      <c r="AA96" s="26"/>
      <c r="AB96" s="3"/>
      <c r="AC96" s="3"/>
      <c r="AD96" s="3"/>
      <c r="AE96" s="24">
        <v>0.005</v>
      </c>
      <c r="AF96" s="3">
        <v>0.49</v>
      </c>
      <c r="AG96" s="25">
        <f t="shared" si="86"/>
        <v>0.00245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0.015</v>
      </c>
      <c r="AR96" s="3">
        <v>0.5</v>
      </c>
      <c r="AS96" s="3">
        <f t="shared" si="87"/>
        <v>0.0075</v>
      </c>
      <c r="AT96" s="2">
        <f t="shared" si="88"/>
        <v>0.0173532312169298</v>
      </c>
      <c r="AU96" s="28">
        <f t="shared" si="89"/>
        <v>28.47</v>
      </c>
      <c r="AV96" s="1">
        <f t="shared" si="90"/>
        <v>0.3</v>
      </c>
      <c r="AW96" s="2">
        <f t="shared" si="91"/>
        <v>0.2</v>
      </c>
      <c r="AX96" s="1">
        <f t="shared" si="92"/>
        <v>198.606690083889</v>
      </c>
      <c r="AZ96" s="2">
        <f t="shared" si="93"/>
        <v>0.351408539680927</v>
      </c>
      <c r="BA96" s="1">
        <f t="shared" si="94"/>
        <v>348.960434666209</v>
      </c>
    </row>
    <row r="97" s="1" customFormat="1" spans="1:53">
      <c r="A97" s="13"/>
      <c r="B97" s="13"/>
      <c r="C97" s="16">
        <v>7</v>
      </c>
      <c r="D97" s="17">
        <v>25.3810959080645</v>
      </c>
      <c r="E97" s="19">
        <f t="shared" si="95"/>
        <v>23.0940306923333</v>
      </c>
      <c r="F97" s="16" t="s">
        <v>73</v>
      </c>
      <c r="G97" s="13">
        <v>8</v>
      </c>
      <c r="H97" s="18">
        <f t="shared" si="76"/>
        <v>25.3810959080645</v>
      </c>
      <c r="I97" s="18">
        <f t="shared" si="77"/>
        <v>298.531095908065</v>
      </c>
      <c r="J97" s="18">
        <f t="shared" si="78"/>
        <v>0.360911166704365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0.825143987443763</v>
      </c>
      <c r="P97" s="18">
        <f t="shared" si="81"/>
        <v>0.29780367920742</v>
      </c>
      <c r="Q97" s="23">
        <f t="shared" si="82"/>
        <v>0.0893411037622261</v>
      </c>
      <c r="R97" s="18">
        <f t="shared" si="83"/>
        <v>0.08541</v>
      </c>
      <c r="S97" s="24">
        <f t="shared" si="84"/>
        <v>1.0460262704862</v>
      </c>
      <c r="T97" s="3">
        <v>0.01</v>
      </c>
      <c r="U97" s="25">
        <f t="shared" si="85"/>
        <v>0.010460262704862</v>
      </c>
      <c r="V97" s="24"/>
      <c r="W97" s="3"/>
      <c r="X97" s="3"/>
      <c r="Y97" s="27"/>
      <c r="Z97" s="3"/>
      <c r="AA97" s="26"/>
      <c r="AB97" s="3"/>
      <c r="AC97" s="3"/>
      <c r="AD97" s="3"/>
      <c r="AE97" s="24">
        <v>0.005</v>
      </c>
      <c r="AF97" s="3">
        <v>0.49</v>
      </c>
      <c r="AG97" s="25">
        <f t="shared" si="86"/>
        <v>0.00245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0.015</v>
      </c>
      <c r="AR97" s="3">
        <v>0.5</v>
      </c>
      <c r="AS97" s="3">
        <f t="shared" si="87"/>
        <v>0.0075</v>
      </c>
      <c r="AT97" s="2">
        <f t="shared" si="88"/>
        <v>0.020410262704862</v>
      </c>
      <c r="AU97" s="28">
        <f t="shared" si="89"/>
        <v>28.47</v>
      </c>
      <c r="AV97" s="1">
        <f t="shared" si="90"/>
        <v>0.3</v>
      </c>
      <c r="AW97" s="2">
        <f t="shared" si="91"/>
        <v>0.2</v>
      </c>
      <c r="AX97" s="1">
        <f t="shared" si="92"/>
        <v>233.594232041383</v>
      </c>
      <c r="AZ97" s="2">
        <f t="shared" si="93"/>
        <v>0.351408539680927</v>
      </c>
      <c r="BA97" s="1">
        <f t="shared" si="94"/>
        <v>410.43503979775</v>
      </c>
    </row>
    <row r="98" s="1" customFormat="1" spans="1:53">
      <c r="A98" s="13"/>
      <c r="B98" s="13"/>
      <c r="C98" s="16">
        <v>8</v>
      </c>
      <c r="D98" s="17">
        <v>24.2894604809677</v>
      </c>
      <c r="E98" s="19">
        <f t="shared" si="95"/>
        <v>25.3810959080645</v>
      </c>
      <c r="F98" s="16" t="s">
        <v>73</v>
      </c>
      <c r="G98" s="13">
        <v>9</v>
      </c>
      <c r="H98" s="18">
        <f t="shared" si="76"/>
        <v>24.2894604809677</v>
      </c>
      <c r="I98" s="18">
        <f t="shared" si="77"/>
        <v>297.439460480968</v>
      </c>
      <c r="J98" s="18">
        <f t="shared" si="78"/>
        <v>0.32019455637761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0.812040308236343</v>
      </c>
      <c r="P98" s="18">
        <f t="shared" si="81"/>
        <v>0.260010886256473</v>
      </c>
      <c r="Q98" s="23">
        <f t="shared" si="82"/>
        <v>0.078003265876942</v>
      </c>
      <c r="R98" s="18">
        <f t="shared" si="83"/>
        <v>0.08541</v>
      </c>
      <c r="S98" s="24">
        <f t="shared" si="84"/>
        <v>0.913280246773704</v>
      </c>
      <c r="T98" s="3">
        <v>0.01</v>
      </c>
      <c r="U98" s="25">
        <f t="shared" si="85"/>
        <v>0.00913280246773704</v>
      </c>
      <c r="V98" s="24"/>
      <c r="W98" s="3"/>
      <c r="X98" s="3"/>
      <c r="Y98" s="27"/>
      <c r="Z98" s="3"/>
      <c r="AA98" s="26"/>
      <c r="AB98" s="3"/>
      <c r="AC98" s="3"/>
      <c r="AD98" s="3"/>
      <c r="AE98" s="24">
        <v>0.001</v>
      </c>
      <c r="AF98" s="3">
        <v>0.49</v>
      </c>
      <c r="AG98" s="25">
        <f t="shared" si="86"/>
        <v>0.00049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</v>
      </c>
      <c r="AR98" s="3">
        <v>0.5</v>
      </c>
      <c r="AS98" s="3">
        <f t="shared" si="87"/>
        <v>0.005</v>
      </c>
      <c r="AT98" s="2">
        <f t="shared" si="88"/>
        <v>0.014622802467737</v>
      </c>
      <c r="AU98" s="28">
        <f t="shared" si="89"/>
        <v>28.47</v>
      </c>
      <c r="AV98" s="1">
        <f t="shared" si="90"/>
        <v>0.3</v>
      </c>
      <c r="AW98" s="2">
        <f t="shared" si="91"/>
        <v>0.2</v>
      </c>
      <c r="AX98" s="1">
        <f t="shared" si="92"/>
        <v>167.357096875102</v>
      </c>
      <c r="AZ98" s="2">
        <f t="shared" si="93"/>
        <v>0.351408539680927</v>
      </c>
      <c r="BA98" s="1">
        <f t="shared" si="94"/>
        <v>294.053565090596</v>
      </c>
    </row>
    <row r="99" s="1" customFormat="1" spans="1:53">
      <c r="A99" s="13"/>
      <c r="B99" s="13"/>
      <c r="C99" s="16">
        <v>9</v>
      </c>
      <c r="D99" s="17">
        <v>19.90995192</v>
      </c>
      <c r="E99" s="19">
        <f t="shared" si="95"/>
        <v>24.2894604809677</v>
      </c>
      <c r="F99" s="16" t="s">
        <v>73</v>
      </c>
      <c r="G99" s="13">
        <v>10</v>
      </c>
      <c r="H99" s="18">
        <f t="shared" si="76"/>
        <v>19.90995192</v>
      </c>
      <c r="I99" s="18">
        <f t="shared" si="77"/>
        <v>293.05995192</v>
      </c>
      <c r="J99" s="18">
        <f t="shared" si="78"/>
        <v>0.196316707254201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0.836729421979869</v>
      </c>
      <c r="P99" s="18">
        <f t="shared" si="81"/>
        <v>0.164263964985799</v>
      </c>
      <c r="Q99" s="23">
        <f t="shared" si="82"/>
        <v>0.0492791894957396</v>
      </c>
      <c r="R99" s="18">
        <f t="shared" si="83"/>
        <v>0.08541</v>
      </c>
      <c r="S99" s="24">
        <f t="shared" si="84"/>
        <v>0.576972128506494</v>
      </c>
      <c r="T99" s="3">
        <v>0.01</v>
      </c>
      <c r="U99" s="25">
        <f t="shared" si="85"/>
        <v>0.00576972128506494</v>
      </c>
      <c r="V99" s="24"/>
      <c r="W99" s="3"/>
      <c r="X99" s="3"/>
      <c r="Y99" s="27"/>
      <c r="Z99" s="3"/>
      <c r="AA99" s="26"/>
      <c r="AB99" s="3"/>
      <c r="AC99" s="3"/>
      <c r="AD99" s="3"/>
      <c r="AE99" s="24">
        <v>0.001</v>
      </c>
      <c r="AF99" s="3">
        <v>0.49</v>
      </c>
      <c r="AG99" s="25">
        <f t="shared" si="86"/>
        <v>0.00049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</v>
      </c>
      <c r="AR99" s="3">
        <v>0.5</v>
      </c>
      <c r="AS99" s="3">
        <f t="shared" si="87"/>
        <v>0.005</v>
      </c>
      <c r="AT99" s="2">
        <f t="shared" si="88"/>
        <v>0.0112597212850649</v>
      </c>
      <c r="AU99" s="28">
        <f t="shared" si="89"/>
        <v>28.47</v>
      </c>
      <c r="AV99" s="1">
        <f t="shared" si="90"/>
        <v>0.3</v>
      </c>
      <c r="AW99" s="2">
        <f t="shared" si="91"/>
        <v>0.2</v>
      </c>
      <c r="AX99" s="1">
        <f t="shared" si="92"/>
        <v>128.866834524291</v>
      </c>
      <c r="AZ99" s="2">
        <f t="shared" si="93"/>
        <v>0.351408539680927</v>
      </c>
      <c r="BA99" s="1">
        <f t="shared" si="94"/>
        <v>226.424530667424</v>
      </c>
    </row>
    <row r="100" s="1" customFormat="1" spans="1:53">
      <c r="A100" s="13"/>
      <c r="B100" s="13"/>
      <c r="C100" s="16">
        <v>10</v>
      </c>
      <c r="D100" s="17">
        <v>15.2743756209677</v>
      </c>
      <c r="E100" s="19">
        <f t="shared" si="95"/>
        <v>19.90995192</v>
      </c>
      <c r="F100" s="16" t="s">
        <v>73</v>
      </c>
      <c r="G100" s="13">
        <v>11</v>
      </c>
      <c r="H100" s="18">
        <f t="shared" si="76"/>
        <v>15.2743756209677</v>
      </c>
      <c r="I100" s="18">
        <f t="shared" si="77"/>
        <v>288.424375620968</v>
      </c>
      <c r="J100" s="18">
        <f t="shared" si="78"/>
        <v>0.115093143336224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0.638842184144367</v>
      </c>
      <c r="O100" s="18">
        <f t="shared" si="96"/>
        <v>0.318323272849704</v>
      </c>
      <c r="P100" s="18">
        <f t="shared" si="81"/>
        <v>0.0366368260693469</v>
      </c>
      <c r="Q100" s="23">
        <f t="shared" si="82"/>
        <v>0.0109910478208041</v>
      </c>
      <c r="R100" s="18">
        <f t="shared" si="83"/>
        <v>0.08541</v>
      </c>
      <c r="S100" s="24">
        <f t="shared" si="84"/>
        <v>0.128685725568482</v>
      </c>
      <c r="T100" s="3">
        <v>0.01</v>
      </c>
      <c r="U100" s="25">
        <f t="shared" si="85"/>
        <v>0.00128685725568482</v>
      </c>
      <c r="V100" s="24"/>
      <c r="W100" s="3"/>
      <c r="X100" s="3"/>
      <c r="Y100" s="27"/>
      <c r="Z100" s="3"/>
      <c r="AA100" s="26"/>
      <c r="AB100" s="3"/>
      <c r="AC100" s="3"/>
      <c r="AD100" s="3"/>
      <c r="AE100" s="24">
        <v>0.001</v>
      </c>
      <c r="AF100" s="3">
        <v>0.49</v>
      </c>
      <c r="AG100" s="25">
        <f t="shared" si="86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0.00677685725568482</v>
      </c>
      <c r="AU100" s="28">
        <f t="shared" si="89"/>
        <v>28.47</v>
      </c>
      <c r="AV100" s="1">
        <f t="shared" si="90"/>
        <v>0.3</v>
      </c>
      <c r="AW100" s="2">
        <f t="shared" si="91"/>
        <v>0.2</v>
      </c>
      <c r="AX100" s="1">
        <f t="shared" si="92"/>
        <v>77.5607246798774</v>
      </c>
      <c r="AZ100" s="2">
        <f t="shared" si="93"/>
        <v>0.351408539680927</v>
      </c>
      <c r="BA100" s="1">
        <f t="shared" si="94"/>
        <v>136.277504981751</v>
      </c>
    </row>
    <row r="101" s="1" customFormat="1" spans="1:54">
      <c r="A101" s="13"/>
      <c r="B101" s="13"/>
      <c r="C101" s="16">
        <v>11</v>
      </c>
      <c r="D101" s="17">
        <v>12.0865375304333</v>
      </c>
      <c r="E101" s="19">
        <f t="shared" si="95"/>
        <v>15.2743756209677</v>
      </c>
      <c r="F101" s="16" t="s">
        <v>75</v>
      </c>
      <c r="G101" s="13">
        <v>12</v>
      </c>
      <c r="H101" s="18">
        <f t="shared" si="76"/>
        <v>12.0865375304333</v>
      </c>
      <c r="I101" s="18">
        <f t="shared" si="77"/>
        <v>285.236537530433</v>
      </c>
      <c r="J101" s="18">
        <f t="shared" si="78"/>
        <v>0.0789213733361155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0.566386446780357</v>
      </c>
      <c r="P101" s="18">
        <f t="shared" si="81"/>
        <v>0.0446999962188684</v>
      </c>
      <c r="Q101" s="23">
        <f t="shared" si="82"/>
        <v>0.0134099988656605</v>
      </c>
      <c r="R101" s="18">
        <f t="shared" si="83"/>
        <v>0.08541</v>
      </c>
      <c r="S101" s="24">
        <f t="shared" si="84"/>
        <v>0.15700736290435</v>
      </c>
      <c r="T101" s="3">
        <v>0.01</v>
      </c>
      <c r="U101" s="25">
        <f t="shared" si="85"/>
        <v>0.0015700736290435</v>
      </c>
      <c r="V101" s="24"/>
      <c r="W101" s="3"/>
      <c r="X101" s="3"/>
      <c r="Y101" s="27"/>
      <c r="Z101" s="3"/>
      <c r="AA101" s="26"/>
      <c r="AB101" s="3"/>
      <c r="AC101" s="3"/>
      <c r="AD101" s="3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0.0070600736290435</v>
      </c>
      <c r="AU101" s="28">
        <f t="shared" si="89"/>
        <v>28.47</v>
      </c>
      <c r="AV101" s="1">
        <f t="shared" si="90"/>
        <v>0.3</v>
      </c>
      <c r="AW101" s="2">
        <f t="shared" si="91"/>
        <v>0.2</v>
      </c>
      <c r="AX101" s="1">
        <f t="shared" si="92"/>
        <v>80.8021190799851</v>
      </c>
      <c r="AY101" s="1">
        <f>SUM(AX90:AX101)</f>
        <v>1398.50849576861</v>
      </c>
      <c r="AZ101" s="2">
        <f t="shared" si="93"/>
        <v>0.351408539680927</v>
      </c>
      <c r="BA101" s="1">
        <f t="shared" si="94"/>
        <v>141.97277334511</v>
      </c>
      <c r="BB101" s="1">
        <f>SUM(BA90:BA101)</f>
        <v>2457.23914114708</v>
      </c>
    </row>
    <row r="102" s="1" customFormat="1" spans="1:46">
      <c r="A102" s="13"/>
      <c r="B102" s="13"/>
      <c r="C102" s="16">
        <v>12</v>
      </c>
      <c r="D102" s="17">
        <v>5.49967107635484</v>
      </c>
      <c r="E102" s="19">
        <f t="shared" si="95"/>
        <v>12.0865375304333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AT27" sqref="AT27:AT3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1182.076</v>
      </c>
      <c r="F2" s="3">
        <v>734.672</v>
      </c>
      <c r="G2" s="7">
        <f>(F2+F3+F4)/3</f>
        <v>1194.134</v>
      </c>
      <c r="H2" s="3">
        <v>0.18</v>
      </c>
      <c r="I2" s="20">
        <f>(H2+H3+H4)/3</f>
        <v>0.136666666666667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0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0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1583.33449315068</v>
      </c>
      <c r="F5" s="3">
        <v>91.104</v>
      </c>
      <c r="G5" s="7">
        <f>(F5+F6)/2</f>
        <v>92.50925</v>
      </c>
      <c r="H5" s="3">
        <v>0.18</v>
      </c>
      <c r="I5" s="20">
        <f>(H5+H6)/2</f>
        <v>0.155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0"/>
      <c r="M6" s="2"/>
    </row>
    <row r="7" s="1" customFormat="1" spans="1:13">
      <c r="A7" s="4" t="s">
        <v>5</v>
      </c>
      <c r="B7" s="5"/>
      <c r="C7" s="3"/>
      <c r="D7" s="3"/>
      <c r="E7" s="12">
        <v>5507.74932955923</v>
      </c>
      <c r="F7" s="3">
        <v>122.786</v>
      </c>
      <c r="G7" s="3"/>
      <c r="H7" s="3">
        <v>0.45</v>
      </c>
      <c r="M7" s="2"/>
    </row>
    <row r="8" s="1" customFormat="1" spans="1:13">
      <c r="A8" s="4" t="s">
        <v>6</v>
      </c>
      <c r="B8" s="5"/>
      <c r="C8" s="3"/>
      <c r="D8" s="3"/>
      <c r="E8" s="12">
        <v>12.54</v>
      </c>
      <c r="F8" s="3">
        <v>625.464</v>
      </c>
      <c r="G8" s="3"/>
      <c r="H8" s="3">
        <v>0.3</v>
      </c>
      <c r="M8" s="2"/>
    </row>
    <row r="9" s="1" customFormat="1" spans="1:13">
      <c r="A9" s="4" t="s">
        <v>7</v>
      </c>
      <c r="B9" s="5"/>
      <c r="C9" s="3"/>
      <c r="D9" s="3"/>
      <c r="E9" s="12">
        <v>8.63247077505617</v>
      </c>
      <c r="F9" s="3">
        <v>341.64</v>
      </c>
      <c r="G9" s="3"/>
      <c r="H9" s="3">
        <v>0.33</v>
      </c>
      <c r="M9" s="2"/>
    </row>
    <row r="10" s="1" customFormat="1" spans="1:13">
      <c r="A10" s="4" t="s">
        <v>8</v>
      </c>
      <c r="B10" s="5"/>
      <c r="C10" s="3"/>
      <c r="D10" s="3"/>
      <c r="E10" s="12">
        <v>18.2676307640755</v>
      </c>
      <c r="F10" s="3">
        <v>341.64</v>
      </c>
      <c r="G10" s="3"/>
      <c r="H10" s="3">
        <v>0.33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(AV38+AV53+AY85+AY101+BB101+AG69)</f>
        <v>163357188.30063</v>
      </c>
      <c r="J14" s="14" t="s">
        <v>21</v>
      </c>
      <c r="K14" s="14">
        <f>I14/(10000*1000)</f>
        <v>16.335718830063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88717365.1727512</v>
      </c>
      <c r="J15" s="14" t="s">
        <v>21</v>
      </c>
      <c r="K15" s="14">
        <f>I15/(10000*1000)</f>
        <v>8.87173651727512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1194.134</v>
      </c>
      <c r="C27" s="16" t="s">
        <v>72</v>
      </c>
      <c r="D27" s="17">
        <v>9.57508454754839</v>
      </c>
      <c r="E27" s="16"/>
      <c r="F27" s="16"/>
      <c r="G27" s="13">
        <v>1</v>
      </c>
      <c r="H27" s="18">
        <f t="shared" ref="H27:H38" si="0">E28</f>
        <v>9.57508454754839</v>
      </c>
      <c r="I27" s="18">
        <f t="shared" ref="I27:I38" si="1">H27+273.15</f>
        <v>282.725084547548</v>
      </c>
      <c r="J27" s="18">
        <f t="shared" ref="J27:J38" si="2">EXP(($C$16*(I27-$C$14))/($C$17*I27*$C$14))</f>
        <v>0.0582778840812702</v>
      </c>
      <c r="K27" s="18">
        <f t="shared" ref="K27:K38" si="3">$B$27/12</f>
        <v>99.5111666666667</v>
      </c>
      <c r="L27" s="18">
        <f t="shared" ref="L27:L38" si="4">K27*$B$28/100</f>
        <v>0.995111666666667</v>
      </c>
      <c r="M27" s="13" t="s">
        <v>73</v>
      </c>
      <c r="N27" s="13"/>
      <c r="O27" s="18">
        <f>L27</f>
        <v>0.995111666666667</v>
      </c>
      <c r="P27" s="18">
        <f t="shared" ref="P27:P38" si="5">O27*J27</f>
        <v>0.0579930023579196</v>
      </c>
      <c r="Q27" s="23">
        <f t="shared" ref="Q27:Q38" si="6">P27*$B$29</f>
        <v>0.00753909030652955</v>
      </c>
      <c r="R27" s="18">
        <f t="shared" ref="R27:R38" si="7">L27*$B$29</f>
        <v>0.129364516666667</v>
      </c>
      <c r="S27" s="24">
        <f t="shared" ref="S27:S38" si="8">Q27/R27</f>
        <v>0.0582778840812702</v>
      </c>
      <c r="T27" s="3">
        <v>0.01</v>
      </c>
      <c r="U27" s="25">
        <f t="shared" ref="U27:U38" si="9">S27*T27</f>
        <v>0.000582778840812702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0.0224827788408127</v>
      </c>
      <c r="AR27" s="28">
        <f t="shared" ref="AR27:AR38" si="15">$B$27/12</f>
        <v>99.5111666666667</v>
      </c>
      <c r="AS27" s="1">
        <f t="shared" ref="AS27:AS38" si="16">$B$29</f>
        <v>0.13</v>
      </c>
      <c r="AT27" s="2">
        <f>$E$2/12</f>
        <v>98.5063333333333</v>
      </c>
      <c r="AU27" s="1">
        <f t="shared" ref="AU27:AU38" si="17">AT27*10000*AS27*0.67*AR27*AQ27</f>
        <v>191957.07124712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8.65697351203226</v>
      </c>
      <c r="E28" s="19">
        <f t="shared" ref="E28:E39" si="18">D27</f>
        <v>9.57508454754839</v>
      </c>
      <c r="F28" s="16" t="s">
        <v>73</v>
      </c>
      <c r="G28" s="13">
        <v>2</v>
      </c>
      <c r="H28" s="18">
        <f t="shared" si="0"/>
        <v>8.65697351203226</v>
      </c>
      <c r="I28" s="18">
        <f t="shared" si="1"/>
        <v>281.806973512032</v>
      </c>
      <c r="J28" s="18">
        <f t="shared" si="2"/>
        <v>0.0520925606318307</v>
      </c>
      <c r="K28" s="18">
        <f t="shared" si="3"/>
        <v>99.5111666666667</v>
      </c>
      <c r="L28" s="18">
        <f t="shared" si="4"/>
        <v>0.995111666666667</v>
      </c>
      <c r="M28" s="13" t="s">
        <v>73</v>
      </c>
      <c r="N28" s="13"/>
      <c r="O28" s="18">
        <f t="shared" ref="O28:O38" si="19">L28+O27-P27-N28</f>
        <v>1.93223033097541</v>
      </c>
      <c r="P28" s="18">
        <f t="shared" si="5"/>
        <v>0.100654825670999</v>
      </c>
      <c r="Q28" s="23">
        <f t="shared" si="6"/>
        <v>0.0130851273372299</v>
      </c>
      <c r="R28" s="18">
        <f t="shared" si="7"/>
        <v>0.129364516666667</v>
      </c>
      <c r="S28" s="24">
        <f t="shared" si="8"/>
        <v>0.101149277053663</v>
      </c>
      <c r="T28" s="3">
        <v>0.01</v>
      </c>
      <c r="U28" s="25">
        <f t="shared" si="9"/>
        <v>0.00101149277053663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0.0229114927705366</v>
      </c>
      <c r="AR28" s="28">
        <f t="shared" si="15"/>
        <v>99.5111666666667</v>
      </c>
      <c r="AS28" s="1">
        <f t="shared" si="16"/>
        <v>0.13</v>
      </c>
      <c r="AT28" s="2">
        <f t="shared" ref="AT28:AT38" si="20">$E$2/12</f>
        <v>98.5063333333333</v>
      </c>
      <c r="AU28" s="1">
        <f t="shared" si="17"/>
        <v>195617.413722369</v>
      </c>
    </row>
    <row r="29" s="1" customFormat="1" spans="1:47">
      <c r="A29" s="13" t="s">
        <v>37</v>
      </c>
      <c r="B29" s="13">
        <f>H3</f>
        <v>0.13</v>
      </c>
      <c r="C29" s="16">
        <v>2</v>
      </c>
      <c r="D29" s="17">
        <v>13.3194084028571</v>
      </c>
      <c r="E29" s="19">
        <f t="shared" si="18"/>
        <v>8.65697351203226</v>
      </c>
      <c r="F29" s="16" t="s">
        <v>73</v>
      </c>
      <c r="G29" s="13">
        <v>3</v>
      </c>
      <c r="H29" s="18">
        <f t="shared" si="0"/>
        <v>13.3194084028571</v>
      </c>
      <c r="I29" s="18">
        <f t="shared" si="1"/>
        <v>286.469408402857</v>
      </c>
      <c r="J29" s="18">
        <f t="shared" si="2"/>
        <v>0.0914106146683923</v>
      </c>
      <c r="K29" s="18">
        <f t="shared" si="3"/>
        <v>99.5111666666667</v>
      </c>
      <c r="L29" s="18">
        <f t="shared" si="4"/>
        <v>0.995111666666667</v>
      </c>
      <c r="M29" s="13" t="s">
        <v>73</v>
      </c>
      <c r="N29" s="13"/>
      <c r="O29" s="18">
        <f t="shared" si="19"/>
        <v>2.82668717197108</v>
      </c>
      <c r="P29" s="18">
        <f t="shared" si="5"/>
        <v>0.258389211865136</v>
      </c>
      <c r="Q29" s="23">
        <f t="shared" si="6"/>
        <v>0.0335905975424677</v>
      </c>
      <c r="R29" s="18">
        <f t="shared" si="7"/>
        <v>0.129364516666667</v>
      </c>
      <c r="S29" s="24">
        <f t="shared" si="8"/>
        <v>0.259658509210996</v>
      </c>
      <c r="T29" s="3">
        <v>0.01</v>
      </c>
      <c r="U29" s="25">
        <f t="shared" si="9"/>
        <v>0.00259658509210996</v>
      </c>
      <c r="V29" s="24"/>
      <c r="W29" s="3"/>
      <c r="X29" s="25"/>
      <c r="Y29" s="27">
        <v>0.02</v>
      </c>
      <c r="Z29" s="3">
        <v>0.21</v>
      </c>
      <c r="AA29" s="26">
        <f t="shared" si="10"/>
        <v>0.0042</v>
      </c>
      <c r="AB29" s="3">
        <v>0.01</v>
      </c>
      <c r="AC29" s="3">
        <v>0.29</v>
      </c>
      <c r="AD29" s="26">
        <f t="shared" si="11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0.02449658509211</v>
      </c>
      <c r="AR29" s="28">
        <f t="shared" si="15"/>
        <v>99.5111666666667</v>
      </c>
      <c r="AS29" s="1">
        <f t="shared" si="16"/>
        <v>0.13</v>
      </c>
      <c r="AT29" s="2">
        <f t="shared" si="20"/>
        <v>98.5063333333333</v>
      </c>
      <c r="AU29" s="1">
        <f t="shared" si="17"/>
        <v>209150.868899768</v>
      </c>
    </row>
    <row r="30" s="1" customFormat="1" spans="1:47">
      <c r="A30" s="13"/>
      <c r="B30" s="13"/>
      <c r="C30" s="16">
        <v>3</v>
      </c>
      <c r="D30" s="17">
        <v>15.3252067893548</v>
      </c>
      <c r="E30" s="19">
        <f t="shared" si="18"/>
        <v>13.3194084028571</v>
      </c>
      <c r="F30" s="16" t="s">
        <v>73</v>
      </c>
      <c r="G30" s="13">
        <v>4</v>
      </c>
      <c r="H30" s="18">
        <f t="shared" si="0"/>
        <v>15.3252067893548</v>
      </c>
      <c r="I30" s="18">
        <f t="shared" si="1"/>
        <v>288.475206789355</v>
      </c>
      <c r="J30" s="18">
        <f t="shared" si="2"/>
        <v>0.115779811936015</v>
      </c>
      <c r="K30" s="18">
        <f t="shared" si="3"/>
        <v>99.5111666666667</v>
      </c>
      <c r="L30" s="18">
        <f t="shared" si="4"/>
        <v>0.995111666666667</v>
      </c>
      <c r="M30" s="13" t="s">
        <v>73</v>
      </c>
      <c r="N30" s="13"/>
      <c r="O30" s="18">
        <f t="shared" si="19"/>
        <v>3.56340962677261</v>
      </c>
      <c r="P30" s="18">
        <f t="shared" si="5"/>
        <v>0.412570896438718</v>
      </c>
      <c r="Q30" s="23">
        <f t="shared" si="6"/>
        <v>0.0536342165370334</v>
      </c>
      <c r="R30" s="18">
        <f t="shared" si="7"/>
        <v>0.129364516666667</v>
      </c>
      <c r="S30" s="24">
        <f t="shared" si="8"/>
        <v>0.41459758764633</v>
      </c>
      <c r="T30" s="3">
        <v>0.01</v>
      </c>
      <c r="U30" s="25">
        <f t="shared" si="9"/>
        <v>0.0041459758764633</v>
      </c>
      <c r="V30" s="24"/>
      <c r="W30" s="3"/>
      <c r="X30" s="25"/>
      <c r="Y30" s="27">
        <v>0.04</v>
      </c>
      <c r="Z30" s="3">
        <v>0.21</v>
      </c>
      <c r="AA30" s="26">
        <f t="shared" si="10"/>
        <v>0.0084</v>
      </c>
      <c r="AB30" s="3">
        <v>0.015</v>
      </c>
      <c r="AC30" s="3">
        <v>0.29</v>
      </c>
      <c r="AD30" s="26">
        <f t="shared" si="11"/>
        <v>0.00435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0.015</v>
      </c>
      <c r="AO30" s="3">
        <v>0.38</v>
      </c>
      <c r="AP30" s="3">
        <f t="shared" si="13"/>
        <v>0.0057</v>
      </c>
      <c r="AQ30" s="1">
        <f t="shared" si="14"/>
        <v>0.0335959758764633</v>
      </c>
      <c r="AR30" s="28">
        <f t="shared" si="15"/>
        <v>99.5111666666667</v>
      </c>
      <c r="AS30" s="1">
        <f t="shared" si="16"/>
        <v>0.13</v>
      </c>
      <c r="AT30" s="2">
        <f t="shared" si="20"/>
        <v>98.5063333333333</v>
      </c>
      <c r="AU30" s="1">
        <f t="shared" si="17"/>
        <v>286841.105389875</v>
      </c>
    </row>
    <row r="31" s="1" customFormat="1" spans="1:47">
      <c r="A31" s="13"/>
      <c r="B31" s="13"/>
      <c r="C31" s="16">
        <v>4</v>
      </c>
      <c r="D31" s="17">
        <v>17.4424879456667</v>
      </c>
      <c r="E31" s="19">
        <f t="shared" si="18"/>
        <v>15.3252067893548</v>
      </c>
      <c r="F31" s="16" t="s">
        <v>73</v>
      </c>
      <c r="G31" s="13">
        <v>5</v>
      </c>
      <c r="H31" s="18">
        <f t="shared" si="0"/>
        <v>17.4424879456667</v>
      </c>
      <c r="I31" s="18">
        <f t="shared" si="1"/>
        <v>290.592487945667</v>
      </c>
      <c r="J31" s="18">
        <f t="shared" si="2"/>
        <v>0.148059541600862</v>
      </c>
      <c r="K31" s="18">
        <f t="shared" si="3"/>
        <v>99.5111666666667</v>
      </c>
      <c r="L31" s="18">
        <f t="shared" si="4"/>
        <v>0.995111666666667</v>
      </c>
      <c r="M31" s="13" t="s">
        <v>75</v>
      </c>
      <c r="N31" s="18">
        <f>(O30-P30)*C22/100</f>
        <v>2.9932967938172</v>
      </c>
      <c r="O31" s="18">
        <f t="shared" si="19"/>
        <v>1.15265360318336</v>
      </c>
      <c r="P31" s="18">
        <f t="shared" si="5"/>
        <v>0.17066136411191</v>
      </c>
      <c r="Q31" s="23">
        <f t="shared" si="6"/>
        <v>0.0221859773345483</v>
      </c>
      <c r="R31" s="18">
        <f t="shared" si="7"/>
        <v>0.129364516666667</v>
      </c>
      <c r="S31" s="24">
        <f t="shared" si="8"/>
        <v>0.171499711870102</v>
      </c>
      <c r="T31" s="3">
        <v>0.01</v>
      </c>
      <c r="U31" s="25">
        <f t="shared" si="9"/>
        <v>0.00171499711870102</v>
      </c>
      <c r="V31" s="24"/>
      <c r="W31" s="3"/>
      <c r="X31" s="25"/>
      <c r="Y31" s="27">
        <v>0.04</v>
      </c>
      <c r="Z31" s="3">
        <v>0.21</v>
      </c>
      <c r="AA31" s="26">
        <f t="shared" si="10"/>
        <v>0.0084</v>
      </c>
      <c r="AB31" s="3">
        <v>0.015</v>
      </c>
      <c r="AC31" s="3">
        <v>0.29</v>
      </c>
      <c r="AD31" s="26">
        <f t="shared" si="11"/>
        <v>0.00435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0.031164997118701</v>
      </c>
      <c r="AR31" s="28">
        <f t="shared" si="15"/>
        <v>99.5111666666667</v>
      </c>
      <c r="AS31" s="1">
        <f t="shared" si="16"/>
        <v>0.13</v>
      </c>
      <c r="AT31" s="2">
        <f t="shared" si="20"/>
        <v>98.5063333333333</v>
      </c>
      <c r="AU31" s="1">
        <f t="shared" si="17"/>
        <v>266085.505474578</v>
      </c>
    </row>
    <row r="32" s="1" customFormat="1" spans="1:47">
      <c r="A32" s="13"/>
      <c r="B32" s="13"/>
      <c r="C32" s="16">
        <v>5</v>
      </c>
      <c r="D32" s="17">
        <v>19.293843723871</v>
      </c>
      <c r="E32" s="19">
        <f t="shared" si="18"/>
        <v>17.4424879456667</v>
      </c>
      <c r="F32" s="16" t="s">
        <v>75</v>
      </c>
      <c r="G32" s="13">
        <v>6</v>
      </c>
      <c r="H32" s="18">
        <f t="shared" si="0"/>
        <v>19.293843723871</v>
      </c>
      <c r="I32" s="18">
        <f t="shared" si="1"/>
        <v>292.443843723871</v>
      </c>
      <c r="J32" s="18">
        <f t="shared" si="2"/>
        <v>0.183045199924181</v>
      </c>
      <c r="K32" s="18">
        <f t="shared" si="3"/>
        <v>99.5111666666667</v>
      </c>
      <c r="L32" s="18">
        <f t="shared" si="4"/>
        <v>0.995111666666667</v>
      </c>
      <c r="M32" s="13" t="s">
        <v>73</v>
      </c>
      <c r="N32" s="13"/>
      <c r="O32" s="18">
        <f t="shared" si="19"/>
        <v>1.97710390573812</v>
      </c>
      <c r="P32" s="18">
        <f t="shared" si="5"/>
        <v>0.361899379696713</v>
      </c>
      <c r="Q32" s="23">
        <f t="shared" si="6"/>
        <v>0.0470469193605727</v>
      </c>
      <c r="R32" s="18">
        <f t="shared" si="7"/>
        <v>0.129364516666667</v>
      </c>
      <c r="S32" s="24">
        <f t="shared" si="8"/>
        <v>0.363677154855364</v>
      </c>
      <c r="T32" s="3">
        <v>0.01</v>
      </c>
      <c r="U32" s="25">
        <f t="shared" si="9"/>
        <v>0.00363677154855364</v>
      </c>
      <c r="V32" s="24"/>
      <c r="W32" s="3"/>
      <c r="X32" s="25"/>
      <c r="Y32" s="27">
        <v>0.04</v>
      </c>
      <c r="Z32" s="3">
        <v>0.21</v>
      </c>
      <c r="AA32" s="26">
        <f t="shared" si="10"/>
        <v>0.0084</v>
      </c>
      <c r="AB32" s="3">
        <v>0.015</v>
      </c>
      <c r="AC32" s="3">
        <v>0.29</v>
      </c>
      <c r="AD32" s="26">
        <f t="shared" si="11"/>
        <v>0.00435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0.0330867715485536</v>
      </c>
      <c r="AR32" s="28">
        <f t="shared" si="15"/>
        <v>99.5111666666667</v>
      </c>
      <c r="AS32" s="1">
        <f t="shared" si="16"/>
        <v>0.13</v>
      </c>
      <c r="AT32" s="2">
        <f t="shared" si="20"/>
        <v>98.5063333333333</v>
      </c>
      <c r="AU32" s="1">
        <f t="shared" si="17"/>
        <v>282493.539097293</v>
      </c>
    </row>
    <row r="33" s="1" customFormat="1" spans="1:47">
      <c r="A33" s="13"/>
      <c r="B33" s="13"/>
      <c r="C33" s="16">
        <v>6</v>
      </c>
      <c r="D33" s="17">
        <v>21.277328144</v>
      </c>
      <c r="E33" s="19">
        <f t="shared" si="18"/>
        <v>19.293843723871</v>
      </c>
      <c r="F33" s="16" t="s">
        <v>73</v>
      </c>
      <c r="G33" s="13">
        <v>7</v>
      </c>
      <c r="H33" s="18">
        <f t="shared" si="0"/>
        <v>21.277328144</v>
      </c>
      <c r="I33" s="18">
        <f t="shared" si="1"/>
        <v>294.427328144</v>
      </c>
      <c r="J33" s="18">
        <f t="shared" si="2"/>
        <v>0.22907062692593</v>
      </c>
      <c r="K33" s="18">
        <f t="shared" si="3"/>
        <v>99.5111666666667</v>
      </c>
      <c r="L33" s="18">
        <f t="shared" si="4"/>
        <v>0.995111666666667</v>
      </c>
      <c r="M33" s="13" t="s">
        <v>73</v>
      </c>
      <c r="N33" s="13"/>
      <c r="O33" s="18">
        <f t="shared" si="19"/>
        <v>2.61031619270807</v>
      </c>
      <c r="P33" s="18">
        <f t="shared" si="5"/>
        <v>0.597946766738545</v>
      </c>
      <c r="Q33" s="23">
        <f t="shared" si="6"/>
        <v>0.0777330796760108</v>
      </c>
      <c r="R33" s="18">
        <f t="shared" si="7"/>
        <v>0.129364516666667</v>
      </c>
      <c r="S33" s="24">
        <f t="shared" si="8"/>
        <v>0.600884088457622</v>
      </c>
      <c r="T33" s="3">
        <v>0.01</v>
      </c>
      <c r="U33" s="25">
        <f t="shared" si="9"/>
        <v>0.00600884088457622</v>
      </c>
      <c r="V33" s="24"/>
      <c r="W33" s="3"/>
      <c r="X33" s="25"/>
      <c r="Y33" s="27">
        <v>0.04</v>
      </c>
      <c r="Z33" s="3">
        <v>0.21</v>
      </c>
      <c r="AA33" s="26">
        <f t="shared" si="10"/>
        <v>0.0084</v>
      </c>
      <c r="AB33" s="3">
        <v>0.015</v>
      </c>
      <c r="AC33" s="3">
        <v>0.29</v>
      </c>
      <c r="AD33" s="26">
        <f t="shared" si="11"/>
        <v>0.00435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0.0354588408845762</v>
      </c>
      <c r="AR33" s="28">
        <f t="shared" si="15"/>
        <v>99.5111666666667</v>
      </c>
      <c r="AS33" s="1">
        <f t="shared" si="16"/>
        <v>0.13</v>
      </c>
      <c r="AT33" s="2">
        <f t="shared" si="20"/>
        <v>98.5063333333333</v>
      </c>
      <c r="AU33" s="1">
        <f t="shared" si="17"/>
        <v>302746.172713535</v>
      </c>
    </row>
    <row r="34" s="1" customFormat="1" spans="1:47">
      <c r="A34" s="13"/>
      <c r="B34" s="13"/>
      <c r="C34" s="16">
        <v>7</v>
      </c>
      <c r="D34" s="17">
        <v>20.8440032312903</v>
      </c>
      <c r="E34" s="19">
        <f t="shared" si="18"/>
        <v>21.277328144</v>
      </c>
      <c r="F34" s="16" t="s">
        <v>73</v>
      </c>
      <c r="G34" s="13">
        <v>8</v>
      </c>
      <c r="H34" s="18">
        <f t="shared" si="0"/>
        <v>20.8440032312903</v>
      </c>
      <c r="I34" s="18">
        <f t="shared" si="1"/>
        <v>293.99400323129</v>
      </c>
      <c r="J34" s="18">
        <f t="shared" si="2"/>
        <v>0.218172777386081</v>
      </c>
      <c r="K34" s="18">
        <f t="shared" si="3"/>
        <v>99.5111666666667</v>
      </c>
      <c r="L34" s="18">
        <f t="shared" si="4"/>
        <v>0.995111666666667</v>
      </c>
      <c r="M34" s="13" t="s">
        <v>73</v>
      </c>
      <c r="N34" s="13"/>
      <c r="O34" s="18">
        <f t="shared" si="19"/>
        <v>3.00748109263619</v>
      </c>
      <c r="P34" s="18">
        <f t="shared" si="5"/>
        <v>0.656150502916564</v>
      </c>
      <c r="Q34" s="23">
        <f t="shared" si="6"/>
        <v>0.0852995653791533</v>
      </c>
      <c r="R34" s="18">
        <f t="shared" si="7"/>
        <v>0.129364516666667</v>
      </c>
      <c r="S34" s="24">
        <f t="shared" si="8"/>
        <v>0.659373741556539</v>
      </c>
      <c r="T34" s="3">
        <v>0.01</v>
      </c>
      <c r="U34" s="25">
        <f t="shared" si="9"/>
        <v>0.0065937374155654</v>
      </c>
      <c r="V34" s="24"/>
      <c r="W34" s="3"/>
      <c r="X34" s="25"/>
      <c r="Y34" s="27">
        <v>0.04</v>
      </c>
      <c r="Z34" s="3">
        <v>0.21</v>
      </c>
      <c r="AA34" s="26">
        <f t="shared" si="10"/>
        <v>0.0084</v>
      </c>
      <c r="AB34" s="3">
        <v>0.015</v>
      </c>
      <c r="AC34" s="3">
        <v>0.29</v>
      </c>
      <c r="AD34" s="26">
        <f t="shared" si="11"/>
        <v>0.00435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0.0360437374155654</v>
      </c>
      <c r="AR34" s="28">
        <f t="shared" si="15"/>
        <v>99.5111666666667</v>
      </c>
      <c r="AS34" s="1">
        <f t="shared" si="16"/>
        <v>0.13</v>
      </c>
      <c r="AT34" s="2">
        <f t="shared" si="20"/>
        <v>98.5063333333333</v>
      </c>
      <c r="AU34" s="1">
        <f t="shared" si="17"/>
        <v>307739.996024534</v>
      </c>
    </row>
    <row r="35" s="1" customFormat="1" spans="1:47">
      <c r="A35" s="13"/>
      <c r="B35" s="13"/>
      <c r="C35" s="16">
        <v>8</v>
      </c>
      <c r="D35" s="17">
        <v>20.3076973403226</v>
      </c>
      <c r="E35" s="19">
        <f t="shared" si="18"/>
        <v>20.8440032312903</v>
      </c>
      <c r="F35" s="16" t="s">
        <v>73</v>
      </c>
      <c r="G35" s="13">
        <v>9</v>
      </c>
      <c r="H35" s="18">
        <f t="shared" si="0"/>
        <v>20.3076973403226</v>
      </c>
      <c r="I35" s="18">
        <f t="shared" si="1"/>
        <v>293.457697340323</v>
      </c>
      <c r="J35" s="18">
        <f t="shared" si="2"/>
        <v>0.205359268364259</v>
      </c>
      <c r="K35" s="18">
        <f t="shared" si="3"/>
        <v>99.5111666666667</v>
      </c>
      <c r="L35" s="18">
        <f t="shared" si="4"/>
        <v>0.995111666666667</v>
      </c>
      <c r="M35" s="13" t="s">
        <v>73</v>
      </c>
      <c r="N35" s="13"/>
      <c r="O35" s="18">
        <f t="shared" si="19"/>
        <v>3.3464422563863</v>
      </c>
      <c r="P35" s="18">
        <f t="shared" si="5"/>
        <v>0.68722293339473</v>
      </c>
      <c r="Q35" s="23">
        <f t="shared" si="6"/>
        <v>0.0893389813413149</v>
      </c>
      <c r="R35" s="18">
        <f t="shared" si="7"/>
        <v>0.129364516666667</v>
      </c>
      <c r="S35" s="24">
        <f t="shared" si="8"/>
        <v>0.690598810580451</v>
      </c>
      <c r="T35" s="3">
        <v>0.01</v>
      </c>
      <c r="U35" s="25">
        <f t="shared" si="9"/>
        <v>0.00690598810580451</v>
      </c>
      <c r="V35" s="24"/>
      <c r="W35" s="3"/>
      <c r="X35" s="25"/>
      <c r="Y35" s="27">
        <v>0.04</v>
      </c>
      <c r="Z35" s="3">
        <v>0.21</v>
      </c>
      <c r="AA35" s="26">
        <f t="shared" si="10"/>
        <v>0.0084</v>
      </c>
      <c r="AB35" s="3">
        <v>0.015</v>
      </c>
      <c r="AC35" s="3">
        <v>0.29</v>
      </c>
      <c r="AD35" s="26">
        <f t="shared" si="11"/>
        <v>0.00435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0.0363559881058045</v>
      </c>
      <c r="AR35" s="28">
        <f t="shared" si="15"/>
        <v>99.5111666666667</v>
      </c>
      <c r="AS35" s="1">
        <f t="shared" si="16"/>
        <v>0.13</v>
      </c>
      <c r="AT35" s="2">
        <f t="shared" si="20"/>
        <v>98.5063333333333</v>
      </c>
      <c r="AU35" s="1">
        <f t="shared" si="17"/>
        <v>310405.979994647</v>
      </c>
    </row>
    <row r="36" s="1" customFormat="1" spans="1:47">
      <c r="A36" s="13"/>
      <c r="B36" s="13"/>
      <c r="C36" s="16">
        <v>9</v>
      </c>
      <c r="D36" s="17">
        <v>18.793662205</v>
      </c>
      <c r="E36" s="19">
        <f t="shared" si="18"/>
        <v>20.3076973403226</v>
      </c>
      <c r="F36" s="16" t="s">
        <v>73</v>
      </c>
      <c r="G36" s="13">
        <v>10</v>
      </c>
      <c r="H36" s="18">
        <f t="shared" si="0"/>
        <v>18.793662205</v>
      </c>
      <c r="I36" s="18">
        <f t="shared" si="1"/>
        <v>291.943662205</v>
      </c>
      <c r="J36" s="18">
        <f t="shared" si="2"/>
        <v>0.172895986653056</v>
      </c>
      <c r="K36" s="18">
        <f t="shared" si="3"/>
        <v>99.5111666666667</v>
      </c>
      <c r="L36" s="18">
        <f t="shared" si="4"/>
        <v>0.995111666666667</v>
      </c>
      <c r="M36" s="13" t="s">
        <v>73</v>
      </c>
      <c r="N36" s="13"/>
      <c r="O36" s="18">
        <f t="shared" si="19"/>
        <v>3.65433098965823</v>
      </c>
      <c r="P36" s="18">
        <f t="shared" si="5"/>
        <v>0.631819162013799</v>
      </c>
      <c r="Q36" s="23">
        <f t="shared" si="6"/>
        <v>0.0821364910617939</v>
      </c>
      <c r="R36" s="18">
        <f t="shared" si="7"/>
        <v>0.129364516666667</v>
      </c>
      <c r="S36" s="24">
        <f t="shared" si="8"/>
        <v>0.63492287667595</v>
      </c>
      <c r="T36" s="3">
        <v>0.01</v>
      </c>
      <c r="U36" s="25">
        <f t="shared" si="9"/>
        <v>0.0063492287667595</v>
      </c>
      <c r="V36" s="24"/>
      <c r="W36" s="3"/>
      <c r="X36" s="25"/>
      <c r="Y36" s="27">
        <v>0.04</v>
      </c>
      <c r="Z36" s="3">
        <v>0.21</v>
      </c>
      <c r="AA36" s="26">
        <f t="shared" si="10"/>
        <v>0.0084</v>
      </c>
      <c r="AB36" s="3">
        <v>0.015</v>
      </c>
      <c r="AC36" s="3">
        <v>0.29</v>
      </c>
      <c r="AD36" s="26">
        <f t="shared" si="11"/>
        <v>0.00435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0.0357992287667595</v>
      </c>
      <c r="AR36" s="28">
        <f t="shared" si="15"/>
        <v>99.5111666666667</v>
      </c>
      <c r="AS36" s="1">
        <f t="shared" si="16"/>
        <v>0.13</v>
      </c>
      <c r="AT36" s="2">
        <f t="shared" si="20"/>
        <v>98.5063333333333</v>
      </c>
      <c r="AU36" s="1">
        <f t="shared" si="17"/>
        <v>305652.390909006</v>
      </c>
    </row>
    <row r="37" s="1" customFormat="1" spans="1:47">
      <c r="A37" s="13"/>
      <c r="B37" s="13"/>
      <c r="C37" s="16">
        <v>10</v>
      </c>
      <c r="D37" s="17">
        <v>15.4730952245161</v>
      </c>
      <c r="E37" s="19">
        <f t="shared" si="18"/>
        <v>18.793662205</v>
      </c>
      <c r="F37" s="16" t="s">
        <v>73</v>
      </c>
      <c r="G37" s="13">
        <v>11</v>
      </c>
      <c r="H37" s="18">
        <f t="shared" si="0"/>
        <v>15.4730952245161</v>
      </c>
      <c r="I37" s="18">
        <f t="shared" si="1"/>
        <v>288.623095224516</v>
      </c>
      <c r="J37" s="18">
        <f t="shared" si="2"/>
        <v>0.117799592231042</v>
      </c>
      <c r="K37" s="18">
        <f t="shared" si="3"/>
        <v>99.5111666666667</v>
      </c>
      <c r="L37" s="18">
        <f t="shared" si="4"/>
        <v>0.995111666666667</v>
      </c>
      <c r="M37" s="13" t="s">
        <v>75</v>
      </c>
      <c r="N37" s="18">
        <f>(O36-P36)*C22/100</f>
        <v>2.87138623626221</v>
      </c>
      <c r="O37" s="18">
        <f t="shared" si="19"/>
        <v>1.14623725804889</v>
      </c>
      <c r="P37" s="18">
        <f t="shared" si="5"/>
        <v>0.135026281598187</v>
      </c>
      <c r="Q37" s="23">
        <f t="shared" si="6"/>
        <v>0.0175534166077643</v>
      </c>
      <c r="R37" s="18">
        <f t="shared" si="7"/>
        <v>0.129364516666667</v>
      </c>
      <c r="S37" s="24">
        <f t="shared" si="8"/>
        <v>0.135689577482782</v>
      </c>
      <c r="T37" s="3">
        <v>0.01</v>
      </c>
      <c r="U37" s="25">
        <f t="shared" si="9"/>
        <v>0.00135689577482782</v>
      </c>
      <c r="V37" s="24"/>
      <c r="W37" s="3"/>
      <c r="X37" s="25"/>
      <c r="Y37" s="27">
        <v>0.02</v>
      </c>
      <c r="Z37" s="3">
        <v>0.21</v>
      </c>
      <c r="AA37" s="26">
        <f t="shared" si="10"/>
        <v>0.0042</v>
      </c>
      <c r="AB37" s="3">
        <v>0.01</v>
      </c>
      <c r="AC37" s="3">
        <v>0.29</v>
      </c>
      <c r="AD37" s="26">
        <f t="shared" si="11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0.0232568957748278</v>
      </c>
      <c r="AR37" s="28">
        <f t="shared" si="15"/>
        <v>99.5111666666667</v>
      </c>
      <c r="AS37" s="1">
        <f t="shared" si="16"/>
        <v>0.13</v>
      </c>
      <c r="AT37" s="2">
        <f t="shared" si="20"/>
        <v>98.5063333333333</v>
      </c>
      <c r="AU37" s="1">
        <f t="shared" si="17"/>
        <v>198566.450830866</v>
      </c>
    </row>
    <row r="38" s="1" customFormat="1" spans="1:48">
      <c r="A38" s="13"/>
      <c r="B38" s="13"/>
      <c r="C38" s="16">
        <v>11</v>
      </c>
      <c r="D38" s="17">
        <v>12.900173743</v>
      </c>
      <c r="E38" s="19">
        <f t="shared" si="18"/>
        <v>15.4730952245161</v>
      </c>
      <c r="F38" s="16" t="s">
        <v>75</v>
      </c>
      <c r="G38" s="13">
        <v>12</v>
      </c>
      <c r="H38" s="18">
        <f t="shared" si="0"/>
        <v>12.900173743</v>
      </c>
      <c r="I38" s="18">
        <f t="shared" si="1"/>
        <v>286.050173743</v>
      </c>
      <c r="J38" s="18">
        <f t="shared" si="2"/>
        <v>0.0869686304590283</v>
      </c>
      <c r="K38" s="18">
        <f t="shared" si="3"/>
        <v>99.5111666666667</v>
      </c>
      <c r="L38" s="18">
        <f t="shared" si="4"/>
        <v>0.995111666666667</v>
      </c>
      <c r="M38" s="13" t="s">
        <v>73</v>
      </c>
      <c r="N38" s="13"/>
      <c r="O38" s="18">
        <f t="shared" si="19"/>
        <v>2.00632264311737</v>
      </c>
      <c r="P38" s="18">
        <f t="shared" si="5"/>
        <v>0.174487132530855</v>
      </c>
      <c r="Q38" s="23">
        <f t="shared" si="6"/>
        <v>0.0226833272290112</v>
      </c>
      <c r="R38" s="18">
        <f t="shared" si="7"/>
        <v>0.129364516666667</v>
      </c>
      <c r="S38" s="24">
        <f t="shared" si="8"/>
        <v>0.175344273789228</v>
      </c>
      <c r="T38" s="3">
        <v>0.01</v>
      </c>
      <c r="U38" s="25">
        <f t="shared" si="9"/>
        <v>0.00175344273789228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0.0236534427378923</v>
      </c>
      <c r="AR38" s="28">
        <f t="shared" si="15"/>
        <v>99.5111666666667</v>
      </c>
      <c r="AS38" s="1">
        <f t="shared" si="16"/>
        <v>0.13</v>
      </c>
      <c r="AT38" s="2">
        <f t="shared" si="20"/>
        <v>98.5063333333333</v>
      </c>
      <c r="AU38" s="1">
        <f t="shared" si="17"/>
        <v>201952.153024566</v>
      </c>
      <c r="AV38" s="1">
        <f>SUM(AU27:AU38)</f>
        <v>3059208.64732816</v>
      </c>
    </row>
    <row r="39" s="1" customFormat="1" spans="1:46">
      <c r="A39" s="13"/>
      <c r="B39" s="13"/>
      <c r="C39" s="16">
        <v>12</v>
      </c>
      <c r="D39" s="17">
        <v>7.31370314432258</v>
      </c>
      <c r="E39" s="19">
        <f t="shared" si="18"/>
        <v>12.900173743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9.57508454754839</v>
      </c>
      <c r="E42" s="16"/>
      <c r="F42" s="16"/>
      <c r="G42" s="13">
        <v>1</v>
      </c>
      <c r="H42" s="18">
        <f t="shared" ref="H42:H53" si="21">E43</f>
        <v>9.57508454754839</v>
      </c>
      <c r="I42" s="18">
        <f t="shared" ref="I42:I53" si="22">H42+273.15</f>
        <v>282.725084547548</v>
      </c>
      <c r="J42" s="18">
        <f t="shared" ref="J42:J53" si="23">EXP(($C$16*(I42-$C$14))/($C$17*I42*$C$14))</f>
        <v>0.0582778840812702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0.00449270278995437</v>
      </c>
      <c r="Q42" s="23">
        <f t="shared" ref="Q42:Q53" si="27">P42*$B$44</f>
        <v>0.000696368932442927</v>
      </c>
      <c r="R42" s="18">
        <f t="shared" ref="R42:R53" si="28">L42*$B$44</f>
        <v>0.0119491114583333</v>
      </c>
      <c r="S42" s="24">
        <f t="shared" ref="S42:S53" si="29">Q42/R42</f>
        <v>0.0582778840812702</v>
      </c>
      <c r="T42" s="3">
        <v>0.01</v>
      </c>
      <c r="U42" s="25">
        <f t="shared" ref="U42:U53" si="30">S42*T42</f>
        <v>0.000582778840812702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0.0153827788408127</v>
      </c>
      <c r="AR42" s="28">
        <f t="shared" ref="AR42:AR53" si="34">$B$42/12</f>
        <v>7.70910416666667</v>
      </c>
      <c r="AS42" s="1">
        <f t="shared" ref="AS42:AS53" si="35">$B$44</f>
        <v>0.155</v>
      </c>
      <c r="AT42" s="2">
        <f t="shared" ref="AT42:AT53" si="36">$E$5/12</f>
        <v>131.94454109589</v>
      </c>
      <c r="AU42" s="1">
        <f t="shared" ref="AU42:AU53" si="37">AT42*10000*AS42*0.67*AR42*AQ42</f>
        <v>16249.3741271979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8.65697351203226</v>
      </c>
      <c r="E43" s="19">
        <f t="shared" ref="E43:E54" si="38">D42</f>
        <v>9.57508454754839</v>
      </c>
      <c r="F43" s="16" t="s">
        <v>73</v>
      </c>
      <c r="G43" s="13">
        <v>2</v>
      </c>
      <c r="H43" s="18">
        <f t="shared" si="21"/>
        <v>8.65697351203226</v>
      </c>
      <c r="I43" s="18">
        <f t="shared" si="22"/>
        <v>281.806973512032</v>
      </c>
      <c r="J43" s="18">
        <f t="shared" si="23"/>
        <v>0.0520925606318307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0.149689380543379</v>
      </c>
      <c r="P43" s="18">
        <f t="shared" si="26"/>
        <v>0.00779770313189715</v>
      </c>
      <c r="Q43" s="23">
        <f t="shared" si="27"/>
        <v>0.00120864398544406</v>
      </c>
      <c r="R43" s="18">
        <f t="shared" si="28"/>
        <v>0.0119491114583333</v>
      </c>
      <c r="S43" s="24">
        <f t="shared" si="29"/>
        <v>0.101149277053663</v>
      </c>
      <c r="T43" s="3">
        <v>0.01</v>
      </c>
      <c r="U43" s="25">
        <f t="shared" si="30"/>
        <v>0.00101149277053663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0.0158114927705366</v>
      </c>
      <c r="AR43" s="28">
        <f t="shared" si="34"/>
        <v>7.70910416666667</v>
      </c>
      <c r="AS43" s="1">
        <f t="shared" si="35"/>
        <v>0.155</v>
      </c>
      <c r="AT43" s="2">
        <f t="shared" si="36"/>
        <v>131.94454109589</v>
      </c>
      <c r="AU43" s="1">
        <f t="shared" si="37"/>
        <v>16702.2398356448</v>
      </c>
    </row>
    <row r="44" s="1" customFormat="1" spans="1:47">
      <c r="A44" s="13" t="s">
        <v>37</v>
      </c>
      <c r="B44" s="13">
        <f>I5</f>
        <v>0.155</v>
      </c>
      <c r="C44" s="16">
        <v>2</v>
      </c>
      <c r="D44" s="17">
        <v>13.3194084028571</v>
      </c>
      <c r="E44" s="19">
        <f t="shared" si="38"/>
        <v>8.65697351203226</v>
      </c>
      <c r="F44" s="16" t="s">
        <v>73</v>
      </c>
      <c r="G44" s="13">
        <v>3</v>
      </c>
      <c r="H44" s="18">
        <f t="shared" si="21"/>
        <v>13.3194084028571</v>
      </c>
      <c r="I44" s="18">
        <f t="shared" si="22"/>
        <v>286.469408402857</v>
      </c>
      <c r="J44" s="18">
        <f t="shared" si="23"/>
        <v>0.0914106146683923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0.218982719078148</v>
      </c>
      <c r="P44" s="18">
        <f t="shared" si="26"/>
        <v>0.0200173449526894</v>
      </c>
      <c r="Q44" s="23">
        <f t="shared" si="27"/>
        <v>0.00310268846766686</v>
      </c>
      <c r="R44" s="18">
        <f t="shared" si="28"/>
        <v>0.0119491114583333</v>
      </c>
      <c r="S44" s="24">
        <f t="shared" si="29"/>
        <v>0.259658509210996</v>
      </c>
      <c r="T44" s="3">
        <v>0.01</v>
      </c>
      <c r="U44" s="25">
        <f t="shared" si="30"/>
        <v>0.00259658509210996</v>
      </c>
      <c r="V44" s="24"/>
      <c r="W44" s="3"/>
      <c r="X44" s="25"/>
      <c r="Y44" s="27">
        <v>0.02</v>
      </c>
      <c r="Z44" s="3">
        <v>0.49</v>
      </c>
      <c r="AA44" s="26">
        <f t="shared" si="31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32"/>
        <v>0.005</v>
      </c>
      <c r="AQ44" s="1">
        <f t="shared" si="33"/>
        <v>0.01739658509211</v>
      </c>
      <c r="AR44" s="28">
        <f t="shared" si="34"/>
        <v>7.70910416666667</v>
      </c>
      <c r="AS44" s="1">
        <f t="shared" si="35"/>
        <v>0.155</v>
      </c>
      <c r="AT44" s="2">
        <f t="shared" si="36"/>
        <v>131.94454109589</v>
      </c>
      <c r="AU44" s="1">
        <f t="shared" si="37"/>
        <v>18376.6289967928</v>
      </c>
    </row>
    <row r="45" s="1" customFormat="1" spans="1:47">
      <c r="A45" s="13"/>
      <c r="B45" s="13"/>
      <c r="C45" s="16">
        <v>3</v>
      </c>
      <c r="D45" s="17">
        <v>15.3252067893548</v>
      </c>
      <c r="E45" s="19">
        <f t="shared" si="38"/>
        <v>13.3194084028571</v>
      </c>
      <c r="F45" s="16" t="s">
        <v>73</v>
      </c>
      <c r="G45" s="13">
        <v>4</v>
      </c>
      <c r="H45" s="18">
        <f t="shared" si="21"/>
        <v>15.3252067893548</v>
      </c>
      <c r="I45" s="18">
        <f t="shared" si="22"/>
        <v>288.475206789355</v>
      </c>
      <c r="J45" s="18">
        <f t="shared" si="23"/>
        <v>0.115779811936015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0.276056415792126</v>
      </c>
      <c r="P45" s="18">
        <f t="shared" si="26"/>
        <v>0.0319617599041427</v>
      </c>
      <c r="Q45" s="23">
        <f t="shared" si="27"/>
        <v>0.00495407278514212</v>
      </c>
      <c r="R45" s="18">
        <f t="shared" si="28"/>
        <v>0.0119491114583333</v>
      </c>
      <c r="S45" s="24">
        <f t="shared" si="29"/>
        <v>0.41459758764633</v>
      </c>
      <c r="T45" s="3">
        <v>0.01</v>
      </c>
      <c r="U45" s="25">
        <f t="shared" si="30"/>
        <v>0.0041459758764633</v>
      </c>
      <c r="V45" s="24"/>
      <c r="W45" s="3"/>
      <c r="X45" s="25"/>
      <c r="Y45" s="27">
        <v>0.04</v>
      </c>
      <c r="Z45" s="3">
        <v>0.49</v>
      </c>
      <c r="AA45" s="26">
        <f t="shared" si="31"/>
        <v>0.0196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0.015</v>
      </c>
      <c r="AO45" s="3">
        <v>0.5</v>
      </c>
      <c r="AP45" s="3">
        <f t="shared" si="32"/>
        <v>0.0075</v>
      </c>
      <c r="AQ45" s="1">
        <f t="shared" si="33"/>
        <v>0.0312459758764633</v>
      </c>
      <c r="AR45" s="28">
        <f t="shared" si="34"/>
        <v>7.70910416666667</v>
      </c>
      <c r="AS45" s="1">
        <f t="shared" si="35"/>
        <v>0.155</v>
      </c>
      <c r="AT45" s="2">
        <f t="shared" si="36"/>
        <v>131.94454109589</v>
      </c>
      <c r="AU45" s="1">
        <f t="shared" si="37"/>
        <v>33006.2310093792</v>
      </c>
    </row>
    <row r="46" s="1" customFormat="1" spans="1:47">
      <c r="A46" s="13"/>
      <c r="B46" s="13"/>
      <c r="C46" s="16">
        <v>4</v>
      </c>
      <c r="D46" s="17">
        <v>17.4424879456667</v>
      </c>
      <c r="E46" s="19">
        <f t="shared" si="38"/>
        <v>15.3252067893548</v>
      </c>
      <c r="F46" s="16" t="s">
        <v>73</v>
      </c>
      <c r="G46" s="13">
        <v>5</v>
      </c>
      <c r="H46" s="18">
        <f t="shared" si="21"/>
        <v>17.4424879456667</v>
      </c>
      <c r="I46" s="18">
        <f t="shared" si="22"/>
        <v>290.592487945667</v>
      </c>
      <c r="J46" s="18">
        <f t="shared" si="23"/>
        <v>0.148059541600862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0.231889923093584</v>
      </c>
      <c r="O46" s="18">
        <f t="shared" si="39"/>
        <v>0.0892957744610658</v>
      </c>
      <c r="P46" s="18">
        <f t="shared" si="26"/>
        <v>0.0132210914335994</v>
      </c>
      <c r="Q46" s="23">
        <f t="shared" si="27"/>
        <v>0.0020492691722079</v>
      </c>
      <c r="R46" s="18">
        <f t="shared" si="28"/>
        <v>0.0119491114583333</v>
      </c>
      <c r="S46" s="24">
        <f t="shared" si="29"/>
        <v>0.171499711870102</v>
      </c>
      <c r="T46" s="3">
        <v>0.01</v>
      </c>
      <c r="U46" s="25">
        <f t="shared" si="30"/>
        <v>0.00171499711870102</v>
      </c>
      <c r="V46" s="24"/>
      <c r="W46" s="3"/>
      <c r="X46" s="25"/>
      <c r="Y46" s="27">
        <v>0.04</v>
      </c>
      <c r="Z46" s="3">
        <v>0.49</v>
      </c>
      <c r="AA46" s="26">
        <f t="shared" si="31"/>
        <v>0.0196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0.015</v>
      </c>
      <c r="AO46" s="3">
        <v>0.5</v>
      </c>
      <c r="AP46" s="3">
        <f t="shared" si="32"/>
        <v>0.0075</v>
      </c>
      <c r="AQ46" s="1">
        <f t="shared" si="33"/>
        <v>0.028814997118701</v>
      </c>
      <c r="AR46" s="28">
        <f t="shared" si="34"/>
        <v>7.70910416666667</v>
      </c>
      <c r="AS46" s="1">
        <f t="shared" si="35"/>
        <v>0.155</v>
      </c>
      <c r="AT46" s="2">
        <f t="shared" si="36"/>
        <v>131.94454109589</v>
      </c>
      <c r="AU46" s="1">
        <f t="shared" si="37"/>
        <v>30438.3020455078</v>
      </c>
    </row>
    <row r="47" s="1" customFormat="1" spans="1:47">
      <c r="A47" s="13"/>
      <c r="B47" s="13"/>
      <c r="C47" s="16">
        <v>5</v>
      </c>
      <c r="D47" s="17">
        <v>19.293843723871</v>
      </c>
      <c r="E47" s="19">
        <f t="shared" si="38"/>
        <v>17.4424879456667</v>
      </c>
      <c r="F47" s="16" t="s">
        <v>75</v>
      </c>
      <c r="G47" s="13">
        <v>6</v>
      </c>
      <c r="H47" s="18">
        <f t="shared" si="21"/>
        <v>19.293843723871</v>
      </c>
      <c r="I47" s="18">
        <f t="shared" si="22"/>
        <v>292.443843723871</v>
      </c>
      <c r="J47" s="18">
        <f t="shared" si="23"/>
        <v>0.183045199924181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0.153165724694133</v>
      </c>
      <c r="P47" s="18">
        <f t="shared" si="26"/>
        <v>0.0280362506981697</v>
      </c>
      <c r="Q47" s="23">
        <f t="shared" si="27"/>
        <v>0.0043456188582163</v>
      </c>
      <c r="R47" s="18">
        <f t="shared" si="28"/>
        <v>0.0119491114583333</v>
      </c>
      <c r="S47" s="24">
        <f t="shared" si="29"/>
        <v>0.363677154855364</v>
      </c>
      <c r="T47" s="3">
        <v>0.01</v>
      </c>
      <c r="U47" s="25">
        <f t="shared" si="30"/>
        <v>0.00363677154855364</v>
      </c>
      <c r="V47" s="24"/>
      <c r="W47" s="3"/>
      <c r="X47" s="25"/>
      <c r="Y47" s="27">
        <v>0.04</v>
      </c>
      <c r="Z47" s="3">
        <v>0.49</v>
      </c>
      <c r="AA47" s="26">
        <f t="shared" si="31"/>
        <v>0.0196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0.015</v>
      </c>
      <c r="AO47" s="3">
        <v>0.5</v>
      </c>
      <c r="AP47" s="3">
        <f t="shared" si="32"/>
        <v>0.0075</v>
      </c>
      <c r="AQ47" s="1">
        <f t="shared" si="33"/>
        <v>0.0307367715485536</v>
      </c>
      <c r="AR47" s="28">
        <f t="shared" si="34"/>
        <v>7.70910416666667</v>
      </c>
      <c r="AS47" s="1">
        <f t="shared" si="35"/>
        <v>0.155</v>
      </c>
      <c r="AT47" s="2">
        <f t="shared" si="36"/>
        <v>131.94454109589</v>
      </c>
      <c r="AU47" s="1">
        <f t="shared" si="37"/>
        <v>32468.3404424655</v>
      </c>
    </row>
    <row r="48" s="1" customFormat="1" spans="1:47">
      <c r="A48" s="13"/>
      <c r="B48" s="13"/>
      <c r="C48" s="16">
        <v>6</v>
      </c>
      <c r="D48" s="17">
        <v>21.277328144</v>
      </c>
      <c r="E48" s="19">
        <f t="shared" si="38"/>
        <v>19.293843723871</v>
      </c>
      <c r="F48" s="16" t="s">
        <v>73</v>
      </c>
      <c r="G48" s="13">
        <v>7</v>
      </c>
      <c r="H48" s="18">
        <f t="shared" si="21"/>
        <v>21.277328144</v>
      </c>
      <c r="I48" s="18">
        <f t="shared" si="22"/>
        <v>294.427328144</v>
      </c>
      <c r="J48" s="18">
        <f t="shared" si="23"/>
        <v>0.22907062692593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0.20222051566263</v>
      </c>
      <c r="P48" s="18">
        <f t="shared" si="26"/>
        <v>0.0463227803001235</v>
      </c>
      <c r="Q48" s="23">
        <f t="shared" si="27"/>
        <v>0.00718003094651915</v>
      </c>
      <c r="R48" s="18">
        <f t="shared" si="28"/>
        <v>0.0119491114583333</v>
      </c>
      <c r="S48" s="24">
        <f t="shared" si="29"/>
        <v>0.600884088457622</v>
      </c>
      <c r="T48" s="3">
        <v>0.01</v>
      </c>
      <c r="U48" s="25">
        <f t="shared" si="30"/>
        <v>0.00600884088457622</v>
      </c>
      <c r="V48" s="24"/>
      <c r="W48" s="3"/>
      <c r="X48" s="25"/>
      <c r="Y48" s="27">
        <v>0.04</v>
      </c>
      <c r="Z48" s="3">
        <v>0.49</v>
      </c>
      <c r="AA48" s="26">
        <f t="shared" si="31"/>
        <v>0.0196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0.015</v>
      </c>
      <c r="AO48" s="3">
        <v>0.5</v>
      </c>
      <c r="AP48" s="3">
        <f t="shared" si="32"/>
        <v>0.0075</v>
      </c>
      <c r="AQ48" s="1">
        <f t="shared" si="33"/>
        <v>0.0331088408845762</v>
      </c>
      <c r="AR48" s="28">
        <f t="shared" si="34"/>
        <v>7.70910416666667</v>
      </c>
      <c r="AS48" s="1">
        <f t="shared" si="35"/>
        <v>0.155</v>
      </c>
      <c r="AT48" s="2">
        <f t="shared" si="36"/>
        <v>131.94454109589</v>
      </c>
      <c r="AU48" s="1">
        <f t="shared" si="37"/>
        <v>34974.0412976595</v>
      </c>
    </row>
    <row r="49" s="1" customFormat="1" spans="1:47">
      <c r="A49" s="13"/>
      <c r="B49" s="13"/>
      <c r="C49" s="16">
        <v>7</v>
      </c>
      <c r="D49" s="17">
        <v>20.8440032312903</v>
      </c>
      <c r="E49" s="19">
        <f t="shared" si="38"/>
        <v>21.277328144</v>
      </c>
      <c r="F49" s="16" t="s">
        <v>73</v>
      </c>
      <c r="G49" s="13">
        <v>8</v>
      </c>
      <c r="H49" s="18">
        <f t="shared" si="21"/>
        <v>20.8440032312903</v>
      </c>
      <c r="I49" s="18">
        <f t="shared" si="22"/>
        <v>293.99400323129</v>
      </c>
      <c r="J49" s="18">
        <f t="shared" si="23"/>
        <v>0.218172777386081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0.232988777029173</v>
      </c>
      <c r="P49" s="18">
        <f t="shared" si="26"/>
        <v>0.0508318085842411</v>
      </c>
      <c r="Q49" s="23">
        <f t="shared" si="27"/>
        <v>0.00787893033055737</v>
      </c>
      <c r="R49" s="18">
        <f t="shared" si="28"/>
        <v>0.0119491114583333</v>
      </c>
      <c r="S49" s="24">
        <f t="shared" si="29"/>
        <v>0.65937374155654</v>
      </c>
      <c r="T49" s="3">
        <v>0.01</v>
      </c>
      <c r="U49" s="25">
        <f t="shared" si="30"/>
        <v>0.0065937374155654</v>
      </c>
      <c r="V49" s="24"/>
      <c r="W49" s="3"/>
      <c r="X49" s="25"/>
      <c r="Y49" s="27">
        <v>0.04</v>
      </c>
      <c r="Z49" s="3">
        <v>0.49</v>
      </c>
      <c r="AA49" s="26">
        <f t="shared" si="31"/>
        <v>0.0196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0.015</v>
      </c>
      <c r="AO49" s="3">
        <v>0.5</v>
      </c>
      <c r="AP49" s="3">
        <f t="shared" si="32"/>
        <v>0.0075</v>
      </c>
      <c r="AQ49" s="1">
        <f t="shared" si="33"/>
        <v>0.0336937374155654</v>
      </c>
      <c r="AR49" s="28">
        <f t="shared" si="34"/>
        <v>7.70910416666667</v>
      </c>
      <c r="AS49" s="1">
        <f t="shared" si="35"/>
        <v>0.155</v>
      </c>
      <c r="AT49" s="2">
        <f t="shared" si="36"/>
        <v>131.94454109589</v>
      </c>
      <c r="AU49" s="1">
        <f t="shared" si="37"/>
        <v>35591.8882196036</v>
      </c>
    </row>
    <row r="50" s="1" customFormat="1" spans="1:47">
      <c r="A50" s="13"/>
      <c r="B50" s="13"/>
      <c r="C50" s="16">
        <v>8</v>
      </c>
      <c r="D50" s="17">
        <v>20.3076973403226</v>
      </c>
      <c r="E50" s="19">
        <f t="shared" si="38"/>
        <v>20.8440032312903</v>
      </c>
      <c r="F50" s="16" t="s">
        <v>73</v>
      </c>
      <c r="G50" s="13">
        <v>9</v>
      </c>
      <c r="H50" s="18">
        <f t="shared" si="21"/>
        <v>20.3076973403226</v>
      </c>
      <c r="I50" s="18">
        <f t="shared" si="22"/>
        <v>293.457697340323</v>
      </c>
      <c r="J50" s="18">
        <f t="shared" si="23"/>
        <v>0.205359268364259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0.259248010111599</v>
      </c>
      <c r="P50" s="18">
        <f t="shared" si="26"/>
        <v>0.053238981681408</v>
      </c>
      <c r="Q50" s="23">
        <f t="shared" si="27"/>
        <v>0.00825204216061823</v>
      </c>
      <c r="R50" s="18">
        <f t="shared" si="28"/>
        <v>0.0119491114583333</v>
      </c>
      <c r="S50" s="24">
        <f t="shared" si="29"/>
        <v>0.690598810580451</v>
      </c>
      <c r="T50" s="3">
        <v>0.01</v>
      </c>
      <c r="U50" s="25">
        <f t="shared" si="30"/>
        <v>0.00690598810580451</v>
      </c>
      <c r="V50" s="24"/>
      <c r="W50" s="3"/>
      <c r="X50" s="25"/>
      <c r="Y50" s="27">
        <v>0.04</v>
      </c>
      <c r="Z50" s="3">
        <v>0.49</v>
      </c>
      <c r="AA50" s="26">
        <f t="shared" si="31"/>
        <v>0.0196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0.015</v>
      </c>
      <c r="AO50" s="3">
        <v>0.5</v>
      </c>
      <c r="AP50" s="3">
        <f t="shared" si="32"/>
        <v>0.0075</v>
      </c>
      <c r="AQ50" s="1">
        <f t="shared" si="33"/>
        <v>0.0340059881058045</v>
      </c>
      <c r="AR50" s="28">
        <f t="shared" si="34"/>
        <v>7.70910416666667</v>
      </c>
      <c r="AS50" s="1">
        <f t="shared" si="35"/>
        <v>0.155</v>
      </c>
      <c r="AT50" s="2">
        <f t="shared" si="36"/>
        <v>131.94454109589</v>
      </c>
      <c r="AU50" s="1">
        <f t="shared" si="37"/>
        <v>35921.729683209</v>
      </c>
    </row>
    <row r="51" s="1" customFormat="1" spans="1:47">
      <c r="A51" s="13"/>
      <c r="B51" s="13"/>
      <c r="C51" s="16">
        <v>9</v>
      </c>
      <c r="D51" s="17">
        <v>18.793662205</v>
      </c>
      <c r="E51" s="19">
        <f t="shared" si="38"/>
        <v>20.3076973403226</v>
      </c>
      <c r="F51" s="16" t="s">
        <v>73</v>
      </c>
      <c r="G51" s="13">
        <v>10</v>
      </c>
      <c r="H51" s="18">
        <f t="shared" si="21"/>
        <v>18.793662205</v>
      </c>
      <c r="I51" s="18">
        <f t="shared" si="22"/>
        <v>291.943662205</v>
      </c>
      <c r="J51" s="18">
        <f t="shared" si="23"/>
        <v>0.172895986653056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0.283100070096858</v>
      </c>
      <c r="P51" s="18">
        <f t="shared" si="26"/>
        <v>0.0489468659409455</v>
      </c>
      <c r="Q51" s="23">
        <f t="shared" si="27"/>
        <v>0.00758676422084655</v>
      </c>
      <c r="R51" s="18">
        <f t="shared" si="28"/>
        <v>0.0119491114583333</v>
      </c>
      <c r="S51" s="24">
        <f t="shared" si="29"/>
        <v>0.63492287667595</v>
      </c>
      <c r="T51" s="3">
        <v>0.01</v>
      </c>
      <c r="U51" s="25">
        <f t="shared" si="30"/>
        <v>0.0063492287667595</v>
      </c>
      <c r="V51" s="24"/>
      <c r="W51" s="3"/>
      <c r="X51" s="25"/>
      <c r="Y51" s="27">
        <v>0.04</v>
      </c>
      <c r="Z51" s="3">
        <v>0.49</v>
      </c>
      <c r="AA51" s="26">
        <f t="shared" si="31"/>
        <v>0.0196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0.015</v>
      </c>
      <c r="AO51" s="3">
        <v>0.5</v>
      </c>
      <c r="AP51" s="3">
        <f t="shared" si="32"/>
        <v>0.0075</v>
      </c>
      <c r="AQ51" s="1">
        <f t="shared" si="33"/>
        <v>0.0334492287667595</v>
      </c>
      <c r="AR51" s="28">
        <f t="shared" si="34"/>
        <v>7.70910416666667</v>
      </c>
      <c r="AS51" s="1">
        <f t="shared" si="35"/>
        <v>0.155</v>
      </c>
      <c r="AT51" s="2">
        <f t="shared" si="36"/>
        <v>131.94454109589</v>
      </c>
      <c r="AU51" s="1">
        <f t="shared" si="37"/>
        <v>35333.6050736975</v>
      </c>
    </row>
    <row r="52" s="1" customFormat="1" spans="1:47">
      <c r="A52" s="13"/>
      <c r="B52" s="13"/>
      <c r="C52" s="16">
        <v>10</v>
      </c>
      <c r="D52" s="17">
        <v>15.4730952245161</v>
      </c>
      <c r="E52" s="19">
        <f t="shared" si="38"/>
        <v>18.793662205</v>
      </c>
      <c r="F52" s="16" t="s">
        <v>73</v>
      </c>
      <c r="G52" s="13">
        <v>11</v>
      </c>
      <c r="H52" s="18">
        <f t="shared" si="21"/>
        <v>15.4730952245161</v>
      </c>
      <c r="I52" s="18">
        <f t="shared" si="22"/>
        <v>288.623095224516</v>
      </c>
      <c r="J52" s="18">
        <f t="shared" si="23"/>
        <v>0.117799592231042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0.222445543948116</v>
      </c>
      <c r="O52" s="18">
        <f t="shared" si="39"/>
        <v>0.0887987018744623</v>
      </c>
      <c r="P52" s="18">
        <f t="shared" si="26"/>
        <v>0.0104604508714575</v>
      </c>
      <c r="Q52" s="23">
        <f t="shared" si="27"/>
        <v>0.00162136988507592</v>
      </c>
      <c r="R52" s="18">
        <f t="shared" si="28"/>
        <v>0.0119491114583333</v>
      </c>
      <c r="S52" s="24">
        <f t="shared" si="29"/>
        <v>0.135689577482782</v>
      </c>
      <c r="T52" s="3">
        <v>0.01</v>
      </c>
      <c r="U52" s="25">
        <f t="shared" si="30"/>
        <v>0.00135689577482782</v>
      </c>
      <c r="V52" s="24"/>
      <c r="W52" s="3"/>
      <c r="X52" s="25"/>
      <c r="Y52" s="27">
        <v>0.02</v>
      </c>
      <c r="Z52" s="3">
        <v>0.49</v>
      </c>
      <c r="AA52" s="26">
        <f t="shared" si="31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32"/>
        <v>0.005</v>
      </c>
      <c r="AQ52" s="1">
        <f t="shared" si="33"/>
        <v>0.0161568957748278</v>
      </c>
      <c r="AR52" s="28">
        <f t="shared" si="34"/>
        <v>7.70910416666667</v>
      </c>
      <c r="AS52" s="1">
        <f t="shared" si="35"/>
        <v>0.155</v>
      </c>
      <c r="AT52" s="2">
        <f t="shared" si="36"/>
        <v>131.94454109589</v>
      </c>
      <c r="AU52" s="1">
        <f t="shared" si="37"/>
        <v>17067.1012627944</v>
      </c>
    </row>
    <row r="53" s="1" customFormat="1" spans="1:48">
      <c r="A53" s="13"/>
      <c r="B53" s="13"/>
      <c r="C53" s="16">
        <v>11</v>
      </c>
      <c r="D53" s="17">
        <v>12.900173743</v>
      </c>
      <c r="E53" s="19">
        <f t="shared" si="38"/>
        <v>15.4730952245161</v>
      </c>
      <c r="F53" s="16" t="s">
        <v>75</v>
      </c>
      <c r="G53" s="13">
        <v>12</v>
      </c>
      <c r="H53" s="18">
        <f t="shared" si="21"/>
        <v>12.900173743</v>
      </c>
      <c r="I53" s="18">
        <f t="shared" si="22"/>
        <v>286.050173743</v>
      </c>
      <c r="J53" s="18">
        <f t="shared" si="23"/>
        <v>0.0869686304590283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0.155429292669671</v>
      </c>
      <c r="P53" s="18">
        <f t="shared" si="26"/>
        <v>0.0135174727166968</v>
      </c>
      <c r="Q53" s="23">
        <f t="shared" si="27"/>
        <v>0.00209520827108801</v>
      </c>
      <c r="R53" s="18">
        <f t="shared" si="28"/>
        <v>0.0119491114583333</v>
      </c>
      <c r="S53" s="24">
        <f t="shared" si="29"/>
        <v>0.175344273789228</v>
      </c>
      <c r="T53" s="3">
        <v>0.01</v>
      </c>
      <c r="U53" s="25">
        <f t="shared" si="30"/>
        <v>0.00175344273789228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0.0165534427378923</v>
      </c>
      <c r="AR53" s="28">
        <f t="shared" si="34"/>
        <v>7.70910416666667</v>
      </c>
      <c r="AS53" s="1">
        <f t="shared" si="35"/>
        <v>0.155</v>
      </c>
      <c r="AT53" s="2">
        <f t="shared" si="36"/>
        <v>131.94454109589</v>
      </c>
      <c r="AU53" s="1">
        <f t="shared" si="37"/>
        <v>17485.9878650474</v>
      </c>
      <c r="AV53" s="1">
        <f>SUM(AU42:AU53)</f>
        <v>323615.469858999</v>
      </c>
    </row>
    <row r="54" s="1" customFormat="1" spans="1:46">
      <c r="A54" s="13"/>
      <c r="B54" s="13"/>
      <c r="C54" s="16">
        <v>12</v>
      </c>
      <c r="D54" s="17">
        <v>7.31370314432258</v>
      </c>
      <c r="E54" s="19">
        <f t="shared" si="38"/>
        <v>12.900173743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9.57508454754839</v>
      </c>
      <c r="E58" s="16"/>
      <c r="F58" s="16"/>
      <c r="G58" s="13">
        <v>1</v>
      </c>
      <c r="H58" s="18">
        <f t="shared" ref="H58:H69" si="40">E59</f>
        <v>9.57508454754839</v>
      </c>
      <c r="I58" s="18">
        <f t="shared" ref="I58:I69" si="41">H58+273.15</f>
        <v>282.725084547548</v>
      </c>
      <c r="J58" s="18">
        <f t="shared" ref="J58:J69" si="42">EXP(($C$16*(I58-$C$14))/($C$17*I58*$C$14))</f>
        <v>0.0582778840812702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0.161003436183064</v>
      </c>
      <c r="Q58" s="23">
        <f t="shared" ref="Q58:Q69" si="46">P58*$B$60</f>
        <v>0.0724515462823788</v>
      </c>
      <c r="R58" s="18">
        <f t="shared" ref="R58:R69" si="47">L58*$B$60</f>
        <v>1.24320825</v>
      </c>
      <c r="S58" s="24">
        <f t="shared" ref="S58:S69" si="48">Q58/R58</f>
        <v>0.0582778840812702</v>
      </c>
      <c r="T58" s="3">
        <v>0.27</v>
      </c>
      <c r="U58" s="25">
        <f t="shared" ref="U58:U69" si="49">S58*T58</f>
        <v>0.015735028701943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0.231144111153636</v>
      </c>
      <c r="AC58" s="28">
        <f t="shared" ref="AC58:AC69" si="51">$B$58/12</f>
        <v>10.2321666666667</v>
      </c>
      <c r="AD58" s="1">
        <f t="shared" ref="AD58:AD69" si="52">$B$60</f>
        <v>0.45</v>
      </c>
      <c r="AE58" s="29">
        <f t="shared" ref="AE58:AE69" si="53">$E$7/12</f>
        <v>458.979110796603</v>
      </c>
      <c r="AF58" s="1">
        <f t="shared" ref="AF58:AF69" si="54">AE58*10000*AC58*AB58</f>
        <v>10855338.2166737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7">
        <v>8.65697351203226</v>
      </c>
      <c r="E59" s="19">
        <f t="shared" ref="E59:E70" si="55">D58</f>
        <v>9.57508454754839</v>
      </c>
      <c r="F59" s="16" t="s">
        <v>73</v>
      </c>
      <c r="G59" s="13">
        <v>2</v>
      </c>
      <c r="H59" s="18">
        <f t="shared" si="40"/>
        <v>8.65697351203226</v>
      </c>
      <c r="I59" s="18">
        <f t="shared" si="41"/>
        <v>281.806973512032</v>
      </c>
      <c r="J59" s="18">
        <f t="shared" si="42"/>
        <v>0.0520925606318307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5.36436656381693</v>
      </c>
      <c r="P59" s="18">
        <f t="shared" si="45"/>
        <v>0.279443590476999</v>
      </c>
      <c r="Q59" s="23">
        <f t="shared" si="46"/>
        <v>0.12574961571465</v>
      </c>
      <c r="R59" s="18">
        <f t="shared" si="47"/>
        <v>1.24320825</v>
      </c>
      <c r="S59" s="24">
        <f t="shared" si="48"/>
        <v>0.101149277053663</v>
      </c>
      <c r="T59" s="3">
        <v>0.27</v>
      </c>
      <c r="U59" s="25">
        <f t="shared" si="49"/>
        <v>0.027310304804489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0.234634056898553</v>
      </c>
      <c r="AC59" s="28">
        <f t="shared" si="51"/>
        <v>10.2321666666667</v>
      </c>
      <c r="AD59" s="1">
        <f t="shared" si="52"/>
        <v>0.45</v>
      </c>
      <c r="AE59" s="29">
        <f t="shared" si="53"/>
        <v>458.979110796603</v>
      </c>
      <c r="AF59" s="1">
        <f t="shared" si="54"/>
        <v>11019238.3101255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0.45</v>
      </c>
      <c r="C60" s="16">
        <v>2</v>
      </c>
      <c r="D60" s="17">
        <v>13.3194084028571</v>
      </c>
      <c r="E60" s="19">
        <f t="shared" si="55"/>
        <v>8.65697351203226</v>
      </c>
      <c r="F60" s="16" t="s">
        <v>73</v>
      </c>
      <c r="G60" s="13">
        <v>3</v>
      </c>
      <c r="H60" s="18">
        <f t="shared" si="40"/>
        <v>13.3194084028571</v>
      </c>
      <c r="I60" s="18">
        <f t="shared" si="41"/>
        <v>286.469408402857</v>
      </c>
      <c r="J60" s="18">
        <f t="shared" si="42"/>
        <v>0.0914106146683923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7.84760797333993</v>
      </c>
      <c r="P60" s="18">
        <f t="shared" si="45"/>
        <v>0.71735466851958</v>
      </c>
      <c r="Q60" s="23">
        <f t="shared" si="46"/>
        <v>0.322809600833811</v>
      </c>
      <c r="R60" s="18">
        <f t="shared" si="47"/>
        <v>1.24320825</v>
      </c>
      <c r="S60" s="24">
        <f t="shared" si="48"/>
        <v>0.259658509210996</v>
      </c>
      <c r="T60" s="3">
        <v>0.27</v>
      </c>
      <c r="U60" s="25">
        <f t="shared" si="49"/>
        <v>0.0701077974869689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50"/>
        <v>0.247537500942321</v>
      </c>
      <c r="AC60" s="28">
        <f t="shared" si="51"/>
        <v>10.2321666666667</v>
      </c>
      <c r="AD60" s="1">
        <f t="shared" si="52"/>
        <v>0.45</v>
      </c>
      <c r="AE60" s="29">
        <f t="shared" si="53"/>
        <v>458.979110796603</v>
      </c>
      <c r="AF60" s="1">
        <f t="shared" si="54"/>
        <v>11625229.3023076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7">
        <v>15.3252067893548</v>
      </c>
      <c r="E61" s="19">
        <f t="shared" si="55"/>
        <v>13.3194084028571</v>
      </c>
      <c r="F61" s="16" t="s">
        <v>73</v>
      </c>
      <c r="G61" s="13">
        <v>4</v>
      </c>
      <c r="H61" s="18">
        <f t="shared" si="40"/>
        <v>15.3252067893548</v>
      </c>
      <c r="I61" s="18">
        <f t="shared" si="41"/>
        <v>288.475206789355</v>
      </c>
      <c r="J61" s="18">
        <f t="shared" si="42"/>
        <v>0.115779811936015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9.89293830482035</v>
      </c>
      <c r="P61" s="18">
        <f t="shared" si="45"/>
        <v>1.1454025364267</v>
      </c>
      <c r="Q61" s="23">
        <f t="shared" si="46"/>
        <v>0.515431141392015</v>
      </c>
      <c r="R61" s="18">
        <f t="shared" si="47"/>
        <v>1.24320825</v>
      </c>
      <c r="S61" s="24">
        <f t="shared" si="48"/>
        <v>0.41459758764633</v>
      </c>
      <c r="T61" s="3">
        <v>0.27</v>
      </c>
      <c r="U61" s="25">
        <f t="shared" si="49"/>
        <v>0.111941348664509</v>
      </c>
      <c r="V61" s="3">
        <v>220.1</v>
      </c>
      <c r="W61" s="26">
        <v>12.1</v>
      </c>
      <c r="X61" s="26">
        <v>4.5</v>
      </c>
      <c r="Y61" s="26">
        <v>1.5</v>
      </c>
      <c r="Z61" s="26">
        <v>6.8</v>
      </c>
      <c r="AA61" s="3">
        <v>30.2</v>
      </c>
      <c r="AB61" s="2">
        <f t="shared" si="50"/>
        <v>0.308950316622349</v>
      </c>
      <c r="AC61" s="28">
        <f t="shared" si="51"/>
        <v>10.2321666666667</v>
      </c>
      <c r="AD61" s="1">
        <f t="shared" si="52"/>
        <v>0.45</v>
      </c>
      <c r="AE61" s="29">
        <f t="shared" si="53"/>
        <v>458.979110796603</v>
      </c>
      <c r="AF61" s="1">
        <f t="shared" si="54"/>
        <v>14509390.537122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7">
        <v>17.4424879456667</v>
      </c>
      <c r="E62" s="19">
        <f t="shared" si="55"/>
        <v>15.3252067893548</v>
      </c>
      <c r="F62" s="16" t="s">
        <v>73</v>
      </c>
      <c r="G62" s="13">
        <v>5</v>
      </c>
      <c r="H62" s="18">
        <f t="shared" si="40"/>
        <v>17.4424879456667</v>
      </c>
      <c r="I62" s="18">
        <f t="shared" si="41"/>
        <v>290.592487945667</v>
      </c>
      <c r="J62" s="18">
        <f t="shared" si="42"/>
        <v>0.148059541600862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8.31015897997397</v>
      </c>
      <c r="O62" s="18">
        <f t="shared" si="56"/>
        <v>3.20006178841968</v>
      </c>
      <c r="P62" s="18">
        <f t="shared" si="45"/>
        <v>0.473799681487853</v>
      </c>
      <c r="Q62" s="23">
        <f t="shared" si="46"/>
        <v>0.213209856669534</v>
      </c>
      <c r="R62" s="18">
        <f t="shared" si="47"/>
        <v>1.24320825</v>
      </c>
      <c r="S62" s="24">
        <f t="shared" si="48"/>
        <v>0.171499711870102</v>
      </c>
      <c r="T62" s="3">
        <v>0.27</v>
      </c>
      <c r="U62" s="25">
        <f t="shared" si="49"/>
        <v>0.0463049222049276</v>
      </c>
      <c r="V62" s="3">
        <v>220.1</v>
      </c>
      <c r="W62" s="26">
        <v>12.1</v>
      </c>
      <c r="X62" s="26">
        <v>4.5</v>
      </c>
      <c r="Y62" s="26">
        <v>1.5</v>
      </c>
      <c r="Z62" s="26">
        <v>6.8</v>
      </c>
      <c r="AA62" s="3">
        <v>30.2</v>
      </c>
      <c r="AB62" s="2">
        <f t="shared" si="50"/>
        <v>0.289160934044786</v>
      </c>
      <c r="AC62" s="28">
        <f t="shared" si="51"/>
        <v>10.2321666666667</v>
      </c>
      <c r="AD62" s="1">
        <f t="shared" si="52"/>
        <v>0.45</v>
      </c>
      <c r="AE62" s="29">
        <f t="shared" si="53"/>
        <v>458.979110796603</v>
      </c>
      <c r="AF62" s="1">
        <f t="shared" si="54"/>
        <v>13580011.7183996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7">
        <v>19.293843723871</v>
      </c>
      <c r="E63" s="19">
        <f t="shared" si="55"/>
        <v>17.4424879456667</v>
      </c>
      <c r="F63" s="16" t="s">
        <v>75</v>
      </c>
      <c r="G63" s="13">
        <v>6</v>
      </c>
      <c r="H63" s="18">
        <f t="shared" si="40"/>
        <v>19.293843723871</v>
      </c>
      <c r="I63" s="18">
        <f t="shared" si="41"/>
        <v>292.443843723871</v>
      </c>
      <c r="J63" s="18">
        <f t="shared" si="42"/>
        <v>0.183045199924181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5.48894710693183</v>
      </c>
      <c r="P63" s="18">
        <f t="shared" si="45"/>
        <v>1.00472542056159</v>
      </c>
      <c r="Q63" s="23">
        <f t="shared" si="46"/>
        <v>0.452126439252716</v>
      </c>
      <c r="R63" s="18">
        <f t="shared" si="47"/>
        <v>1.24320825</v>
      </c>
      <c r="S63" s="24">
        <f t="shared" si="48"/>
        <v>0.363677154855364</v>
      </c>
      <c r="T63" s="3">
        <v>0.27</v>
      </c>
      <c r="U63" s="25">
        <f t="shared" si="49"/>
        <v>0.0981928318109483</v>
      </c>
      <c r="V63" s="3">
        <v>220.1</v>
      </c>
      <c r="W63" s="26">
        <v>12.1</v>
      </c>
      <c r="X63" s="26">
        <v>4.5</v>
      </c>
      <c r="Y63" s="26">
        <v>1.5</v>
      </c>
      <c r="Z63" s="26">
        <v>6.8</v>
      </c>
      <c r="AA63" s="3">
        <v>30.2</v>
      </c>
      <c r="AB63" s="2">
        <f t="shared" si="50"/>
        <v>0.304805138791001</v>
      </c>
      <c r="AC63" s="28">
        <f t="shared" si="51"/>
        <v>10.2321666666667</v>
      </c>
      <c r="AD63" s="1">
        <f t="shared" si="52"/>
        <v>0.45</v>
      </c>
      <c r="AE63" s="29">
        <f t="shared" si="53"/>
        <v>458.979110796603</v>
      </c>
      <c r="AF63" s="1">
        <f t="shared" si="54"/>
        <v>14314718.4466111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7">
        <v>21.277328144</v>
      </c>
      <c r="E64" s="19">
        <f t="shared" si="55"/>
        <v>19.293843723871</v>
      </c>
      <c r="F64" s="16" t="s">
        <v>73</v>
      </c>
      <c r="G64" s="13">
        <v>7</v>
      </c>
      <c r="H64" s="18">
        <f t="shared" si="40"/>
        <v>21.277328144</v>
      </c>
      <c r="I64" s="18">
        <f t="shared" si="41"/>
        <v>294.427328144</v>
      </c>
      <c r="J64" s="18">
        <f t="shared" si="42"/>
        <v>0.22907062692593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7.24690668637024</v>
      </c>
      <c r="P64" s="18">
        <f t="shared" si="45"/>
        <v>1.66005345792054</v>
      </c>
      <c r="Q64" s="23">
        <f t="shared" si="46"/>
        <v>0.747024056064245</v>
      </c>
      <c r="R64" s="18">
        <f t="shared" si="47"/>
        <v>1.24320825</v>
      </c>
      <c r="S64" s="24">
        <f t="shared" si="48"/>
        <v>0.600884088457622</v>
      </c>
      <c r="T64" s="3">
        <v>0.27</v>
      </c>
      <c r="U64" s="25">
        <f t="shared" si="49"/>
        <v>0.162238703883558</v>
      </c>
      <c r="V64" s="3">
        <v>220.1</v>
      </c>
      <c r="W64" s="26">
        <v>12.1</v>
      </c>
      <c r="X64" s="26">
        <v>4.5</v>
      </c>
      <c r="Y64" s="26">
        <v>1.5</v>
      </c>
      <c r="Z64" s="26">
        <v>6.8</v>
      </c>
      <c r="AA64" s="3">
        <v>30.2</v>
      </c>
      <c r="AB64" s="2">
        <f t="shared" si="50"/>
        <v>0.324114969220893</v>
      </c>
      <c r="AC64" s="28">
        <f t="shared" si="51"/>
        <v>10.2321666666667</v>
      </c>
      <c r="AD64" s="1">
        <f t="shared" si="52"/>
        <v>0.45</v>
      </c>
      <c r="AE64" s="29">
        <f t="shared" si="53"/>
        <v>458.979110796603</v>
      </c>
      <c r="AF64" s="1">
        <f t="shared" si="54"/>
        <v>15221575.8144104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7">
        <v>20.8440032312903</v>
      </c>
      <c r="E65" s="19">
        <f t="shared" si="55"/>
        <v>21.277328144</v>
      </c>
      <c r="F65" s="16" t="s">
        <v>73</v>
      </c>
      <c r="G65" s="13">
        <v>8</v>
      </c>
      <c r="H65" s="18">
        <f t="shared" si="40"/>
        <v>20.8440032312903</v>
      </c>
      <c r="I65" s="18">
        <f t="shared" si="41"/>
        <v>293.99400323129</v>
      </c>
      <c r="J65" s="18">
        <f t="shared" si="42"/>
        <v>0.218172777386081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8.34953822844969</v>
      </c>
      <c r="P65" s="18">
        <f t="shared" si="45"/>
        <v>1.82164194519213</v>
      </c>
      <c r="Q65" s="23">
        <f t="shared" si="46"/>
        <v>0.819738875336458</v>
      </c>
      <c r="R65" s="18">
        <f t="shared" si="47"/>
        <v>1.24320825</v>
      </c>
      <c r="S65" s="24">
        <f t="shared" si="48"/>
        <v>0.65937374155654</v>
      </c>
      <c r="T65" s="3">
        <v>0.27</v>
      </c>
      <c r="U65" s="25">
        <f t="shared" si="49"/>
        <v>0.178030910220266</v>
      </c>
      <c r="V65" s="3">
        <v>220.1</v>
      </c>
      <c r="W65" s="26">
        <v>12.1</v>
      </c>
      <c r="X65" s="26">
        <v>4.5</v>
      </c>
      <c r="Y65" s="26">
        <v>1.5</v>
      </c>
      <c r="Z65" s="26">
        <v>6.8</v>
      </c>
      <c r="AA65" s="3">
        <v>30.2</v>
      </c>
      <c r="AB65" s="2">
        <f t="shared" si="50"/>
        <v>0.32887631943141</v>
      </c>
      <c r="AC65" s="28">
        <f t="shared" si="51"/>
        <v>10.2321666666667</v>
      </c>
      <c r="AD65" s="1">
        <f t="shared" si="52"/>
        <v>0.45</v>
      </c>
      <c r="AE65" s="29">
        <f t="shared" si="53"/>
        <v>458.979110796603</v>
      </c>
      <c r="AF65" s="1">
        <f t="shared" si="54"/>
        <v>15445185.5211221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7">
        <v>20.3076973403226</v>
      </c>
      <c r="E66" s="19">
        <f t="shared" si="55"/>
        <v>20.8440032312903</v>
      </c>
      <c r="F66" s="16" t="s">
        <v>73</v>
      </c>
      <c r="G66" s="13">
        <v>9</v>
      </c>
      <c r="H66" s="18">
        <f t="shared" si="40"/>
        <v>20.3076973403226</v>
      </c>
      <c r="I66" s="18">
        <f t="shared" si="41"/>
        <v>293.457697340323</v>
      </c>
      <c r="J66" s="18">
        <f t="shared" si="42"/>
        <v>0.205359268364259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9.29058128325756</v>
      </c>
      <c r="P66" s="18">
        <f t="shared" si="45"/>
        <v>1.90790697500845</v>
      </c>
      <c r="Q66" s="23">
        <f t="shared" si="46"/>
        <v>0.858558138753803</v>
      </c>
      <c r="R66" s="18">
        <f t="shared" si="47"/>
        <v>1.24320825</v>
      </c>
      <c r="S66" s="24">
        <f t="shared" si="48"/>
        <v>0.690598810580451</v>
      </c>
      <c r="T66" s="3">
        <v>0.27</v>
      </c>
      <c r="U66" s="25">
        <f t="shared" si="49"/>
        <v>0.186461678856722</v>
      </c>
      <c r="V66" s="3">
        <v>220.1</v>
      </c>
      <c r="W66" s="26">
        <v>12.1</v>
      </c>
      <c r="X66" s="26">
        <v>4.5</v>
      </c>
      <c r="Y66" s="26">
        <v>1.5</v>
      </c>
      <c r="Z66" s="26">
        <v>6.8</v>
      </c>
      <c r="AA66" s="3">
        <v>30.2</v>
      </c>
      <c r="AB66" s="2">
        <f t="shared" si="50"/>
        <v>0.331418196175302</v>
      </c>
      <c r="AC66" s="28">
        <f t="shared" si="51"/>
        <v>10.2321666666667</v>
      </c>
      <c r="AD66" s="1">
        <f t="shared" si="52"/>
        <v>0.45</v>
      </c>
      <c r="AE66" s="29">
        <f t="shared" si="53"/>
        <v>458.979110796603</v>
      </c>
      <c r="AF66" s="1">
        <f t="shared" si="54"/>
        <v>15564560.9688561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7">
        <v>18.793662205</v>
      </c>
      <c r="E67" s="19">
        <f t="shared" si="55"/>
        <v>20.3076973403226</v>
      </c>
      <c r="F67" s="16" t="s">
        <v>73</v>
      </c>
      <c r="G67" s="13">
        <v>10</v>
      </c>
      <c r="H67" s="18">
        <f t="shared" si="40"/>
        <v>18.793662205</v>
      </c>
      <c r="I67" s="18">
        <f t="shared" si="41"/>
        <v>291.943662205</v>
      </c>
      <c r="J67" s="18">
        <f t="shared" si="42"/>
        <v>0.172895986653056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10.1453593082491</v>
      </c>
      <c r="P67" s="18">
        <f t="shared" si="45"/>
        <v>1.7540919075495</v>
      </c>
      <c r="Q67" s="23">
        <f t="shared" si="46"/>
        <v>0.789341358397273</v>
      </c>
      <c r="R67" s="18">
        <f t="shared" si="47"/>
        <v>1.24320825</v>
      </c>
      <c r="S67" s="24">
        <f t="shared" si="48"/>
        <v>0.63492287667595</v>
      </c>
      <c r="T67" s="3">
        <v>0.27</v>
      </c>
      <c r="U67" s="25">
        <f t="shared" si="49"/>
        <v>0.171429176702506</v>
      </c>
      <c r="V67" s="3">
        <v>220.1</v>
      </c>
      <c r="W67" s="26">
        <v>12.1</v>
      </c>
      <c r="X67" s="26">
        <v>4.5</v>
      </c>
      <c r="Y67" s="26">
        <v>1.5</v>
      </c>
      <c r="Z67" s="26">
        <v>6.8</v>
      </c>
      <c r="AA67" s="3">
        <v>30.2</v>
      </c>
      <c r="AB67" s="2">
        <f t="shared" si="50"/>
        <v>0.326885896775806</v>
      </c>
      <c r="AC67" s="28">
        <f t="shared" si="51"/>
        <v>10.2321666666667</v>
      </c>
      <c r="AD67" s="1">
        <f t="shared" si="52"/>
        <v>0.45</v>
      </c>
      <c r="AE67" s="29">
        <f t="shared" si="53"/>
        <v>458.979110796603</v>
      </c>
      <c r="AF67" s="1">
        <f t="shared" si="54"/>
        <v>15351708.2916445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7">
        <v>15.4730952245161</v>
      </c>
      <c r="E68" s="19">
        <f t="shared" si="55"/>
        <v>18.793662205</v>
      </c>
      <c r="F68" s="16" t="s">
        <v>73</v>
      </c>
      <c r="G68" s="13">
        <v>11</v>
      </c>
      <c r="H68" s="18">
        <f t="shared" si="40"/>
        <v>15.4730952245161</v>
      </c>
      <c r="I68" s="18">
        <f t="shared" si="41"/>
        <v>288.623095224516</v>
      </c>
      <c r="J68" s="18">
        <f t="shared" si="42"/>
        <v>0.117799592231042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7.97170403066464</v>
      </c>
      <c r="O68" s="18">
        <f t="shared" si="56"/>
        <v>3.18224837003498</v>
      </c>
      <c r="P68" s="18">
        <f t="shared" si="45"/>
        <v>0.374867560368019</v>
      </c>
      <c r="Q68" s="23">
        <f t="shared" si="46"/>
        <v>0.168690402165608</v>
      </c>
      <c r="R68" s="18">
        <f t="shared" si="47"/>
        <v>1.24320825</v>
      </c>
      <c r="S68" s="24">
        <f t="shared" si="48"/>
        <v>0.135689577482782</v>
      </c>
      <c r="T68" s="3">
        <v>0.27</v>
      </c>
      <c r="U68" s="25">
        <f t="shared" si="49"/>
        <v>0.0366361859203511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50"/>
        <v>0.237445810054986</v>
      </c>
      <c r="AC68" s="28">
        <f t="shared" si="51"/>
        <v>10.2321666666667</v>
      </c>
      <c r="AD68" s="1">
        <f t="shared" si="52"/>
        <v>0.45</v>
      </c>
      <c r="AE68" s="29">
        <f t="shared" si="53"/>
        <v>458.979110796603</v>
      </c>
      <c r="AF68" s="1">
        <f t="shared" si="54"/>
        <v>11151288.1008061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7">
        <v>12.900173743</v>
      </c>
      <c r="E69" s="19">
        <f t="shared" si="55"/>
        <v>15.4730952245161</v>
      </c>
      <c r="F69" s="16" t="s">
        <v>75</v>
      </c>
      <c r="G69" s="13">
        <v>12</v>
      </c>
      <c r="H69" s="18">
        <f t="shared" si="40"/>
        <v>12.900173743</v>
      </c>
      <c r="I69" s="18">
        <f t="shared" si="41"/>
        <v>286.050173743</v>
      </c>
      <c r="J69" s="18">
        <f t="shared" si="42"/>
        <v>0.0869686304590283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5.57006580966696</v>
      </c>
      <c r="P69" s="18">
        <f t="shared" si="45"/>
        <v>0.484420995033394</v>
      </c>
      <c r="Q69" s="23">
        <f t="shared" si="46"/>
        <v>0.217989447765027</v>
      </c>
      <c r="R69" s="18">
        <f t="shared" si="47"/>
        <v>1.24320825</v>
      </c>
      <c r="S69" s="24">
        <f t="shared" si="48"/>
        <v>0.175344273789228</v>
      </c>
      <c r="T69" s="3">
        <v>0.27</v>
      </c>
      <c r="U69" s="25">
        <f t="shared" si="49"/>
        <v>0.0473429539230917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0.240673900607812</v>
      </c>
      <c r="AC69" s="28">
        <f t="shared" si="51"/>
        <v>10.2321666666667</v>
      </c>
      <c r="AD69" s="1">
        <f t="shared" si="52"/>
        <v>0.45</v>
      </c>
      <c r="AE69" s="29">
        <f t="shared" si="53"/>
        <v>458.979110796603</v>
      </c>
      <c r="AF69" s="1">
        <f t="shared" si="54"/>
        <v>11302890.5559588</v>
      </c>
      <c r="AG69" s="1">
        <f>SUM(AF58:AF69)</f>
        <v>159941135.784037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7">
        <v>7.31370314432258</v>
      </c>
      <c r="E70" s="19">
        <f t="shared" si="55"/>
        <v>12.900173743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9.57508454754839</v>
      </c>
      <c r="E74" s="16"/>
      <c r="F74" s="16"/>
      <c r="G74" s="13">
        <v>1</v>
      </c>
      <c r="H74" s="18">
        <f t="shared" ref="H74:H85" si="57">E75</f>
        <v>9.57508454754839</v>
      </c>
      <c r="I74" s="18">
        <f t="shared" ref="I74:I85" si="58">H74+273.15</f>
        <v>282.725084547548</v>
      </c>
      <c r="J74" s="18">
        <f t="shared" ref="J74:J85" si="59">EXP(($C$16*(I74-$C$14))/($C$17*I74*$C$14))</f>
        <v>0.0582778840812702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0.0303755987408397</v>
      </c>
      <c r="Q74" s="23">
        <f t="shared" ref="Q74:Q85" si="63">P74*$B$76</f>
        <v>0.0091126796222519</v>
      </c>
      <c r="R74" s="18">
        <f t="shared" ref="R74:R85" si="64">L74*$B$76</f>
        <v>0.156366</v>
      </c>
      <c r="S74" s="24">
        <f t="shared" ref="S74:S85" si="65">Q74/R74</f>
        <v>0.0582778840812702</v>
      </c>
      <c r="T74" s="3">
        <v>0.01</v>
      </c>
      <c r="U74" s="25">
        <f t="shared" ref="U74:U85" si="66">S74*T74</f>
        <v>0.000582778840812702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0.0060727788408127</v>
      </c>
      <c r="AU74" s="28">
        <f t="shared" ref="AU74:AU85" si="70">$B$74/12</f>
        <v>52.122</v>
      </c>
      <c r="AV74" s="1">
        <f t="shared" ref="AV74:AV85" si="71">$B$76</f>
        <v>0.3</v>
      </c>
      <c r="AW74" s="2">
        <f>$E$8/12</f>
        <v>1.045</v>
      </c>
      <c r="AX74" s="1">
        <f t="shared" ref="AX74:AX85" si="72">AW74*10000*AV74*0.67*AU74*AT74</f>
        <v>664.845731776197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8.65697351203226</v>
      </c>
      <c r="E75" s="19">
        <f t="shared" ref="E75:E86" si="73">D74</f>
        <v>9.57508454754839</v>
      </c>
      <c r="F75" s="16" t="s">
        <v>73</v>
      </c>
      <c r="G75" s="13">
        <v>2</v>
      </c>
      <c r="H75" s="18">
        <f t="shared" si="57"/>
        <v>8.65697351203226</v>
      </c>
      <c r="I75" s="18">
        <f t="shared" si="58"/>
        <v>281.806973512032</v>
      </c>
      <c r="J75" s="18">
        <f t="shared" si="59"/>
        <v>0.0520925606318307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1.01206440125916</v>
      </c>
      <c r="P75" s="18">
        <f t="shared" si="62"/>
        <v>0.0527210261859102</v>
      </c>
      <c r="Q75" s="23">
        <f t="shared" si="63"/>
        <v>0.0158163078557731</v>
      </c>
      <c r="R75" s="18">
        <f t="shared" si="64"/>
        <v>0.156366</v>
      </c>
      <c r="S75" s="24">
        <f t="shared" si="65"/>
        <v>0.101149277053663</v>
      </c>
      <c r="T75" s="3">
        <v>0.01</v>
      </c>
      <c r="U75" s="25">
        <f t="shared" si="66"/>
        <v>0.00101149277053663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0.00650149277053663</v>
      </c>
      <c r="AU75" s="28">
        <f t="shared" si="70"/>
        <v>52.122</v>
      </c>
      <c r="AV75" s="1">
        <f t="shared" si="71"/>
        <v>0.3</v>
      </c>
      <c r="AW75" s="2">
        <f t="shared" ref="AW75:AW85" si="75">$E$8/12</f>
        <v>1.045</v>
      </c>
      <c r="AX75" s="1">
        <f t="shared" si="72"/>
        <v>711.781184853195</v>
      </c>
    </row>
    <row r="76" s="1" customFormat="1" spans="1:50">
      <c r="A76" s="13" t="s">
        <v>37</v>
      </c>
      <c r="B76" s="13">
        <f>H8</f>
        <v>0.3</v>
      </c>
      <c r="C76" s="16">
        <v>2</v>
      </c>
      <c r="D76" s="17">
        <v>13.3194084028571</v>
      </c>
      <c r="E76" s="19">
        <f t="shared" si="73"/>
        <v>8.65697351203226</v>
      </c>
      <c r="F76" s="16" t="s">
        <v>73</v>
      </c>
      <c r="G76" s="13">
        <v>3</v>
      </c>
      <c r="H76" s="18">
        <f t="shared" si="57"/>
        <v>13.3194084028571</v>
      </c>
      <c r="I76" s="18">
        <f t="shared" si="58"/>
        <v>286.469408402857</v>
      </c>
      <c r="J76" s="18">
        <f t="shared" si="59"/>
        <v>0.0914106146683923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1.48056337507325</v>
      </c>
      <c r="P76" s="18">
        <f t="shared" si="62"/>
        <v>0.135339208170955</v>
      </c>
      <c r="Q76" s="23">
        <f t="shared" si="63"/>
        <v>0.0406017624512866</v>
      </c>
      <c r="R76" s="18">
        <f t="shared" si="64"/>
        <v>0.156366</v>
      </c>
      <c r="S76" s="24">
        <f t="shared" si="65"/>
        <v>0.259658509210996</v>
      </c>
      <c r="T76" s="3">
        <v>0.01</v>
      </c>
      <c r="U76" s="25">
        <f t="shared" si="66"/>
        <v>0.00259658509210996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0.001</v>
      </c>
      <c r="AF76" s="3">
        <v>0.49</v>
      </c>
      <c r="AG76" s="25">
        <f t="shared" si="67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8"/>
        <v>0.005</v>
      </c>
      <c r="AT76" s="2">
        <f t="shared" si="69"/>
        <v>0.00808658509210996</v>
      </c>
      <c r="AU76" s="28">
        <f t="shared" si="70"/>
        <v>52.122</v>
      </c>
      <c r="AV76" s="1">
        <f t="shared" si="71"/>
        <v>0.3</v>
      </c>
      <c r="AW76" s="2">
        <f t="shared" si="75"/>
        <v>1.045</v>
      </c>
      <c r="AX76" s="1">
        <f t="shared" si="72"/>
        <v>885.316545203683</v>
      </c>
    </row>
    <row r="77" s="1" customFormat="1" spans="1:50">
      <c r="A77" s="13"/>
      <c r="B77" s="13"/>
      <c r="C77" s="16">
        <v>3</v>
      </c>
      <c r="D77" s="17">
        <v>15.3252067893548</v>
      </c>
      <c r="E77" s="19">
        <f t="shared" si="73"/>
        <v>13.3194084028571</v>
      </c>
      <c r="F77" s="16" t="s">
        <v>73</v>
      </c>
      <c r="G77" s="13">
        <v>4</v>
      </c>
      <c r="H77" s="18">
        <f t="shared" si="57"/>
        <v>15.3252067893548</v>
      </c>
      <c r="I77" s="18">
        <f t="shared" si="58"/>
        <v>288.475206789355</v>
      </c>
      <c r="J77" s="18">
        <f t="shared" si="59"/>
        <v>0.115779811936015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1.8664441669023</v>
      </c>
      <c r="P77" s="18">
        <f t="shared" si="62"/>
        <v>0.21609655463302</v>
      </c>
      <c r="Q77" s="23">
        <f t="shared" si="63"/>
        <v>0.064828966389906</v>
      </c>
      <c r="R77" s="18">
        <f t="shared" si="64"/>
        <v>0.156366</v>
      </c>
      <c r="S77" s="24">
        <f t="shared" si="65"/>
        <v>0.41459758764633</v>
      </c>
      <c r="T77" s="3">
        <v>0.01</v>
      </c>
      <c r="U77" s="25">
        <f t="shared" si="66"/>
        <v>0.0041459758764633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0.005</v>
      </c>
      <c r="AF77" s="3">
        <v>0.49</v>
      </c>
      <c r="AG77" s="25">
        <f t="shared" si="67"/>
        <v>0.00245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0.015</v>
      </c>
      <c r="AR77" s="3">
        <v>0.5</v>
      </c>
      <c r="AS77" s="3">
        <f t="shared" si="68"/>
        <v>0.0075</v>
      </c>
      <c r="AT77" s="2">
        <f t="shared" si="69"/>
        <v>0.0140959758764633</v>
      </c>
      <c r="AU77" s="28">
        <f t="shared" si="70"/>
        <v>52.122</v>
      </c>
      <c r="AV77" s="1">
        <f t="shared" si="71"/>
        <v>0.3</v>
      </c>
      <c r="AW77" s="2">
        <f t="shared" si="75"/>
        <v>1.045</v>
      </c>
      <c r="AX77" s="1">
        <f t="shared" si="72"/>
        <v>1543.22257443393</v>
      </c>
    </row>
    <row r="78" s="1" customFormat="1" spans="1:50">
      <c r="A78" s="13"/>
      <c r="B78" s="13"/>
      <c r="C78" s="16">
        <v>4</v>
      </c>
      <c r="D78" s="17">
        <v>17.4424879456667</v>
      </c>
      <c r="E78" s="19">
        <f t="shared" si="73"/>
        <v>15.3252067893548</v>
      </c>
      <c r="F78" s="16" t="s">
        <v>73</v>
      </c>
      <c r="G78" s="13">
        <v>5</v>
      </c>
      <c r="H78" s="18">
        <f t="shared" si="57"/>
        <v>17.4424879456667</v>
      </c>
      <c r="I78" s="18">
        <f t="shared" si="58"/>
        <v>290.592487945667</v>
      </c>
      <c r="J78" s="18">
        <f t="shared" si="59"/>
        <v>0.148059541600862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1.56783023165581</v>
      </c>
      <c r="O78" s="18">
        <f t="shared" si="74"/>
        <v>0.603737380613464</v>
      </c>
      <c r="P78" s="18">
        <f t="shared" si="62"/>
        <v>0.0893890798209346</v>
      </c>
      <c r="Q78" s="23">
        <f t="shared" si="63"/>
        <v>0.0268167239462804</v>
      </c>
      <c r="R78" s="18">
        <f t="shared" si="64"/>
        <v>0.156366</v>
      </c>
      <c r="S78" s="24">
        <f t="shared" si="65"/>
        <v>0.171499711870102</v>
      </c>
      <c r="T78" s="3">
        <v>0.01</v>
      </c>
      <c r="U78" s="25">
        <f t="shared" si="66"/>
        <v>0.00171499711870102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0.005</v>
      </c>
      <c r="AF78" s="3">
        <v>0.49</v>
      </c>
      <c r="AG78" s="25">
        <f t="shared" si="67"/>
        <v>0.00245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0.015</v>
      </c>
      <c r="AR78" s="3">
        <v>0.5</v>
      </c>
      <c r="AS78" s="3">
        <f t="shared" si="68"/>
        <v>0.0075</v>
      </c>
      <c r="AT78" s="2">
        <f t="shared" si="69"/>
        <v>0.011664997118701</v>
      </c>
      <c r="AU78" s="28">
        <f t="shared" si="70"/>
        <v>52.122</v>
      </c>
      <c r="AV78" s="1">
        <f t="shared" si="71"/>
        <v>0.3</v>
      </c>
      <c r="AW78" s="2">
        <f t="shared" si="75"/>
        <v>1.045</v>
      </c>
      <c r="AX78" s="1">
        <f t="shared" si="72"/>
        <v>1277.07985896488</v>
      </c>
    </row>
    <row r="79" s="1" customFormat="1" spans="1:50">
      <c r="A79" s="13"/>
      <c r="B79" s="13"/>
      <c r="C79" s="16">
        <v>5</v>
      </c>
      <c r="D79" s="17">
        <v>19.293843723871</v>
      </c>
      <c r="E79" s="19">
        <f t="shared" si="73"/>
        <v>17.4424879456667</v>
      </c>
      <c r="F79" s="16" t="s">
        <v>75</v>
      </c>
      <c r="G79" s="13">
        <v>6</v>
      </c>
      <c r="H79" s="18">
        <f t="shared" si="57"/>
        <v>19.293843723871</v>
      </c>
      <c r="I79" s="18">
        <f t="shared" si="58"/>
        <v>292.443843723871</v>
      </c>
      <c r="J79" s="18">
        <f t="shared" si="59"/>
        <v>0.183045199924181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1.03556830079253</v>
      </c>
      <c r="P79" s="18">
        <f t="shared" si="62"/>
        <v>0.189555806653713</v>
      </c>
      <c r="Q79" s="23">
        <f t="shared" si="63"/>
        <v>0.0568667419961139</v>
      </c>
      <c r="R79" s="18">
        <f t="shared" si="64"/>
        <v>0.156366</v>
      </c>
      <c r="S79" s="24">
        <f t="shared" si="65"/>
        <v>0.363677154855364</v>
      </c>
      <c r="T79" s="3">
        <v>0.01</v>
      </c>
      <c r="U79" s="25">
        <f t="shared" si="66"/>
        <v>0.00363677154855364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0.005</v>
      </c>
      <c r="AF79" s="3">
        <v>0.49</v>
      </c>
      <c r="AG79" s="25">
        <f t="shared" si="67"/>
        <v>0.00245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0.015</v>
      </c>
      <c r="AR79" s="3">
        <v>0.5</v>
      </c>
      <c r="AS79" s="3">
        <f t="shared" si="68"/>
        <v>0.0075</v>
      </c>
      <c r="AT79" s="2">
        <f t="shared" si="69"/>
        <v>0.0135867715485536</v>
      </c>
      <c r="AU79" s="28">
        <f t="shared" si="70"/>
        <v>52.122</v>
      </c>
      <c r="AV79" s="1">
        <f t="shared" si="71"/>
        <v>0.3</v>
      </c>
      <c r="AW79" s="2">
        <f t="shared" si="75"/>
        <v>1.045</v>
      </c>
      <c r="AX79" s="1">
        <f t="shared" si="72"/>
        <v>1487.47506034079</v>
      </c>
    </row>
    <row r="80" s="1" customFormat="1" spans="1:50">
      <c r="A80" s="13"/>
      <c r="B80" s="13"/>
      <c r="C80" s="16">
        <v>6</v>
      </c>
      <c r="D80" s="17">
        <v>21.277328144</v>
      </c>
      <c r="E80" s="19">
        <f t="shared" si="73"/>
        <v>19.293843723871</v>
      </c>
      <c r="F80" s="16" t="s">
        <v>73</v>
      </c>
      <c r="G80" s="13">
        <v>7</v>
      </c>
      <c r="H80" s="18">
        <f t="shared" si="57"/>
        <v>21.277328144</v>
      </c>
      <c r="I80" s="18">
        <f t="shared" si="58"/>
        <v>294.427328144</v>
      </c>
      <c r="J80" s="18">
        <f t="shared" si="59"/>
        <v>0.22907062692593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1.36723249413882</v>
      </c>
      <c r="P80" s="18">
        <f t="shared" si="62"/>
        <v>0.313192804585882</v>
      </c>
      <c r="Q80" s="23">
        <f t="shared" si="63"/>
        <v>0.0939578413757645</v>
      </c>
      <c r="R80" s="18">
        <f t="shared" si="64"/>
        <v>0.156366</v>
      </c>
      <c r="S80" s="24">
        <f t="shared" si="65"/>
        <v>0.600884088457622</v>
      </c>
      <c r="T80" s="3">
        <v>0.01</v>
      </c>
      <c r="U80" s="25">
        <f t="shared" si="66"/>
        <v>0.00600884088457622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0.005</v>
      </c>
      <c r="AF80" s="3">
        <v>0.49</v>
      </c>
      <c r="AG80" s="25">
        <f t="shared" si="67"/>
        <v>0.00245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0.015</v>
      </c>
      <c r="AR80" s="3">
        <v>0.5</v>
      </c>
      <c r="AS80" s="3">
        <f t="shared" si="68"/>
        <v>0.0075</v>
      </c>
      <c r="AT80" s="2">
        <f t="shared" si="69"/>
        <v>0.0159588408845762</v>
      </c>
      <c r="AU80" s="28">
        <f t="shared" si="70"/>
        <v>52.122</v>
      </c>
      <c r="AV80" s="1">
        <f t="shared" si="71"/>
        <v>0.3</v>
      </c>
      <c r="AW80" s="2">
        <f t="shared" si="75"/>
        <v>1.045</v>
      </c>
      <c r="AX80" s="1">
        <f t="shared" si="72"/>
        <v>1747.16839264742</v>
      </c>
    </row>
    <row r="81" s="1" customFormat="1" spans="1:50">
      <c r="A81" s="13"/>
      <c r="B81" s="13"/>
      <c r="C81" s="16">
        <v>7</v>
      </c>
      <c r="D81" s="17">
        <v>20.8440032312903</v>
      </c>
      <c r="E81" s="19">
        <f t="shared" si="73"/>
        <v>21.277328144</v>
      </c>
      <c r="F81" s="16" t="s">
        <v>73</v>
      </c>
      <c r="G81" s="13">
        <v>8</v>
      </c>
      <c r="H81" s="18">
        <f t="shared" si="57"/>
        <v>20.8440032312903</v>
      </c>
      <c r="I81" s="18">
        <f t="shared" si="58"/>
        <v>293.99400323129</v>
      </c>
      <c r="J81" s="18">
        <f t="shared" si="59"/>
        <v>0.218172777386081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1.57525968955293</v>
      </c>
      <c r="P81" s="18">
        <f t="shared" si="62"/>
        <v>0.3436787815741</v>
      </c>
      <c r="Q81" s="23">
        <f t="shared" si="63"/>
        <v>0.10310363447223</v>
      </c>
      <c r="R81" s="18">
        <f t="shared" si="64"/>
        <v>0.156366</v>
      </c>
      <c r="S81" s="24">
        <f t="shared" si="65"/>
        <v>0.659373741556539</v>
      </c>
      <c r="T81" s="3">
        <v>0.01</v>
      </c>
      <c r="U81" s="25">
        <f t="shared" si="66"/>
        <v>0.0065937374155654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0.005</v>
      </c>
      <c r="AF81" s="3">
        <v>0.49</v>
      </c>
      <c r="AG81" s="25">
        <f t="shared" si="67"/>
        <v>0.00245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0.015</v>
      </c>
      <c r="AR81" s="3">
        <v>0.5</v>
      </c>
      <c r="AS81" s="3">
        <f t="shared" si="68"/>
        <v>0.0075</v>
      </c>
      <c r="AT81" s="2">
        <f t="shared" si="69"/>
        <v>0.0165437374155654</v>
      </c>
      <c r="AU81" s="28">
        <f t="shared" si="70"/>
        <v>52.122</v>
      </c>
      <c r="AV81" s="1">
        <f t="shared" si="71"/>
        <v>0.3</v>
      </c>
      <c r="AW81" s="2">
        <f t="shared" si="75"/>
        <v>1.045</v>
      </c>
      <c r="AX81" s="1">
        <f t="shared" si="72"/>
        <v>1811.20266301232</v>
      </c>
    </row>
    <row r="82" s="1" customFormat="1" spans="1:50">
      <c r="A82" s="13"/>
      <c r="B82" s="13"/>
      <c r="C82" s="16">
        <v>8</v>
      </c>
      <c r="D82" s="17">
        <v>20.3076973403226</v>
      </c>
      <c r="E82" s="19">
        <f t="shared" si="73"/>
        <v>20.8440032312903</v>
      </c>
      <c r="F82" s="16" t="s">
        <v>73</v>
      </c>
      <c r="G82" s="13">
        <v>9</v>
      </c>
      <c r="H82" s="18">
        <f t="shared" si="57"/>
        <v>20.3076973403226</v>
      </c>
      <c r="I82" s="18">
        <f t="shared" si="58"/>
        <v>293.457697340323</v>
      </c>
      <c r="J82" s="18">
        <f t="shared" si="59"/>
        <v>0.205359268364259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1.75280090797884</v>
      </c>
      <c r="P82" s="18">
        <f t="shared" si="62"/>
        <v>0.359953912050742</v>
      </c>
      <c r="Q82" s="23">
        <f t="shared" si="63"/>
        <v>0.107986173615223</v>
      </c>
      <c r="R82" s="18">
        <f t="shared" si="64"/>
        <v>0.156366</v>
      </c>
      <c r="S82" s="24">
        <f t="shared" si="65"/>
        <v>0.690598810580451</v>
      </c>
      <c r="T82" s="3">
        <v>0.01</v>
      </c>
      <c r="U82" s="25">
        <f t="shared" si="66"/>
        <v>0.00690598810580451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0.005</v>
      </c>
      <c r="AF82" s="3">
        <v>0.49</v>
      </c>
      <c r="AG82" s="25">
        <f t="shared" si="67"/>
        <v>0.00245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0.015</v>
      </c>
      <c r="AR82" s="3">
        <v>0.5</v>
      </c>
      <c r="AS82" s="3">
        <f t="shared" si="68"/>
        <v>0.0075</v>
      </c>
      <c r="AT82" s="2">
        <f t="shared" si="69"/>
        <v>0.0168559881058045</v>
      </c>
      <c r="AU82" s="28">
        <f t="shared" si="70"/>
        <v>52.122</v>
      </c>
      <c r="AV82" s="1">
        <f t="shared" si="71"/>
        <v>0.3</v>
      </c>
      <c r="AW82" s="2">
        <f t="shared" si="75"/>
        <v>1.045</v>
      </c>
      <c r="AX82" s="1">
        <f t="shared" si="72"/>
        <v>1845.38776082198</v>
      </c>
    </row>
    <row r="83" s="1" customFormat="1" spans="1:50">
      <c r="A83" s="13"/>
      <c r="B83" s="13"/>
      <c r="C83" s="16">
        <v>9</v>
      </c>
      <c r="D83" s="17">
        <v>18.793662205</v>
      </c>
      <c r="E83" s="19">
        <f t="shared" si="73"/>
        <v>20.3076973403226</v>
      </c>
      <c r="F83" s="16" t="s">
        <v>73</v>
      </c>
      <c r="G83" s="13">
        <v>10</v>
      </c>
      <c r="H83" s="18">
        <f t="shared" si="57"/>
        <v>18.793662205</v>
      </c>
      <c r="I83" s="18">
        <f t="shared" si="58"/>
        <v>291.943662205</v>
      </c>
      <c r="J83" s="18">
        <f t="shared" si="59"/>
        <v>0.172895986653056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1.91406699592809</v>
      </c>
      <c r="P83" s="18">
        <f t="shared" si="62"/>
        <v>0.330934501781039</v>
      </c>
      <c r="Q83" s="23">
        <f t="shared" si="63"/>
        <v>0.0992803505343116</v>
      </c>
      <c r="R83" s="18">
        <f t="shared" si="64"/>
        <v>0.156366</v>
      </c>
      <c r="S83" s="24">
        <f t="shared" si="65"/>
        <v>0.63492287667595</v>
      </c>
      <c r="T83" s="3">
        <v>0.01</v>
      </c>
      <c r="U83" s="25">
        <f t="shared" si="66"/>
        <v>0.0063492287667595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0.005</v>
      </c>
      <c r="AF83" s="3">
        <v>0.49</v>
      </c>
      <c r="AG83" s="25">
        <f t="shared" si="67"/>
        <v>0.00245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0.015</v>
      </c>
      <c r="AR83" s="3">
        <v>0.5</v>
      </c>
      <c r="AS83" s="3">
        <f t="shared" si="68"/>
        <v>0.0075</v>
      </c>
      <c r="AT83" s="2">
        <f t="shared" si="69"/>
        <v>0.0162992287667595</v>
      </c>
      <c r="AU83" s="28">
        <f t="shared" si="70"/>
        <v>52.122</v>
      </c>
      <c r="AV83" s="1">
        <f t="shared" si="71"/>
        <v>0.3</v>
      </c>
      <c r="AW83" s="2">
        <f t="shared" si="75"/>
        <v>1.045</v>
      </c>
      <c r="AX83" s="1">
        <f t="shared" si="72"/>
        <v>1784.43394052098</v>
      </c>
    </row>
    <row r="84" s="1" customFormat="1" spans="1:50">
      <c r="A84" s="13"/>
      <c r="B84" s="13"/>
      <c r="C84" s="16">
        <v>10</v>
      </c>
      <c r="D84" s="17">
        <v>15.4730952245161</v>
      </c>
      <c r="E84" s="19">
        <f t="shared" si="73"/>
        <v>18.793662205</v>
      </c>
      <c r="F84" s="16" t="s">
        <v>73</v>
      </c>
      <c r="G84" s="13">
        <v>11</v>
      </c>
      <c r="H84" s="18">
        <f t="shared" si="57"/>
        <v>15.4730952245161</v>
      </c>
      <c r="I84" s="18">
        <f t="shared" si="58"/>
        <v>288.623095224516</v>
      </c>
      <c r="J84" s="18">
        <f t="shared" si="59"/>
        <v>0.117799592231042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1.5039758694397</v>
      </c>
      <c r="O84" s="18">
        <f t="shared" si="74"/>
        <v>0.600376624707353</v>
      </c>
      <c r="P84" s="18">
        <f t="shared" si="62"/>
        <v>0.0707241215755755</v>
      </c>
      <c r="Q84" s="23">
        <f t="shared" si="63"/>
        <v>0.0212172364726726</v>
      </c>
      <c r="R84" s="18">
        <f t="shared" si="64"/>
        <v>0.156366</v>
      </c>
      <c r="S84" s="24">
        <f t="shared" si="65"/>
        <v>0.135689577482782</v>
      </c>
      <c r="T84" s="3">
        <v>0.01</v>
      </c>
      <c r="U84" s="25">
        <f t="shared" si="66"/>
        <v>0.00135689577482782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0.001</v>
      </c>
      <c r="AF84" s="3">
        <v>0.49</v>
      </c>
      <c r="AG84" s="25">
        <f t="shared" si="67"/>
        <v>0.00049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8"/>
        <v>0.005</v>
      </c>
      <c r="AT84" s="2">
        <f t="shared" si="69"/>
        <v>0.00684689577482782</v>
      </c>
      <c r="AU84" s="28">
        <f t="shared" si="70"/>
        <v>52.122</v>
      </c>
      <c r="AV84" s="1">
        <f t="shared" si="71"/>
        <v>0.3</v>
      </c>
      <c r="AW84" s="2">
        <f t="shared" si="75"/>
        <v>1.045</v>
      </c>
      <c r="AX84" s="1">
        <f t="shared" si="72"/>
        <v>749.595786564418</v>
      </c>
    </row>
    <row r="85" s="1" customFormat="1" spans="1:51">
      <c r="A85" s="13"/>
      <c r="B85" s="13"/>
      <c r="C85" s="16">
        <v>11</v>
      </c>
      <c r="D85" s="17">
        <v>12.900173743</v>
      </c>
      <c r="E85" s="19">
        <f t="shared" si="73"/>
        <v>15.4730952245161</v>
      </c>
      <c r="F85" s="16" t="s">
        <v>75</v>
      </c>
      <c r="G85" s="13">
        <v>12</v>
      </c>
      <c r="H85" s="18">
        <f t="shared" si="57"/>
        <v>12.900173743</v>
      </c>
      <c r="I85" s="18">
        <f t="shared" si="58"/>
        <v>286.050173743</v>
      </c>
      <c r="J85" s="18">
        <f t="shared" si="59"/>
        <v>0.0869686304590283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1.05087250313178</v>
      </c>
      <c r="P85" s="18">
        <f t="shared" si="62"/>
        <v>0.0913929423844216</v>
      </c>
      <c r="Q85" s="23">
        <f t="shared" si="63"/>
        <v>0.0274178827153265</v>
      </c>
      <c r="R85" s="18">
        <f t="shared" si="64"/>
        <v>0.156366</v>
      </c>
      <c r="S85" s="24">
        <f t="shared" si="65"/>
        <v>0.175344273789228</v>
      </c>
      <c r="T85" s="3">
        <v>0.01</v>
      </c>
      <c r="U85" s="25">
        <f t="shared" si="66"/>
        <v>0.00175344273789228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0.001</v>
      </c>
      <c r="AF85" s="3">
        <v>0.49</v>
      </c>
      <c r="AG85" s="25">
        <f t="shared" si="67"/>
        <v>0.00049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0.00724344273789228</v>
      </c>
      <c r="AU85" s="28">
        <f t="shared" si="70"/>
        <v>52.122</v>
      </c>
      <c r="AV85" s="1">
        <f t="shared" si="71"/>
        <v>0.3</v>
      </c>
      <c r="AW85" s="2">
        <f t="shared" si="75"/>
        <v>1.045</v>
      </c>
      <c r="AX85" s="1">
        <f t="shared" si="72"/>
        <v>793.009611232359</v>
      </c>
      <c r="AY85" s="1">
        <f>SUM(AX74:AX85)</f>
        <v>15300.5191103722</v>
      </c>
    </row>
    <row r="86" s="1" customFormat="1" spans="1:46">
      <c r="A86" s="13"/>
      <c r="B86" s="13"/>
      <c r="C86" s="16">
        <v>12</v>
      </c>
      <c r="D86" s="17">
        <v>7.31370314432258</v>
      </c>
      <c r="E86" s="19">
        <f t="shared" si="73"/>
        <v>12.900173743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9.57508454754839</v>
      </c>
      <c r="E90" s="16"/>
      <c r="F90" s="16"/>
      <c r="G90" s="13">
        <v>1</v>
      </c>
      <c r="H90" s="18">
        <f t="shared" ref="H90:H101" si="76">E91</f>
        <v>9.57508454754839</v>
      </c>
      <c r="I90" s="18">
        <f t="shared" ref="I90:I101" si="77">H90+273.15</f>
        <v>282.725084547548</v>
      </c>
      <c r="J90" s="18">
        <f t="shared" ref="J90:J101" si="78">EXP(($C$16*(I90-$C$14))/($C$17*I90*$C$14))</f>
        <v>0.0582778840812702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0.0165917135979376</v>
      </c>
      <c r="Q90" s="23">
        <f t="shared" ref="Q90:Q101" si="82">P90*$B$76</f>
        <v>0.00497751407938129</v>
      </c>
      <c r="R90" s="18">
        <f t="shared" ref="R90:R101" si="83">L90*$B$76</f>
        <v>0.08541</v>
      </c>
      <c r="S90" s="24">
        <f t="shared" ref="S90:S101" si="84">Q90/R90</f>
        <v>0.0582778840812702</v>
      </c>
      <c r="T90" s="3">
        <v>0.01</v>
      </c>
      <c r="U90" s="25">
        <f t="shared" ref="U90:U101" si="85">S90*T90</f>
        <v>0.000582778840812702</v>
      </c>
      <c r="V90" s="24"/>
      <c r="W90" s="3"/>
      <c r="X90" s="3"/>
      <c r="Y90" s="27"/>
      <c r="Z90" s="3"/>
      <c r="AA90" s="26"/>
      <c r="AB90" s="3"/>
      <c r="AC90" s="3"/>
      <c r="AD90" s="26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0.0060727788408127</v>
      </c>
      <c r="AU90" s="28">
        <f t="shared" ref="AU90:AU101" si="89">$B$90/12</f>
        <v>28.47</v>
      </c>
      <c r="AV90" s="1">
        <f t="shared" ref="AV90:AV101" si="90">$B$76</f>
        <v>0.3</v>
      </c>
      <c r="AW90" s="2">
        <f>$E$9/12</f>
        <v>0.719372564588014</v>
      </c>
      <c r="AX90" s="1">
        <f t="shared" ref="AX90:AX101" si="91">AW90*10000*AV90*0.67*AU90*AT90</f>
        <v>249.991280149656</v>
      </c>
      <c r="AZ90" s="2">
        <f>$E$10/12</f>
        <v>1.52230256367296</v>
      </c>
      <c r="BA90" s="1">
        <f t="shared" ref="BA90:BA101" si="92">AZ90*10000*AV90*0.67*AU90*AT90</f>
        <v>529.019850632828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8.65697351203226</v>
      </c>
      <c r="E91" s="19">
        <f t="shared" ref="E91:E102" si="93">D90</f>
        <v>9.57508454754839</v>
      </c>
      <c r="F91" s="16" t="s">
        <v>73</v>
      </c>
      <c r="G91" s="13">
        <v>2</v>
      </c>
      <c r="H91" s="18">
        <f t="shared" si="76"/>
        <v>8.65697351203226</v>
      </c>
      <c r="I91" s="18">
        <f t="shared" si="77"/>
        <v>281.806973512032</v>
      </c>
      <c r="J91" s="18">
        <f t="shared" si="78"/>
        <v>0.0520925606318307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0.552808286402062</v>
      </c>
      <c r="P91" s="18">
        <f t="shared" si="81"/>
        <v>0.0287971991771779</v>
      </c>
      <c r="Q91" s="23">
        <f t="shared" si="82"/>
        <v>0.00863915975315336</v>
      </c>
      <c r="R91" s="18">
        <f t="shared" si="83"/>
        <v>0.08541</v>
      </c>
      <c r="S91" s="24">
        <f t="shared" si="84"/>
        <v>0.101149277053663</v>
      </c>
      <c r="T91" s="3">
        <v>0.01</v>
      </c>
      <c r="U91" s="25">
        <f t="shared" si="85"/>
        <v>0.00101149277053663</v>
      </c>
      <c r="V91" s="24"/>
      <c r="W91" s="3"/>
      <c r="X91" s="3"/>
      <c r="Y91" s="27"/>
      <c r="Z91" s="3"/>
      <c r="AA91" s="26"/>
      <c r="AB91" s="3"/>
      <c r="AC91" s="3"/>
      <c r="AD91" s="26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0.00650149277053663</v>
      </c>
      <c r="AU91" s="28">
        <f t="shared" si="89"/>
        <v>28.47</v>
      </c>
      <c r="AV91" s="1">
        <f t="shared" si="90"/>
        <v>0.3</v>
      </c>
      <c r="AW91" s="2">
        <f t="shared" ref="AW91:AW101" si="95">$E$9/12</f>
        <v>0.719372564588014</v>
      </c>
      <c r="AX91" s="1">
        <f t="shared" si="91"/>
        <v>267.639665990648</v>
      </c>
      <c r="AZ91" s="2">
        <f t="shared" ref="AZ91:AZ101" si="96">$E$10/12</f>
        <v>1.52230256367296</v>
      </c>
      <c r="BA91" s="1">
        <f t="shared" si="92"/>
        <v>566.366539029011</v>
      </c>
    </row>
    <row r="92" s="1" customFormat="1" spans="1:53">
      <c r="A92" s="13" t="s">
        <v>37</v>
      </c>
      <c r="B92" s="13">
        <f>H9</f>
        <v>0.33</v>
      </c>
      <c r="C92" s="16">
        <v>2</v>
      </c>
      <c r="D92" s="17">
        <v>13.3194084028571</v>
      </c>
      <c r="E92" s="19">
        <f t="shared" si="93"/>
        <v>8.65697351203226</v>
      </c>
      <c r="F92" s="16" t="s">
        <v>73</v>
      </c>
      <c r="G92" s="13">
        <v>3</v>
      </c>
      <c r="H92" s="18">
        <f t="shared" si="76"/>
        <v>13.3194084028571</v>
      </c>
      <c r="I92" s="18">
        <f t="shared" si="77"/>
        <v>286.469408402857</v>
      </c>
      <c r="J92" s="18">
        <f t="shared" si="78"/>
        <v>0.0914106146683923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0.808711087224885</v>
      </c>
      <c r="P92" s="18">
        <f t="shared" si="81"/>
        <v>0.0739247775723705</v>
      </c>
      <c r="Q92" s="23">
        <f t="shared" si="82"/>
        <v>0.0221774332717112</v>
      </c>
      <c r="R92" s="18">
        <f t="shared" si="83"/>
        <v>0.08541</v>
      </c>
      <c r="S92" s="24">
        <f t="shared" si="84"/>
        <v>0.259658509210996</v>
      </c>
      <c r="T92" s="3">
        <v>0.01</v>
      </c>
      <c r="U92" s="25">
        <f t="shared" si="85"/>
        <v>0.00259658509210996</v>
      </c>
      <c r="V92" s="24"/>
      <c r="W92" s="3"/>
      <c r="X92" s="3"/>
      <c r="Y92" s="27"/>
      <c r="Z92" s="3"/>
      <c r="AA92" s="26"/>
      <c r="AB92" s="3"/>
      <c r="AC92" s="3"/>
      <c r="AD92" s="26"/>
      <c r="AE92" s="24">
        <v>0.001</v>
      </c>
      <c r="AF92" s="3">
        <v>0.49</v>
      </c>
      <c r="AG92" s="25">
        <f t="shared" si="86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7"/>
        <v>0.005</v>
      </c>
      <c r="AT92" s="2">
        <f t="shared" si="88"/>
        <v>0.00808658509210996</v>
      </c>
      <c r="AU92" s="28">
        <f t="shared" si="89"/>
        <v>28.47</v>
      </c>
      <c r="AV92" s="1">
        <f t="shared" si="90"/>
        <v>0.3</v>
      </c>
      <c r="AW92" s="2">
        <f t="shared" si="95"/>
        <v>0.719372564588014</v>
      </c>
      <c r="AX92" s="1">
        <f t="shared" si="91"/>
        <v>332.891385016278</v>
      </c>
      <c r="AZ92" s="2">
        <f t="shared" si="96"/>
        <v>1.52230256367296</v>
      </c>
      <c r="BA92" s="1">
        <f t="shared" si="92"/>
        <v>704.449173878553</v>
      </c>
    </row>
    <row r="93" s="1" customFormat="1" spans="1:53">
      <c r="A93" s="13"/>
      <c r="B93" s="13"/>
      <c r="C93" s="16">
        <v>3</v>
      </c>
      <c r="D93" s="17">
        <v>15.3252067893548</v>
      </c>
      <c r="E93" s="19">
        <f t="shared" si="93"/>
        <v>13.3194084028571</v>
      </c>
      <c r="F93" s="16" t="s">
        <v>73</v>
      </c>
      <c r="G93" s="13">
        <v>4</v>
      </c>
      <c r="H93" s="18">
        <f t="shared" si="76"/>
        <v>15.3252067893548</v>
      </c>
      <c r="I93" s="18">
        <f t="shared" si="77"/>
        <v>288.475206789355</v>
      </c>
      <c r="J93" s="18">
        <f t="shared" si="78"/>
        <v>0.115779811936015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1.01948630965251</v>
      </c>
      <c r="P93" s="18">
        <f t="shared" si="81"/>
        <v>0.11803593320291</v>
      </c>
      <c r="Q93" s="23">
        <f t="shared" si="82"/>
        <v>0.035410779960873</v>
      </c>
      <c r="R93" s="18">
        <f t="shared" si="83"/>
        <v>0.08541</v>
      </c>
      <c r="S93" s="24">
        <f t="shared" si="84"/>
        <v>0.414597587646329</v>
      </c>
      <c r="T93" s="3">
        <v>0.01</v>
      </c>
      <c r="U93" s="25">
        <f t="shared" si="85"/>
        <v>0.00414597587646329</v>
      </c>
      <c r="V93" s="24"/>
      <c r="W93" s="3"/>
      <c r="X93" s="3"/>
      <c r="Y93" s="27"/>
      <c r="Z93" s="3"/>
      <c r="AA93" s="26"/>
      <c r="AB93" s="3"/>
      <c r="AC93" s="3"/>
      <c r="AD93" s="26"/>
      <c r="AE93" s="24">
        <v>0.005</v>
      </c>
      <c r="AF93" s="3">
        <v>0.49</v>
      </c>
      <c r="AG93" s="25">
        <f t="shared" si="86"/>
        <v>0.00245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0.015</v>
      </c>
      <c r="AR93" s="3">
        <v>0.5</v>
      </c>
      <c r="AS93" s="3">
        <f t="shared" si="87"/>
        <v>0.0075</v>
      </c>
      <c r="AT93" s="2">
        <f t="shared" si="88"/>
        <v>0.0140959758764633</v>
      </c>
      <c r="AU93" s="28">
        <f t="shared" si="89"/>
        <v>28.47</v>
      </c>
      <c r="AV93" s="1">
        <f t="shared" si="90"/>
        <v>0.3</v>
      </c>
      <c r="AW93" s="2">
        <f t="shared" si="95"/>
        <v>0.719372564588014</v>
      </c>
      <c r="AX93" s="1">
        <f t="shared" si="91"/>
        <v>580.273240091209</v>
      </c>
      <c r="AZ93" s="2">
        <f t="shared" si="96"/>
        <v>1.52230256367296</v>
      </c>
      <c r="BA93" s="1">
        <f t="shared" si="92"/>
        <v>1227.94708125623</v>
      </c>
    </row>
    <row r="94" s="1" customFormat="1" spans="1:53">
      <c r="A94" s="13"/>
      <c r="B94" s="13"/>
      <c r="C94" s="16">
        <v>4</v>
      </c>
      <c r="D94" s="17">
        <v>17.4424879456667</v>
      </c>
      <c r="E94" s="19">
        <f t="shared" si="93"/>
        <v>15.3252067893548</v>
      </c>
      <c r="F94" s="16" t="s">
        <v>73</v>
      </c>
      <c r="G94" s="13">
        <v>5</v>
      </c>
      <c r="H94" s="18">
        <f t="shared" si="76"/>
        <v>17.4424879456667</v>
      </c>
      <c r="I94" s="18">
        <f t="shared" si="77"/>
        <v>290.592487945667</v>
      </c>
      <c r="J94" s="18">
        <f t="shared" si="78"/>
        <v>0.148059541600862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0.856377857627124</v>
      </c>
      <c r="O94" s="18">
        <f t="shared" si="94"/>
        <v>0.32977251882248</v>
      </c>
      <c r="P94" s="18">
        <f t="shared" si="81"/>
        <v>0.0488259679694181</v>
      </c>
      <c r="Q94" s="23">
        <f t="shared" si="82"/>
        <v>0.0146477903908254</v>
      </c>
      <c r="R94" s="18">
        <f t="shared" si="83"/>
        <v>0.08541</v>
      </c>
      <c r="S94" s="24">
        <f t="shared" si="84"/>
        <v>0.171499711870102</v>
      </c>
      <c r="T94" s="3">
        <v>0.01</v>
      </c>
      <c r="U94" s="25">
        <f t="shared" si="85"/>
        <v>0.00171499711870102</v>
      </c>
      <c r="V94" s="24"/>
      <c r="W94" s="3"/>
      <c r="X94" s="3"/>
      <c r="Y94" s="27"/>
      <c r="Z94" s="3"/>
      <c r="AA94" s="26"/>
      <c r="AB94" s="3"/>
      <c r="AC94" s="3"/>
      <c r="AD94" s="26"/>
      <c r="AE94" s="24">
        <v>0.005</v>
      </c>
      <c r="AF94" s="3">
        <v>0.49</v>
      </c>
      <c r="AG94" s="25">
        <f t="shared" si="86"/>
        <v>0.00245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0.015</v>
      </c>
      <c r="AR94" s="3">
        <v>0.5</v>
      </c>
      <c r="AS94" s="3">
        <f t="shared" si="87"/>
        <v>0.0075</v>
      </c>
      <c r="AT94" s="2">
        <f t="shared" si="88"/>
        <v>0.011664997118701</v>
      </c>
      <c r="AU94" s="28">
        <f t="shared" si="89"/>
        <v>28.47</v>
      </c>
      <c r="AV94" s="1">
        <f t="shared" si="90"/>
        <v>0.3</v>
      </c>
      <c r="AW94" s="2">
        <f t="shared" si="95"/>
        <v>0.719372564588014</v>
      </c>
      <c r="AX94" s="1">
        <f t="shared" si="91"/>
        <v>480.19986221923</v>
      </c>
      <c r="AZ94" s="2">
        <f t="shared" si="96"/>
        <v>1.52230256367296</v>
      </c>
      <c r="BA94" s="1">
        <f t="shared" si="92"/>
        <v>1016.17648116784</v>
      </c>
    </row>
    <row r="95" s="1" customFormat="1" spans="1:53">
      <c r="A95" s="13"/>
      <c r="B95" s="13"/>
      <c r="C95" s="16">
        <v>5</v>
      </c>
      <c r="D95" s="17">
        <v>19.293843723871</v>
      </c>
      <c r="E95" s="19">
        <f t="shared" si="93"/>
        <v>17.4424879456667</v>
      </c>
      <c r="F95" s="16" t="s">
        <v>75</v>
      </c>
      <c r="G95" s="13">
        <v>6</v>
      </c>
      <c r="H95" s="18">
        <f t="shared" si="76"/>
        <v>19.293843723871</v>
      </c>
      <c r="I95" s="18">
        <f t="shared" si="77"/>
        <v>292.443843723871</v>
      </c>
      <c r="J95" s="18">
        <f t="shared" si="78"/>
        <v>0.183045199924181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0.565646550853062</v>
      </c>
      <c r="P95" s="18">
        <f t="shared" si="81"/>
        <v>0.103538885987322</v>
      </c>
      <c r="Q95" s="23">
        <f t="shared" si="82"/>
        <v>0.0310616657961967</v>
      </c>
      <c r="R95" s="18">
        <f t="shared" si="83"/>
        <v>0.08541</v>
      </c>
      <c r="S95" s="24">
        <f t="shared" si="84"/>
        <v>0.363677154855364</v>
      </c>
      <c r="T95" s="3">
        <v>0.01</v>
      </c>
      <c r="U95" s="25">
        <f t="shared" si="85"/>
        <v>0.00363677154855364</v>
      </c>
      <c r="V95" s="24"/>
      <c r="W95" s="3"/>
      <c r="X95" s="3"/>
      <c r="Y95" s="27"/>
      <c r="Z95" s="3"/>
      <c r="AA95" s="26"/>
      <c r="AB95" s="3"/>
      <c r="AC95" s="3"/>
      <c r="AD95" s="26"/>
      <c r="AE95" s="24">
        <v>0.005</v>
      </c>
      <c r="AF95" s="3">
        <v>0.49</v>
      </c>
      <c r="AG95" s="25">
        <f t="shared" si="86"/>
        <v>0.00245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0.015</v>
      </c>
      <c r="AR95" s="3">
        <v>0.5</v>
      </c>
      <c r="AS95" s="3">
        <f t="shared" si="87"/>
        <v>0.0075</v>
      </c>
      <c r="AT95" s="2">
        <f t="shared" si="88"/>
        <v>0.0135867715485536</v>
      </c>
      <c r="AU95" s="28">
        <f t="shared" si="89"/>
        <v>28.47</v>
      </c>
      <c r="AV95" s="1">
        <f t="shared" si="90"/>
        <v>0.3</v>
      </c>
      <c r="AW95" s="2">
        <f t="shared" si="95"/>
        <v>0.719372564588014</v>
      </c>
      <c r="AX95" s="1">
        <f t="shared" si="91"/>
        <v>559.311396242003</v>
      </c>
      <c r="AZ95" s="2">
        <f t="shared" si="96"/>
        <v>1.52230256367296</v>
      </c>
      <c r="BA95" s="1">
        <f t="shared" si="92"/>
        <v>1183.58860805086</v>
      </c>
    </row>
    <row r="96" s="1" customFormat="1" spans="1:53">
      <c r="A96" s="13"/>
      <c r="B96" s="13"/>
      <c r="C96" s="16">
        <v>6</v>
      </c>
      <c r="D96" s="17">
        <v>21.277328144</v>
      </c>
      <c r="E96" s="19">
        <f t="shared" si="93"/>
        <v>19.293843723871</v>
      </c>
      <c r="F96" s="16" t="s">
        <v>73</v>
      </c>
      <c r="G96" s="13">
        <v>7</v>
      </c>
      <c r="H96" s="18">
        <f t="shared" si="76"/>
        <v>21.277328144</v>
      </c>
      <c r="I96" s="18">
        <f t="shared" si="77"/>
        <v>294.427328144</v>
      </c>
      <c r="J96" s="18">
        <f t="shared" si="78"/>
        <v>0.22907062692593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0.74680766486574</v>
      </c>
      <c r="P96" s="18">
        <f t="shared" si="81"/>
        <v>0.171071699983885</v>
      </c>
      <c r="Q96" s="23">
        <f t="shared" si="82"/>
        <v>0.0513215099951655</v>
      </c>
      <c r="R96" s="18">
        <f t="shared" si="83"/>
        <v>0.08541</v>
      </c>
      <c r="S96" s="24">
        <f t="shared" si="84"/>
        <v>0.600884088457622</v>
      </c>
      <c r="T96" s="3">
        <v>0.01</v>
      </c>
      <c r="U96" s="25">
        <f t="shared" si="85"/>
        <v>0.00600884088457622</v>
      </c>
      <c r="V96" s="24"/>
      <c r="W96" s="3"/>
      <c r="X96" s="3"/>
      <c r="Y96" s="27"/>
      <c r="Z96" s="3"/>
      <c r="AA96" s="26"/>
      <c r="AB96" s="3"/>
      <c r="AC96" s="3"/>
      <c r="AD96" s="26"/>
      <c r="AE96" s="24">
        <v>0.005</v>
      </c>
      <c r="AF96" s="3">
        <v>0.49</v>
      </c>
      <c r="AG96" s="25">
        <f t="shared" si="86"/>
        <v>0.00245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0.015</v>
      </c>
      <c r="AR96" s="3">
        <v>0.5</v>
      </c>
      <c r="AS96" s="3">
        <f t="shared" si="87"/>
        <v>0.0075</v>
      </c>
      <c r="AT96" s="2">
        <f t="shared" si="88"/>
        <v>0.0159588408845762</v>
      </c>
      <c r="AU96" s="28">
        <f t="shared" si="89"/>
        <v>28.47</v>
      </c>
      <c r="AV96" s="1">
        <f t="shared" si="90"/>
        <v>0.3</v>
      </c>
      <c r="AW96" s="2">
        <f t="shared" si="95"/>
        <v>0.719372564588014</v>
      </c>
      <c r="AX96" s="1">
        <f t="shared" si="91"/>
        <v>656.959715975094</v>
      </c>
      <c r="AZ96" s="2">
        <f t="shared" si="96"/>
        <v>1.52230256367296</v>
      </c>
      <c r="BA96" s="1">
        <f t="shared" si="92"/>
        <v>1390.22741356768</v>
      </c>
    </row>
    <row r="97" s="1" customFormat="1" spans="1:53">
      <c r="A97" s="13"/>
      <c r="B97" s="13"/>
      <c r="C97" s="16">
        <v>7</v>
      </c>
      <c r="D97" s="17">
        <v>20.8440032312903</v>
      </c>
      <c r="E97" s="19">
        <f t="shared" si="93"/>
        <v>21.277328144</v>
      </c>
      <c r="F97" s="16" t="s">
        <v>73</v>
      </c>
      <c r="G97" s="13">
        <v>8</v>
      </c>
      <c r="H97" s="18">
        <f t="shared" si="76"/>
        <v>20.8440032312903</v>
      </c>
      <c r="I97" s="18">
        <f t="shared" si="77"/>
        <v>293.99400323129</v>
      </c>
      <c r="J97" s="18">
        <f t="shared" si="78"/>
        <v>0.218172777386081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0.860435964881855</v>
      </c>
      <c r="P97" s="18">
        <f t="shared" si="81"/>
        <v>0.187723704221147</v>
      </c>
      <c r="Q97" s="23">
        <f t="shared" si="82"/>
        <v>0.056317111266344</v>
      </c>
      <c r="R97" s="18">
        <f t="shared" si="83"/>
        <v>0.08541</v>
      </c>
      <c r="S97" s="24">
        <f t="shared" si="84"/>
        <v>0.659373741556539</v>
      </c>
      <c r="T97" s="3">
        <v>0.01</v>
      </c>
      <c r="U97" s="25">
        <f t="shared" si="85"/>
        <v>0.0065937374155654</v>
      </c>
      <c r="V97" s="24"/>
      <c r="W97" s="3"/>
      <c r="X97" s="3"/>
      <c r="Y97" s="27"/>
      <c r="Z97" s="3"/>
      <c r="AA97" s="26"/>
      <c r="AB97" s="3"/>
      <c r="AC97" s="3"/>
      <c r="AD97" s="26"/>
      <c r="AE97" s="24">
        <v>0.005</v>
      </c>
      <c r="AF97" s="3">
        <v>0.49</v>
      </c>
      <c r="AG97" s="25">
        <f t="shared" si="86"/>
        <v>0.00245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0.015</v>
      </c>
      <c r="AR97" s="3">
        <v>0.5</v>
      </c>
      <c r="AS97" s="3">
        <f t="shared" si="87"/>
        <v>0.0075</v>
      </c>
      <c r="AT97" s="2">
        <f t="shared" si="88"/>
        <v>0.0165437374155654</v>
      </c>
      <c r="AU97" s="28">
        <f t="shared" si="89"/>
        <v>28.47</v>
      </c>
      <c r="AV97" s="1">
        <f t="shared" si="90"/>
        <v>0.3</v>
      </c>
      <c r="AW97" s="2">
        <f t="shared" si="95"/>
        <v>0.719372564588014</v>
      </c>
      <c r="AX97" s="1">
        <f t="shared" si="91"/>
        <v>681.03749591241</v>
      </c>
      <c r="AZ97" s="2">
        <f t="shared" si="96"/>
        <v>1.52230256367296</v>
      </c>
      <c r="BA97" s="1">
        <f t="shared" si="92"/>
        <v>1441.17968493644</v>
      </c>
    </row>
    <row r="98" s="1" customFormat="1" spans="1:53">
      <c r="A98" s="13"/>
      <c r="B98" s="13"/>
      <c r="C98" s="16">
        <v>8</v>
      </c>
      <c r="D98" s="17">
        <v>20.3076973403226</v>
      </c>
      <c r="E98" s="19">
        <f t="shared" si="93"/>
        <v>20.8440032312903</v>
      </c>
      <c r="F98" s="16" t="s">
        <v>73</v>
      </c>
      <c r="G98" s="13">
        <v>9</v>
      </c>
      <c r="H98" s="18">
        <f t="shared" si="76"/>
        <v>20.3076973403226</v>
      </c>
      <c r="I98" s="18">
        <f t="shared" si="77"/>
        <v>293.457697340323</v>
      </c>
      <c r="J98" s="18">
        <f t="shared" si="78"/>
        <v>0.205359268364259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0.957412260660708</v>
      </c>
      <c r="P98" s="18">
        <f t="shared" si="81"/>
        <v>0.196613481372254</v>
      </c>
      <c r="Q98" s="23">
        <f t="shared" si="82"/>
        <v>0.0589840444116763</v>
      </c>
      <c r="R98" s="18">
        <f t="shared" si="83"/>
        <v>0.08541</v>
      </c>
      <c r="S98" s="24">
        <f t="shared" si="84"/>
        <v>0.690598810580451</v>
      </c>
      <c r="T98" s="3">
        <v>0.01</v>
      </c>
      <c r="U98" s="25">
        <f t="shared" si="85"/>
        <v>0.00690598810580451</v>
      </c>
      <c r="V98" s="24"/>
      <c r="W98" s="3"/>
      <c r="X98" s="3"/>
      <c r="Y98" s="27"/>
      <c r="Z98" s="3"/>
      <c r="AA98" s="26"/>
      <c r="AB98" s="3"/>
      <c r="AC98" s="3"/>
      <c r="AD98" s="26"/>
      <c r="AE98" s="24">
        <v>0.005</v>
      </c>
      <c r="AF98" s="3">
        <v>0.49</v>
      </c>
      <c r="AG98" s="25">
        <f t="shared" si="86"/>
        <v>0.00245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0.015</v>
      </c>
      <c r="AR98" s="3">
        <v>0.5</v>
      </c>
      <c r="AS98" s="3">
        <f t="shared" si="87"/>
        <v>0.0075</v>
      </c>
      <c r="AT98" s="2">
        <f t="shared" si="88"/>
        <v>0.0168559881058045</v>
      </c>
      <c r="AU98" s="28">
        <f t="shared" si="89"/>
        <v>28.47</v>
      </c>
      <c r="AV98" s="1">
        <f t="shared" si="90"/>
        <v>0.3</v>
      </c>
      <c r="AW98" s="2">
        <f t="shared" si="95"/>
        <v>0.719372564588014</v>
      </c>
      <c r="AX98" s="1">
        <f t="shared" si="91"/>
        <v>693.891570105904</v>
      </c>
      <c r="AZ98" s="2">
        <f t="shared" si="96"/>
        <v>1.52230256367296</v>
      </c>
      <c r="BA98" s="1">
        <f t="shared" si="92"/>
        <v>1468.38087533714</v>
      </c>
    </row>
    <row r="99" s="1" customFormat="1" spans="1:53">
      <c r="A99" s="13"/>
      <c r="B99" s="13"/>
      <c r="C99" s="16">
        <v>9</v>
      </c>
      <c r="D99" s="17">
        <v>18.793662205</v>
      </c>
      <c r="E99" s="19">
        <f t="shared" si="93"/>
        <v>20.3076973403226</v>
      </c>
      <c r="F99" s="16" t="s">
        <v>73</v>
      </c>
      <c r="G99" s="13">
        <v>10</v>
      </c>
      <c r="H99" s="18">
        <f t="shared" si="76"/>
        <v>18.793662205</v>
      </c>
      <c r="I99" s="18">
        <f t="shared" si="77"/>
        <v>291.943662205</v>
      </c>
      <c r="J99" s="18">
        <f t="shared" si="78"/>
        <v>0.172895986653056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1.04549877928845</v>
      </c>
      <c r="P99" s="18">
        <f t="shared" si="81"/>
        <v>0.180762542989643</v>
      </c>
      <c r="Q99" s="23">
        <f t="shared" si="82"/>
        <v>0.0542287628968929</v>
      </c>
      <c r="R99" s="18">
        <f t="shared" si="83"/>
        <v>0.08541</v>
      </c>
      <c r="S99" s="24">
        <f t="shared" si="84"/>
        <v>0.63492287667595</v>
      </c>
      <c r="T99" s="3">
        <v>0.01</v>
      </c>
      <c r="U99" s="25">
        <f t="shared" si="85"/>
        <v>0.0063492287667595</v>
      </c>
      <c r="V99" s="24"/>
      <c r="W99" s="3"/>
      <c r="X99" s="3"/>
      <c r="Y99" s="27"/>
      <c r="Z99" s="3"/>
      <c r="AA99" s="26"/>
      <c r="AB99" s="3"/>
      <c r="AC99" s="3"/>
      <c r="AD99" s="26"/>
      <c r="AE99" s="24">
        <v>0.005</v>
      </c>
      <c r="AF99" s="3">
        <v>0.49</v>
      </c>
      <c r="AG99" s="25">
        <f t="shared" si="86"/>
        <v>0.00245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0.015</v>
      </c>
      <c r="AR99" s="3">
        <v>0.5</v>
      </c>
      <c r="AS99" s="3">
        <f t="shared" si="87"/>
        <v>0.0075</v>
      </c>
      <c r="AT99" s="2">
        <f t="shared" si="88"/>
        <v>0.0162992287667595</v>
      </c>
      <c r="AU99" s="28">
        <f t="shared" si="89"/>
        <v>28.47</v>
      </c>
      <c r="AV99" s="1">
        <f t="shared" si="90"/>
        <v>0.3</v>
      </c>
      <c r="AW99" s="2">
        <f t="shared" si="95"/>
        <v>0.719372564588014</v>
      </c>
      <c r="AX99" s="1">
        <f t="shared" si="91"/>
        <v>670.972082413099</v>
      </c>
      <c r="AZ99" s="2">
        <f t="shared" si="96"/>
        <v>1.52230256367296</v>
      </c>
      <c r="BA99" s="1">
        <f t="shared" si="92"/>
        <v>1419.87972782283</v>
      </c>
    </row>
    <row r="100" s="1" customFormat="1" spans="1:53">
      <c r="A100" s="13"/>
      <c r="B100" s="13"/>
      <c r="C100" s="16">
        <v>10</v>
      </c>
      <c r="D100" s="17">
        <v>15.4730952245161</v>
      </c>
      <c r="E100" s="19">
        <f t="shared" si="93"/>
        <v>18.793662205</v>
      </c>
      <c r="F100" s="16" t="s">
        <v>73</v>
      </c>
      <c r="G100" s="13">
        <v>11</v>
      </c>
      <c r="H100" s="18">
        <f t="shared" si="76"/>
        <v>15.4730952245161</v>
      </c>
      <c r="I100" s="18">
        <f t="shared" si="77"/>
        <v>288.623095224516</v>
      </c>
      <c r="J100" s="18">
        <f t="shared" si="78"/>
        <v>0.117799592231042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0.82149942448387</v>
      </c>
      <c r="O100" s="18">
        <f t="shared" si="94"/>
        <v>0.327936811814941</v>
      </c>
      <c r="P100" s="18">
        <f t="shared" si="81"/>
        <v>0.038630822709348</v>
      </c>
      <c r="Q100" s="23">
        <f t="shared" si="82"/>
        <v>0.0115892468128044</v>
      </c>
      <c r="R100" s="18">
        <f t="shared" si="83"/>
        <v>0.08541</v>
      </c>
      <c r="S100" s="24">
        <f t="shared" si="84"/>
        <v>0.135689577482782</v>
      </c>
      <c r="T100" s="3">
        <v>0.01</v>
      </c>
      <c r="U100" s="25">
        <f t="shared" si="85"/>
        <v>0.00135689577482782</v>
      </c>
      <c r="V100" s="24"/>
      <c r="W100" s="3"/>
      <c r="X100" s="3"/>
      <c r="Y100" s="27"/>
      <c r="Z100" s="3"/>
      <c r="AA100" s="26"/>
      <c r="AB100" s="3"/>
      <c r="AC100" s="3"/>
      <c r="AD100" s="26"/>
      <c r="AE100" s="24">
        <v>0.001</v>
      </c>
      <c r="AF100" s="3">
        <v>0.49</v>
      </c>
      <c r="AG100" s="25">
        <f t="shared" si="86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0.00684689577482782</v>
      </c>
      <c r="AU100" s="28">
        <f t="shared" si="89"/>
        <v>28.47</v>
      </c>
      <c r="AV100" s="1">
        <f t="shared" si="90"/>
        <v>0.3</v>
      </c>
      <c r="AW100" s="2">
        <f t="shared" si="95"/>
        <v>0.719372564588014</v>
      </c>
      <c r="AX100" s="1">
        <f t="shared" si="91"/>
        <v>281.858484339503</v>
      </c>
      <c r="AZ100" s="2">
        <f t="shared" si="96"/>
        <v>1.52230256367296</v>
      </c>
      <c r="BA100" s="1">
        <f t="shared" si="92"/>
        <v>596.455737158578</v>
      </c>
    </row>
    <row r="101" s="1" customFormat="1" spans="1:54">
      <c r="A101" s="13"/>
      <c r="B101" s="13"/>
      <c r="C101" s="16">
        <v>11</v>
      </c>
      <c r="D101" s="17">
        <v>12.900173743</v>
      </c>
      <c r="E101" s="19">
        <f t="shared" si="93"/>
        <v>15.4730952245161</v>
      </c>
      <c r="F101" s="16" t="s">
        <v>75</v>
      </c>
      <c r="G101" s="13">
        <v>12</v>
      </c>
      <c r="H101" s="18">
        <f t="shared" si="76"/>
        <v>12.900173743</v>
      </c>
      <c r="I101" s="18">
        <f t="shared" si="77"/>
        <v>286.050173743</v>
      </c>
      <c r="J101" s="18">
        <f t="shared" si="78"/>
        <v>0.0869686304590283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0.574005989105593</v>
      </c>
      <c r="P101" s="18">
        <f t="shared" si="81"/>
        <v>0.0499205147477933</v>
      </c>
      <c r="Q101" s="23">
        <f t="shared" si="82"/>
        <v>0.014976154424338</v>
      </c>
      <c r="R101" s="18">
        <f t="shared" si="83"/>
        <v>0.08541</v>
      </c>
      <c r="S101" s="24">
        <f t="shared" si="84"/>
        <v>0.175344273789228</v>
      </c>
      <c r="T101" s="3">
        <v>0.01</v>
      </c>
      <c r="U101" s="25">
        <f t="shared" si="85"/>
        <v>0.00175344273789228</v>
      </c>
      <c r="V101" s="24"/>
      <c r="W101" s="3"/>
      <c r="X101" s="3"/>
      <c r="Y101" s="27"/>
      <c r="Z101" s="3"/>
      <c r="AA101" s="26"/>
      <c r="AB101" s="3"/>
      <c r="AC101" s="3"/>
      <c r="AD101" s="26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0.00724344273789228</v>
      </c>
      <c r="AU101" s="28">
        <f t="shared" si="89"/>
        <v>28.47</v>
      </c>
      <c r="AV101" s="1">
        <f t="shared" si="90"/>
        <v>0.3</v>
      </c>
      <c r="AW101" s="2">
        <f t="shared" si="95"/>
        <v>0.719372564588014</v>
      </c>
      <c r="AX101" s="1">
        <f t="shared" si="91"/>
        <v>298.182688716865</v>
      </c>
      <c r="AY101" s="1">
        <f>SUM(AX90:AX101)</f>
        <v>5753.2088671719</v>
      </c>
      <c r="AZ101" s="2">
        <f t="shared" si="96"/>
        <v>1.52230256367296</v>
      </c>
      <c r="BA101" s="1">
        <f t="shared" si="92"/>
        <v>631.000254696317</v>
      </c>
      <c r="BB101" s="1">
        <f>SUM(BA90:BA101)</f>
        <v>12174.6714275343</v>
      </c>
    </row>
    <row r="102" s="1" customFormat="1" spans="1:46">
      <c r="A102" s="13"/>
      <c r="B102" s="13"/>
      <c r="C102" s="16">
        <v>12</v>
      </c>
      <c r="D102" s="17">
        <v>7.31370314432258</v>
      </c>
      <c r="E102" s="19">
        <f t="shared" si="93"/>
        <v>12.900173743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AT27" sqref="AT27:AT3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830.040552715268</v>
      </c>
      <c r="F2" s="3">
        <v>734.672</v>
      </c>
      <c r="G2" s="7">
        <f>(F2+F3+F4)/3</f>
        <v>1194.134</v>
      </c>
      <c r="H2" s="3">
        <v>0.18</v>
      </c>
      <c r="I2" s="20">
        <f>(H2+H3+H4)/3</f>
        <v>0.136666666666667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0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0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1742.0082739726</v>
      </c>
      <c r="F5" s="3">
        <v>91.104</v>
      </c>
      <c r="G5" s="7">
        <f>(F5+F6)/2</f>
        <v>92.50925</v>
      </c>
      <c r="H5" s="3">
        <v>0.18</v>
      </c>
      <c r="I5" s="20">
        <f>(H5+H6)/2</f>
        <v>0.185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0.19</v>
      </c>
      <c r="I6" s="20"/>
      <c r="M6" s="2"/>
    </row>
    <row r="7" s="1" customFormat="1" spans="1:13">
      <c r="A7" s="4" t="s">
        <v>5</v>
      </c>
      <c r="B7" s="5"/>
      <c r="C7" s="3"/>
      <c r="D7" s="3"/>
      <c r="E7" s="12">
        <v>45.0739726027397</v>
      </c>
      <c r="F7" s="3">
        <v>134.758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12">
        <v>28.4162882781455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7.77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1.56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(AV38+AV53+AY85+AY101+BB101+AG69)</f>
        <v>3151164.59741694</v>
      </c>
      <c r="J14" s="14" t="s">
        <v>21</v>
      </c>
      <c r="K14" s="14">
        <f>I14/(10000*1000)</f>
        <v>0.315116459741694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13704256.2681274</v>
      </c>
      <c r="J15" s="14" t="s">
        <v>21</v>
      </c>
      <c r="K15" s="14">
        <f>I15/(10000*1000)</f>
        <v>1.37042562681274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1194.134</v>
      </c>
      <c r="C27" s="16" t="s">
        <v>72</v>
      </c>
      <c r="D27" s="17">
        <v>-12.3738804100323</v>
      </c>
      <c r="E27" s="16"/>
      <c r="F27" s="16"/>
      <c r="G27" s="13">
        <v>1</v>
      </c>
      <c r="H27" s="18">
        <f t="shared" ref="H27:H38" si="0">E28</f>
        <v>-12.3738804100323</v>
      </c>
      <c r="I27" s="18">
        <f t="shared" ref="I27:I38" si="1">H27+273.15</f>
        <v>260.776119589968</v>
      </c>
      <c r="J27" s="18">
        <f t="shared" ref="J27:J38" si="2">EXP(($C$16*(I27-$C$14))/($C$17*I27*$C$14))</f>
        <v>0.00321092866478131</v>
      </c>
      <c r="K27" s="18">
        <f t="shared" ref="K27:K38" si="3">$B$27/12</f>
        <v>99.5111666666667</v>
      </c>
      <c r="L27" s="18">
        <f t="shared" ref="L27:L38" si="4">K27*$B$28/100</f>
        <v>0.995111666666667</v>
      </c>
      <c r="M27" s="13" t="s">
        <v>73</v>
      </c>
      <c r="N27" s="13"/>
      <c r="O27" s="18">
        <f>L27</f>
        <v>0.995111666666667</v>
      </c>
      <c r="P27" s="18">
        <f t="shared" ref="P27:P38" si="5">O27*J27</f>
        <v>0.0031952325751583</v>
      </c>
      <c r="Q27" s="23">
        <f t="shared" ref="Q27:Q38" si="6">P27*$B$29</f>
        <v>0.000436681785271635</v>
      </c>
      <c r="R27" s="18">
        <f t="shared" ref="R27:R38" si="7">L27*$B$29</f>
        <v>0.135998594444444</v>
      </c>
      <c r="S27" s="24">
        <f t="shared" ref="S27:S38" si="8">Q27/R27</f>
        <v>0.00321092866478131</v>
      </c>
      <c r="T27" s="3">
        <v>0.01</v>
      </c>
      <c r="U27" s="25">
        <f t="shared" ref="U27:U38" si="9">S27*T27</f>
        <v>3.21092866478131e-5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0.0219321092866478</v>
      </c>
      <c r="AR27" s="28">
        <f t="shared" ref="AR27:AR38" si="15">$B$27/12</f>
        <v>99.5111666666667</v>
      </c>
      <c r="AS27" s="1">
        <f t="shared" ref="AS27:AS38" si="16">$B$29</f>
        <v>0.136666666666667</v>
      </c>
      <c r="AT27" s="2">
        <f>$E$2/12</f>
        <v>69.1700460596057</v>
      </c>
      <c r="AU27" s="1">
        <f t="shared" ref="AU27:AU38" si="17">AT27*10000*AS27*0.67*AR27*AQ27</f>
        <v>138231.712634445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-15.1793196950323</v>
      </c>
      <c r="E28" s="19">
        <f t="shared" ref="E28:E39" si="18">D27</f>
        <v>-12.3738804100323</v>
      </c>
      <c r="F28" s="16" t="s">
        <v>73</v>
      </c>
      <c r="G28" s="13">
        <v>2</v>
      </c>
      <c r="H28" s="18">
        <f t="shared" si="0"/>
        <v>-15.1793196950323</v>
      </c>
      <c r="I28" s="18">
        <f t="shared" si="1"/>
        <v>257.970680304968</v>
      </c>
      <c r="J28" s="18">
        <f t="shared" si="2"/>
        <v>0.00213936953279682</v>
      </c>
      <c r="K28" s="18">
        <f t="shared" si="3"/>
        <v>99.5111666666667</v>
      </c>
      <c r="L28" s="18">
        <f t="shared" si="4"/>
        <v>0.995111666666667</v>
      </c>
      <c r="M28" s="13" t="s">
        <v>73</v>
      </c>
      <c r="N28" s="13"/>
      <c r="O28" s="18">
        <f t="shared" ref="O28:O38" si="19">L28+O27-P27-N28</f>
        <v>1.98702810075818</v>
      </c>
      <c r="P28" s="18">
        <f t="shared" si="5"/>
        <v>0.00425098737957317</v>
      </c>
      <c r="Q28" s="23">
        <f t="shared" si="6"/>
        <v>0.000580968275208333</v>
      </c>
      <c r="R28" s="18">
        <f t="shared" si="7"/>
        <v>0.135998594444444</v>
      </c>
      <c r="S28" s="24">
        <f t="shared" si="8"/>
        <v>0.00427186970263622</v>
      </c>
      <c r="T28" s="3">
        <v>0.01</v>
      </c>
      <c r="U28" s="25">
        <f t="shared" si="9"/>
        <v>4.27186970263622e-5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0.0219427186970264</v>
      </c>
      <c r="AR28" s="28">
        <f t="shared" si="15"/>
        <v>99.5111666666667</v>
      </c>
      <c r="AS28" s="1">
        <f t="shared" si="16"/>
        <v>0.136666666666667</v>
      </c>
      <c r="AT28" s="2">
        <f t="shared" ref="AT28:AT38" si="20">$E$2/12</f>
        <v>69.1700460596057</v>
      </c>
      <c r="AU28" s="1">
        <f t="shared" si="17"/>
        <v>138298.580665582</v>
      </c>
    </row>
    <row r="29" s="1" customFormat="1" spans="1:47">
      <c r="A29" s="13" t="s">
        <v>37</v>
      </c>
      <c r="B29" s="13">
        <f>I2</f>
        <v>0.136666666666667</v>
      </c>
      <c r="C29" s="16">
        <v>2</v>
      </c>
      <c r="D29" s="17">
        <v>-12.69453031775</v>
      </c>
      <c r="E29" s="19">
        <f t="shared" si="18"/>
        <v>-15.1793196950323</v>
      </c>
      <c r="F29" s="16" t="s">
        <v>73</v>
      </c>
      <c r="G29" s="13">
        <v>3</v>
      </c>
      <c r="H29" s="18">
        <f t="shared" si="0"/>
        <v>-12.69453031775</v>
      </c>
      <c r="I29" s="18">
        <f t="shared" si="1"/>
        <v>260.45546968225</v>
      </c>
      <c r="J29" s="18">
        <f t="shared" si="2"/>
        <v>0.00306667299856391</v>
      </c>
      <c r="K29" s="18">
        <f t="shared" si="3"/>
        <v>99.5111666666667</v>
      </c>
      <c r="L29" s="18">
        <f t="shared" si="4"/>
        <v>0.995111666666667</v>
      </c>
      <c r="M29" s="13" t="s">
        <v>73</v>
      </c>
      <c r="N29" s="13"/>
      <c r="O29" s="18">
        <f t="shared" si="19"/>
        <v>2.97788878004527</v>
      </c>
      <c r="P29" s="18">
        <f t="shared" si="5"/>
        <v>0.00913221111449125</v>
      </c>
      <c r="Q29" s="23">
        <f t="shared" si="6"/>
        <v>0.0012480688523138</v>
      </c>
      <c r="R29" s="18">
        <f t="shared" si="7"/>
        <v>0.135998594444444</v>
      </c>
      <c r="S29" s="24">
        <f t="shared" si="8"/>
        <v>0.00917707169998467</v>
      </c>
      <c r="T29" s="3">
        <v>0.01</v>
      </c>
      <c r="U29" s="25">
        <f t="shared" si="9"/>
        <v>9.17707169998467e-5</v>
      </c>
      <c r="V29" s="24"/>
      <c r="W29" s="3"/>
      <c r="X29" s="25"/>
      <c r="Y29" s="27">
        <v>0.02</v>
      </c>
      <c r="Z29" s="3">
        <v>0.21</v>
      </c>
      <c r="AA29" s="26">
        <f t="shared" si="10"/>
        <v>0.0042</v>
      </c>
      <c r="AB29" s="3">
        <v>0.01</v>
      </c>
      <c r="AC29" s="3">
        <v>0.29</v>
      </c>
      <c r="AD29" s="26">
        <f t="shared" si="11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0.0219917707169998</v>
      </c>
      <c r="AR29" s="28">
        <f t="shared" si="15"/>
        <v>99.5111666666667</v>
      </c>
      <c r="AS29" s="1">
        <f t="shared" si="16"/>
        <v>0.136666666666667</v>
      </c>
      <c r="AT29" s="2">
        <f t="shared" si="20"/>
        <v>69.1700460596057</v>
      </c>
      <c r="AU29" s="1">
        <f t="shared" si="17"/>
        <v>138607.741295802</v>
      </c>
    </row>
    <row r="30" s="1" customFormat="1" spans="1:47">
      <c r="A30" s="13"/>
      <c r="B30" s="13"/>
      <c r="C30" s="16">
        <v>3</v>
      </c>
      <c r="D30" s="17">
        <v>-7.93229961332258</v>
      </c>
      <c r="E30" s="19">
        <f t="shared" si="18"/>
        <v>-12.69453031775</v>
      </c>
      <c r="F30" s="16" t="s">
        <v>73</v>
      </c>
      <c r="G30" s="13">
        <v>4</v>
      </c>
      <c r="H30" s="18">
        <f t="shared" si="0"/>
        <v>-7.93229961332258</v>
      </c>
      <c r="I30" s="18">
        <f t="shared" si="1"/>
        <v>265.217700386677</v>
      </c>
      <c r="J30" s="18">
        <f t="shared" si="2"/>
        <v>0.00600055757242954</v>
      </c>
      <c r="K30" s="18">
        <f t="shared" si="3"/>
        <v>99.5111666666667</v>
      </c>
      <c r="L30" s="18">
        <f t="shared" si="4"/>
        <v>0.995111666666667</v>
      </c>
      <c r="M30" s="13" t="s">
        <v>73</v>
      </c>
      <c r="N30" s="13"/>
      <c r="O30" s="18">
        <f t="shared" si="19"/>
        <v>3.96386823559744</v>
      </c>
      <c r="P30" s="18">
        <f t="shared" si="5"/>
        <v>0.0237854195572272</v>
      </c>
      <c r="Q30" s="23">
        <f t="shared" si="6"/>
        <v>0.00325067400615438</v>
      </c>
      <c r="R30" s="18">
        <f t="shared" si="7"/>
        <v>0.135998594444444</v>
      </c>
      <c r="S30" s="24">
        <f t="shared" si="8"/>
        <v>0.0239022617802295</v>
      </c>
      <c r="T30" s="3">
        <v>0.01</v>
      </c>
      <c r="U30" s="25">
        <f t="shared" si="9"/>
        <v>0.000239022617802295</v>
      </c>
      <c r="V30" s="24"/>
      <c r="W30" s="3"/>
      <c r="X30" s="25"/>
      <c r="Y30" s="27">
        <v>0.02</v>
      </c>
      <c r="Z30" s="3">
        <v>0.21</v>
      </c>
      <c r="AA30" s="26">
        <f t="shared" si="10"/>
        <v>0.0042</v>
      </c>
      <c r="AB30" s="3">
        <v>0.01</v>
      </c>
      <c r="AC30" s="3">
        <v>0.29</v>
      </c>
      <c r="AD30" s="26">
        <f t="shared" si="11"/>
        <v>0.0029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0.0221390226178023</v>
      </c>
      <c r="AR30" s="28">
        <f t="shared" si="15"/>
        <v>99.5111666666667</v>
      </c>
      <c r="AS30" s="1">
        <f t="shared" si="16"/>
        <v>0.136666666666667</v>
      </c>
      <c r="AT30" s="2">
        <f t="shared" si="20"/>
        <v>69.1700460596057</v>
      </c>
      <c r="AU30" s="1">
        <f t="shared" si="17"/>
        <v>139535.827243695</v>
      </c>
    </row>
    <row r="31" s="1" customFormat="1" spans="1:47">
      <c r="A31" s="13"/>
      <c r="B31" s="13"/>
      <c r="C31" s="16">
        <v>4</v>
      </c>
      <c r="D31" s="17">
        <v>-4.55240308873333</v>
      </c>
      <c r="E31" s="19">
        <f t="shared" si="18"/>
        <v>-7.93229961332258</v>
      </c>
      <c r="F31" s="16" t="s">
        <v>73</v>
      </c>
      <c r="G31" s="13">
        <v>5</v>
      </c>
      <c r="H31" s="18">
        <f t="shared" si="0"/>
        <v>-4.55240308873333</v>
      </c>
      <c r="I31" s="18">
        <f t="shared" si="1"/>
        <v>268.597596911267</v>
      </c>
      <c r="J31" s="18">
        <f t="shared" si="2"/>
        <v>0.00952407887267635</v>
      </c>
      <c r="K31" s="18">
        <f t="shared" si="3"/>
        <v>99.5111666666667</v>
      </c>
      <c r="L31" s="18">
        <f t="shared" si="4"/>
        <v>0.995111666666667</v>
      </c>
      <c r="M31" s="13" t="s">
        <v>75</v>
      </c>
      <c r="N31" s="18">
        <f>(O30-P30)*C22/100</f>
        <v>3.74307867523821</v>
      </c>
      <c r="O31" s="18">
        <f t="shared" si="19"/>
        <v>1.19211580746868</v>
      </c>
      <c r="P31" s="18">
        <f t="shared" si="5"/>
        <v>0.0113538049756959</v>
      </c>
      <c r="Q31" s="23">
        <f t="shared" si="6"/>
        <v>0.00155168668001178</v>
      </c>
      <c r="R31" s="18">
        <f t="shared" si="7"/>
        <v>0.135998594444444</v>
      </c>
      <c r="S31" s="24">
        <f t="shared" si="8"/>
        <v>0.0114095788000636</v>
      </c>
      <c r="T31" s="3">
        <v>0.01</v>
      </c>
      <c r="U31" s="25">
        <f t="shared" si="9"/>
        <v>0.000114095788000636</v>
      </c>
      <c r="V31" s="24"/>
      <c r="W31" s="3"/>
      <c r="X31" s="25"/>
      <c r="Y31" s="27">
        <v>0.02</v>
      </c>
      <c r="Z31" s="3">
        <v>0.21</v>
      </c>
      <c r="AA31" s="26">
        <f t="shared" si="10"/>
        <v>0.0042</v>
      </c>
      <c r="AB31" s="3">
        <v>0.01</v>
      </c>
      <c r="AC31" s="3">
        <v>0.29</v>
      </c>
      <c r="AD31" s="26">
        <f t="shared" si="11"/>
        <v>0.0029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</v>
      </c>
      <c r="AO31" s="3">
        <v>0.38</v>
      </c>
      <c r="AP31" s="3">
        <f t="shared" si="13"/>
        <v>0.0038</v>
      </c>
      <c r="AQ31" s="1">
        <f t="shared" si="14"/>
        <v>0.0220140957880006</v>
      </c>
      <c r="AR31" s="28">
        <f t="shared" si="15"/>
        <v>99.5111666666667</v>
      </c>
      <c r="AS31" s="1">
        <f t="shared" si="16"/>
        <v>0.136666666666667</v>
      </c>
      <c r="AT31" s="2">
        <f t="shared" si="20"/>
        <v>69.1700460596057</v>
      </c>
      <c r="AU31" s="1">
        <f t="shared" si="17"/>
        <v>138748.449731949</v>
      </c>
    </row>
    <row r="32" s="1" customFormat="1" spans="1:47">
      <c r="A32" s="13"/>
      <c r="B32" s="13"/>
      <c r="C32" s="16">
        <v>5</v>
      </c>
      <c r="D32" s="17">
        <v>0.951559135258064</v>
      </c>
      <c r="E32" s="19">
        <f t="shared" si="18"/>
        <v>-4.55240308873333</v>
      </c>
      <c r="F32" s="16" t="s">
        <v>75</v>
      </c>
      <c r="G32" s="13">
        <v>6</v>
      </c>
      <c r="H32" s="18">
        <f t="shared" si="0"/>
        <v>0.951559135258064</v>
      </c>
      <c r="I32" s="18">
        <f t="shared" si="1"/>
        <v>274.101559135258</v>
      </c>
      <c r="J32" s="18">
        <f t="shared" si="2"/>
        <v>0.0197219658710772</v>
      </c>
      <c r="K32" s="18">
        <f t="shared" si="3"/>
        <v>99.5111666666667</v>
      </c>
      <c r="L32" s="18">
        <f t="shared" si="4"/>
        <v>0.995111666666667</v>
      </c>
      <c r="M32" s="13" t="s">
        <v>73</v>
      </c>
      <c r="N32" s="13"/>
      <c r="O32" s="18">
        <f t="shared" si="19"/>
        <v>2.17587366915965</v>
      </c>
      <c r="P32" s="18">
        <f t="shared" si="5"/>
        <v>0.0429125062429421</v>
      </c>
      <c r="Q32" s="23">
        <f t="shared" si="6"/>
        <v>0.00586470918653542</v>
      </c>
      <c r="R32" s="18">
        <f t="shared" si="7"/>
        <v>0.135998594444444</v>
      </c>
      <c r="S32" s="24">
        <f t="shared" si="8"/>
        <v>0.0431233073436737</v>
      </c>
      <c r="T32" s="3">
        <v>0.01</v>
      </c>
      <c r="U32" s="25">
        <f t="shared" si="9"/>
        <v>0.000431233073436737</v>
      </c>
      <c r="V32" s="24"/>
      <c r="W32" s="3"/>
      <c r="X32" s="25"/>
      <c r="Y32" s="27">
        <v>0.02</v>
      </c>
      <c r="Z32" s="3">
        <v>0.21</v>
      </c>
      <c r="AA32" s="26">
        <f t="shared" si="10"/>
        <v>0.0042</v>
      </c>
      <c r="AB32" s="3">
        <v>0.01</v>
      </c>
      <c r="AC32" s="3">
        <v>0.29</v>
      </c>
      <c r="AD32" s="26">
        <f t="shared" si="11"/>
        <v>0.0029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</v>
      </c>
      <c r="AO32" s="3">
        <v>0.38</v>
      </c>
      <c r="AP32" s="3">
        <f t="shared" si="13"/>
        <v>0.0038</v>
      </c>
      <c r="AQ32" s="1">
        <f t="shared" si="14"/>
        <v>0.0223312330734367</v>
      </c>
      <c r="AR32" s="28">
        <f t="shared" si="15"/>
        <v>99.5111666666667</v>
      </c>
      <c r="AS32" s="1">
        <f t="shared" si="16"/>
        <v>0.136666666666667</v>
      </c>
      <c r="AT32" s="2">
        <f t="shared" si="20"/>
        <v>69.1700460596057</v>
      </c>
      <c r="AU32" s="1">
        <f t="shared" si="17"/>
        <v>140747.273900345</v>
      </c>
    </row>
    <row r="33" s="1" customFormat="1" spans="1:47">
      <c r="A33" s="13"/>
      <c r="B33" s="13"/>
      <c r="C33" s="16">
        <v>6</v>
      </c>
      <c r="D33" s="17">
        <v>6.9647621845</v>
      </c>
      <c r="E33" s="19">
        <f t="shared" si="18"/>
        <v>0.951559135258064</v>
      </c>
      <c r="F33" s="16" t="s">
        <v>73</v>
      </c>
      <c r="G33" s="13">
        <v>7</v>
      </c>
      <c r="H33" s="18">
        <f t="shared" si="0"/>
        <v>6.9647621845</v>
      </c>
      <c r="I33" s="18">
        <f t="shared" si="1"/>
        <v>280.1147621845</v>
      </c>
      <c r="J33" s="18">
        <f t="shared" si="2"/>
        <v>0.0422791149048117</v>
      </c>
      <c r="K33" s="18">
        <f t="shared" si="3"/>
        <v>99.5111666666667</v>
      </c>
      <c r="L33" s="18">
        <f t="shared" si="4"/>
        <v>0.995111666666667</v>
      </c>
      <c r="M33" s="13" t="s">
        <v>73</v>
      </c>
      <c r="N33" s="13"/>
      <c r="O33" s="18">
        <f t="shared" si="19"/>
        <v>3.12807282958337</v>
      </c>
      <c r="P33" s="18">
        <f t="shared" si="5"/>
        <v>0.132252150592575</v>
      </c>
      <c r="Q33" s="23">
        <f t="shared" si="6"/>
        <v>0.0180744605809852</v>
      </c>
      <c r="R33" s="18">
        <f t="shared" si="7"/>
        <v>0.135998594444444</v>
      </c>
      <c r="S33" s="24">
        <f t="shared" si="8"/>
        <v>0.132901818984377</v>
      </c>
      <c r="T33" s="3">
        <v>0.01</v>
      </c>
      <c r="U33" s="25">
        <f t="shared" si="9"/>
        <v>0.00132901818984377</v>
      </c>
      <c r="V33" s="24"/>
      <c r="W33" s="3"/>
      <c r="X33" s="25"/>
      <c r="Y33" s="27">
        <v>0.02</v>
      </c>
      <c r="Z33" s="3">
        <v>0.21</v>
      </c>
      <c r="AA33" s="26">
        <f t="shared" si="10"/>
        <v>0.0042</v>
      </c>
      <c r="AB33" s="3">
        <v>0.01</v>
      </c>
      <c r="AC33" s="3">
        <v>0.29</v>
      </c>
      <c r="AD33" s="26">
        <f t="shared" si="11"/>
        <v>0.0029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0.01</v>
      </c>
      <c r="AO33" s="3">
        <v>0.38</v>
      </c>
      <c r="AP33" s="3">
        <f t="shared" si="13"/>
        <v>0.0038</v>
      </c>
      <c r="AQ33" s="1">
        <f t="shared" si="14"/>
        <v>0.0232290181898438</v>
      </c>
      <c r="AR33" s="28">
        <f t="shared" si="15"/>
        <v>99.5111666666667</v>
      </c>
      <c r="AS33" s="1">
        <f t="shared" si="16"/>
        <v>0.136666666666667</v>
      </c>
      <c r="AT33" s="2">
        <f t="shared" si="20"/>
        <v>69.1700460596057</v>
      </c>
      <c r="AU33" s="1">
        <f t="shared" si="17"/>
        <v>146405.752644759</v>
      </c>
    </row>
    <row r="34" s="1" customFormat="1" spans="1:47">
      <c r="A34" s="13"/>
      <c r="B34" s="13"/>
      <c r="C34" s="16">
        <v>7</v>
      </c>
      <c r="D34" s="17">
        <v>8.64480020512904</v>
      </c>
      <c r="E34" s="19">
        <f t="shared" si="18"/>
        <v>6.9647621845</v>
      </c>
      <c r="F34" s="16" t="s">
        <v>73</v>
      </c>
      <c r="G34" s="13">
        <v>8</v>
      </c>
      <c r="H34" s="18">
        <f t="shared" si="0"/>
        <v>8.64480020512904</v>
      </c>
      <c r="I34" s="18">
        <f t="shared" si="1"/>
        <v>281.794800205129</v>
      </c>
      <c r="J34" s="18">
        <f t="shared" si="2"/>
        <v>0.0520148659558299</v>
      </c>
      <c r="K34" s="18">
        <f t="shared" si="3"/>
        <v>99.5111666666667</v>
      </c>
      <c r="L34" s="18">
        <f t="shared" si="4"/>
        <v>0.995111666666667</v>
      </c>
      <c r="M34" s="13" t="s">
        <v>73</v>
      </c>
      <c r="N34" s="13"/>
      <c r="O34" s="18">
        <f t="shared" si="19"/>
        <v>3.99093234565746</v>
      </c>
      <c r="P34" s="18">
        <f t="shared" si="5"/>
        <v>0.207587810998159</v>
      </c>
      <c r="Q34" s="23">
        <f t="shared" si="6"/>
        <v>0.0283703341697484</v>
      </c>
      <c r="R34" s="18">
        <f t="shared" si="7"/>
        <v>0.135998594444444</v>
      </c>
      <c r="S34" s="24">
        <f t="shared" si="8"/>
        <v>0.208607554259229</v>
      </c>
      <c r="T34" s="3">
        <v>0.01</v>
      </c>
      <c r="U34" s="25">
        <f t="shared" si="9"/>
        <v>0.00208607554259229</v>
      </c>
      <c r="V34" s="24"/>
      <c r="W34" s="3"/>
      <c r="X34" s="25"/>
      <c r="Y34" s="27">
        <v>0.02</v>
      </c>
      <c r="Z34" s="3">
        <v>0.21</v>
      </c>
      <c r="AA34" s="26">
        <f t="shared" si="10"/>
        <v>0.0042</v>
      </c>
      <c r="AB34" s="3">
        <v>0.01</v>
      </c>
      <c r="AC34" s="3">
        <v>0.29</v>
      </c>
      <c r="AD34" s="26">
        <f t="shared" si="11"/>
        <v>0.0029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0.01</v>
      </c>
      <c r="AO34" s="3">
        <v>0.38</v>
      </c>
      <c r="AP34" s="3">
        <f t="shared" si="13"/>
        <v>0.0038</v>
      </c>
      <c r="AQ34" s="1">
        <f t="shared" si="14"/>
        <v>0.0239860755425923</v>
      </c>
      <c r="AR34" s="28">
        <f t="shared" si="15"/>
        <v>99.5111666666667</v>
      </c>
      <c r="AS34" s="1">
        <f t="shared" si="16"/>
        <v>0.136666666666667</v>
      </c>
      <c r="AT34" s="2">
        <f t="shared" si="20"/>
        <v>69.1700460596057</v>
      </c>
      <c r="AU34" s="1">
        <f t="shared" si="17"/>
        <v>151177.265182162</v>
      </c>
    </row>
    <row r="35" s="1" customFormat="1" spans="1:47">
      <c r="A35" s="13"/>
      <c r="B35" s="13"/>
      <c r="C35" s="16">
        <v>8</v>
      </c>
      <c r="D35" s="17">
        <v>8.07629290912903</v>
      </c>
      <c r="E35" s="19">
        <f t="shared" si="18"/>
        <v>8.64480020512904</v>
      </c>
      <c r="F35" s="16" t="s">
        <v>73</v>
      </c>
      <c r="G35" s="13">
        <v>9</v>
      </c>
      <c r="H35" s="18">
        <f t="shared" si="0"/>
        <v>8.07629290912903</v>
      </c>
      <c r="I35" s="18">
        <f t="shared" si="1"/>
        <v>281.226292909129</v>
      </c>
      <c r="J35" s="18">
        <f t="shared" si="2"/>
        <v>0.0485056421652061</v>
      </c>
      <c r="K35" s="18">
        <f t="shared" si="3"/>
        <v>99.5111666666667</v>
      </c>
      <c r="L35" s="18">
        <f t="shared" si="4"/>
        <v>0.995111666666667</v>
      </c>
      <c r="M35" s="13" t="s">
        <v>73</v>
      </c>
      <c r="N35" s="13"/>
      <c r="O35" s="18">
        <f t="shared" si="19"/>
        <v>4.77845620132597</v>
      </c>
      <c r="P35" s="18">
        <f t="shared" si="5"/>
        <v>0.231782086603628</v>
      </c>
      <c r="Q35" s="23">
        <f t="shared" si="6"/>
        <v>0.0316768851691625</v>
      </c>
      <c r="R35" s="18">
        <f t="shared" si="7"/>
        <v>0.135998594444444</v>
      </c>
      <c r="S35" s="24">
        <f t="shared" si="8"/>
        <v>0.232920680530287</v>
      </c>
      <c r="T35" s="3">
        <v>0.01</v>
      </c>
      <c r="U35" s="25">
        <f t="shared" si="9"/>
        <v>0.00232920680530287</v>
      </c>
      <c r="V35" s="24"/>
      <c r="W35" s="3"/>
      <c r="X35" s="25"/>
      <c r="Y35" s="27">
        <v>0.02</v>
      </c>
      <c r="Z35" s="3">
        <v>0.21</v>
      </c>
      <c r="AA35" s="26">
        <f t="shared" si="10"/>
        <v>0.0042</v>
      </c>
      <c r="AB35" s="3">
        <v>0.01</v>
      </c>
      <c r="AC35" s="3">
        <v>0.29</v>
      </c>
      <c r="AD35" s="26">
        <f t="shared" si="11"/>
        <v>0.0029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</v>
      </c>
      <c r="AO35" s="3">
        <v>0.38</v>
      </c>
      <c r="AP35" s="3">
        <f t="shared" si="13"/>
        <v>0.0038</v>
      </c>
      <c r="AQ35" s="1">
        <f t="shared" si="14"/>
        <v>0.0242292068053029</v>
      </c>
      <c r="AR35" s="28">
        <f t="shared" si="15"/>
        <v>99.5111666666667</v>
      </c>
      <c r="AS35" s="1">
        <f t="shared" si="16"/>
        <v>0.136666666666667</v>
      </c>
      <c r="AT35" s="2">
        <f t="shared" si="20"/>
        <v>69.1700460596057</v>
      </c>
      <c r="AU35" s="1">
        <f t="shared" si="17"/>
        <v>152709.650891179</v>
      </c>
    </row>
    <row r="36" s="1" customFormat="1" spans="1:47">
      <c r="A36" s="13"/>
      <c r="B36" s="13"/>
      <c r="C36" s="16">
        <v>9</v>
      </c>
      <c r="D36" s="17">
        <v>3.3910979968</v>
      </c>
      <c r="E36" s="19">
        <f t="shared" si="18"/>
        <v>8.07629290912903</v>
      </c>
      <c r="F36" s="16" t="s">
        <v>73</v>
      </c>
      <c r="G36" s="13">
        <v>10</v>
      </c>
      <c r="H36" s="18">
        <f t="shared" si="0"/>
        <v>3.3910979968</v>
      </c>
      <c r="I36" s="18">
        <f t="shared" si="1"/>
        <v>276.5410979968</v>
      </c>
      <c r="J36" s="18">
        <f t="shared" si="2"/>
        <v>0.0269800944823957</v>
      </c>
      <c r="K36" s="18">
        <f t="shared" si="3"/>
        <v>99.5111666666667</v>
      </c>
      <c r="L36" s="18">
        <f t="shared" si="4"/>
        <v>0.995111666666667</v>
      </c>
      <c r="M36" s="13" t="s">
        <v>73</v>
      </c>
      <c r="N36" s="13"/>
      <c r="O36" s="18">
        <f t="shared" si="19"/>
        <v>5.54178578138901</v>
      </c>
      <c r="P36" s="18">
        <f t="shared" si="5"/>
        <v>0.149517903983073</v>
      </c>
      <c r="Q36" s="23">
        <f t="shared" si="6"/>
        <v>0.0204341135443533</v>
      </c>
      <c r="R36" s="18">
        <f t="shared" si="7"/>
        <v>0.135998594444444</v>
      </c>
      <c r="S36" s="24">
        <f t="shared" si="8"/>
        <v>0.150252387738467</v>
      </c>
      <c r="T36" s="3">
        <v>0.01</v>
      </c>
      <c r="U36" s="25">
        <f t="shared" si="9"/>
        <v>0.00150252387738468</v>
      </c>
      <c r="V36" s="24"/>
      <c r="W36" s="3"/>
      <c r="X36" s="25"/>
      <c r="Y36" s="27">
        <v>0.02</v>
      </c>
      <c r="Z36" s="3">
        <v>0.21</v>
      </c>
      <c r="AA36" s="26">
        <f t="shared" si="10"/>
        <v>0.0042</v>
      </c>
      <c r="AB36" s="3">
        <v>0.01</v>
      </c>
      <c r="AC36" s="3">
        <v>0.29</v>
      </c>
      <c r="AD36" s="26">
        <f t="shared" si="11"/>
        <v>0.0029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0.0234025238773847</v>
      </c>
      <c r="AR36" s="28">
        <f t="shared" si="15"/>
        <v>99.5111666666667</v>
      </c>
      <c r="AS36" s="1">
        <f t="shared" si="16"/>
        <v>0.136666666666667</v>
      </c>
      <c r="AT36" s="2">
        <f t="shared" si="20"/>
        <v>69.1700460596057</v>
      </c>
      <c r="AU36" s="1">
        <f t="shared" si="17"/>
        <v>147499.308582637</v>
      </c>
    </row>
    <row r="37" s="1" customFormat="1" spans="1:47">
      <c r="A37" s="13"/>
      <c r="B37" s="13"/>
      <c r="C37" s="16">
        <v>10</v>
      </c>
      <c r="D37" s="17">
        <v>-2.67058029122581</v>
      </c>
      <c r="E37" s="19">
        <f t="shared" si="18"/>
        <v>3.3910979968</v>
      </c>
      <c r="F37" s="16" t="s">
        <v>73</v>
      </c>
      <c r="G37" s="13">
        <v>11</v>
      </c>
      <c r="H37" s="18">
        <f t="shared" si="0"/>
        <v>-2.67058029122581</v>
      </c>
      <c r="I37" s="18">
        <f t="shared" si="1"/>
        <v>270.479419708774</v>
      </c>
      <c r="J37" s="18">
        <f t="shared" si="2"/>
        <v>0.0122561860560552</v>
      </c>
      <c r="K37" s="18">
        <f t="shared" si="3"/>
        <v>99.5111666666667</v>
      </c>
      <c r="L37" s="18">
        <f t="shared" si="4"/>
        <v>0.995111666666667</v>
      </c>
      <c r="M37" s="13" t="s">
        <v>75</v>
      </c>
      <c r="N37" s="18">
        <f>(O36-P36)*C22/100</f>
        <v>5.12265448353564</v>
      </c>
      <c r="O37" s="18">
        <f t="shared" si="19"/>
        <v>1.26472506053696</v>
      </c>
      <c r="P37" s="18">
        <f t="shared" si="5"/>
        <v>0.0155007056516967</v>
      </c>
      <c r="Q37" s="23">
        <f t="shared" si="6"/>
        <v>0.00211842977239855</v>
      </c>
      <c r="R37" s="18">
        <f t="shared" si="7"/>
        <v>0.135998594444444</v>
      </c>
      <c r="S37" s="24">
        <f t="shared" si="8"/>
        <v>0.0155768504891713</v>
      </c>
      <c r="T37" s="3">
        <v>0.01</v>
      </c>
      <c r="U37" s="25">
        <f t="shared" si="9"/>
        <v>0.000155768504891713</v>
      </c>
      <c r="V37" s="24"/>
      <c r="W37" s="3"/>
      <c r="X37" s="25"/>
      <c r="Y37" s="27">
        <v>0.02</v>
      </c>
      <c r="Z37" s="3">
        <v>0.21</v>
      </c>
      <c r="AA37" s="26">
        <f t="shared" si="10"/>
        <v>0.0042</v>
      </c>
      <c r="AB37" s="3">
        <v>0.01</v>
      </c>
      <c r="AC37" s="3">
        <v>0.29</v>
      </c>
      <c r="AD37" s="26">
        <f t="shared" si="11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0.0220557685048917</v>
      </c>
      <c r="AR37" s="28">
        <f t="shared" si="15"/>
        <v>99.5111666666667</v>
      </c>
      <c r="AS37" s="1">
        <f t="shared" si="16"/>
        <v>0.136666666666667</v>
      </c>
      <c r="AT37" s="2">
        <f t="shared" si="20"/>
        <v>69.1700460596057</v>
      </c>
      <c r="AU37" s="1">
        <f t="shared" si="17"/>
        <v>139011.100758838</v>
      </c>
    </row>
    <row r="38" s="1" customFormat="1" spans="1:48">
      <c r="A38" s="13"/>
      <c r="B38" s="13"/>
      <c r="C38" s="16">
        <v>11</v>
      </c>
      <c r="D38" s="17">
        <v>-10.6876966835667</v>
      </c>
      <c r="E38" s="19">
        <f t="shared" si="18"/>
        <v>-2.67058029122581</v>
      </c>
      <c r="F38" s="16" t="s">
        <v>75</v>
      </c>
      <c r="G38" s="13">
        <v>12</v>
      </c>
      <c r="H38" s="18">
        <f t="shared" si="0"/>
        <v>-10.6876966835667</v>
      </c>
      <c r="I38" s="18">
        <f t="shared" si="1"/>
        <v>262.462303316433</v>
      </c>
      <c r="J38" s="18">
        <f t="shared" si="2"/>
        <v>0.00408138219723536</v>
      </c>
      <c r="K38" s="18">
        <f t="shared" si="3"/>
        <v>99.5111666666667</v>
      </c>
      <c r="L38" s="18">
        <f t="shared" si="4"/>
        <v>0.995111666666667</v>
      </c>
      <c r="M38" s="13" t="s">
        <v>73</v>
      </c>
      <c r="N38" s="13"/>
      <c r="O38" s="18">
        <f t="shared" si="19"/>
        <v>2.24433602155193</v>
      </c>
      <c r="P38" s="18">
        <f t="shared" si="5"/>
        <v>0.0091599930829761</v>
      </c>
      <c r="Q38" s="23">
        <f t="shared" si="6"/>
        <v>0.00125186572134007</v>
      </c>
      <c r="R38" s="18">
        <f t="shared" si="7"/>
        <v>0.135998594444444</v>
      </c>
      <c r="S38" s="24">
        <f t="shared" si="8"/>
        <v>0.00920499014312574</v>
      </c>
      <c r="T38" s="3">
        <v>0.01</v>
      </c>
      <c r="U38" s="25">
        <f t="shared" si="9"/>
        <v>9.20499014312574e-5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0.0219920499014313</v>
      </c>
      <c r="AR38" s="28">
        <f t="shared" si="15"/>
        <v>99.5111666666667</v>
      </c>
      <c r="AS38" s="1">
        <f t="shared" si="16"/>
        <v>0.136666666666667</v>
      </c>
      <c r="AT38" s="2">
        <f t="shared" si="20"/>
        <v>69.1700460596057</v>
      </c>
      <c r="AU38" s="1">
        <f t="shared" si="17"/>
        <v>138609.500914158</v>
      </c>
      <c r="AV38" s="1">
        <f>SUM(AU27:AU38)</f>
        <v>1709582.16444555</v>
      </c>
    </row>
    <row r="39" s="1" customFormat="1" spans="1:46">
      <c r="A39" s="13"/>
      <c r="B39" s="13"/>
      <c r="C39" s="16">
        <v>12</v>
      </c>
      <c r="D39" s="17">
        <v>-12.8330773977419</v>
      </c>
      <c r="E39" s="19">
        <f t="shared" si="18"/>
        <v>-10.6876966835667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-12.3738804100323</v>
      </c>
      <c r="E42" s="16"/>
      <c r="F42" s="16"/>
      <c r="G42" s="13">
        <v>1</v>
      </c>
      <c r="H42" s="18">
        <f t="shared" ref="H42:H53" si="21">E43</f>
        <v>-12.3738804100323</v>
      </c>
      <c r="I42" s="18">
        <f t="shared" ref="I42:I53" si="22">H42+273.15</f>
        <v>260.776119589968</v>
      </c>
      <c r="J42" s="18">
        <f t="shared" ref="J42:J53" si="23">EXP(($C$16*(I42-$C$14))/($C$17*I42*$C$14))</f>
        <v>0.00321092866478131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0.00024753383548535</v>
      </c>
      <c r="Q42" s="23">
        <f t="shared" ref="Q42:Q53" si="27">P42*$B$44</f>
        <v>4.57937595647898e-5</v>
      </c>
      <c r="R42" s="18">
        <f t="shared" ref="R42:R53" si="28">L42*$B$44</f>
        <v>0.0142618427083333</v>
      </c>
      <c r="S42" s="24">
        <f t="shared" ref="S42:S53" si="29">Q42/R42</f>
        <v>0.00321092866478131</v>
      </c>
      <c r="T42" s="3">
        <v>0.01</v>
      </c>
      <c r="U42" s="25">
        <f t="shared" ref="U42:U53" si="30">S42*T42</f>
        <v>3.21092866478131e-5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0.0148321092866478</v>
      </c>
      <c r="AR42" s="28">
        <f t="shared" ref="AR42:AR53" si="34">$B$42/12</f>
        <v>7.70910416666667</v>
      </c>
      <c r="AS42" s="1">
        <f t="shared" ref="AS42:AS53" si="35">$B$44</f>
        <v>0.185</v>
      </c>
      <c r="AT42" s="2">
        <f t="shared" ref="AT42:AT53" si="36">$E$5/12</f>
        <v>145.167356164384</v>
      </c>
      <c r="AU42" s="1">
        <f t="shared" ref="AU42:AU53" si="37">AT42*10000*AS42*0.67*AR42*AQ42</f>
        <v>20574.1702493428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-15.1793196950323</v>
      </c>
      <c r="E43" s="19">
        <f t="shared" ref="E43:E54" si="38">D42</f>
        <v>-12.3738804100323</v>
      </c>
      <c r="F43" s="16" t="s">
        <v>73</v>
      </c>
      <c r="G43" s="13">
        <v>2</v>
      </c>
      <c r="H43" s="18">
        <f t="shared" si="21"/>
        <v>-15.1793196950323</v>
      </c>
      <c r="I43" s="18">
        <f t="shared" si="22"/>
        <v>257.970680304968</v>
      </c>
      <c r="J43" s="18">
        <f t="shared" si="23"/>
        <v>0.00213936953279682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0.153934549497848</v>
      </c>
      <c r="P43" s="18">
        <f t="shared" si="26"/>
        <v>0.0003293228852405</v>
      </c>
      <c r="Q43" s="23">
        <f t="shared" si="27"/>
        <v>6.09247337694925e-5</v>
      </c>
      <c r="R43" s="18">
        <f t="shared" si="28"/>
        <v>0.0142618427083333</v>
      </c>
      <c r="S43" s="24">
        <f t="shared" si="29"/>
        <v>0.00427186970263622</v>
      </c>
      <c r="T43" s="3">
        <v>0.01</v>
      </c>
      <c r="U43" s="25">
        <f t="shared" si="30"/>
        <v>4.27186970263622e-5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0.0148427186970264</v>
      </c>
      <c r="AR43" s="28">
        <f t="shared" si="34"/>
        <v>7.70910416666667</v>
      </c>
      <c r="AS43" s="1">
        <f t="shared" si="35"/>
        <v>0.185</v>
      </c>
      <c r="AT43" s="2">
        <f t="shared" si="36"/>
        <v>145.167356164384</v>
      </c>
      <c r="AU43" s="1">
        <f t="shared" si="37"/>
        <v>20588.8869569368</v>
      </c>
    </row>
    <row r="44" s="1" customFormat="1" spans="1:47">
      <c r="A44" s="13" t="s">
        <v>37</v>
      </c>
      <c r="B44" s="13">
        <f>I5</f>
        <v>0.185</v>
      </c>
      <c r="C44" s="16">
        <v>2</v>
      </c>
      <c r="D44" s="17">
        <v>-12.69453031775</v>
      </c>
      <c r="E44" s="19">
        <f t="shared" si="38"/>
        <v>-15.1793196950323</v>
      </c>
      <c r="F44" s="16" t="s">
        <v>73</v>
      </c>
      <c r="G44" s="13">
        <v>3</v>
      </c>
      <c r="H44" s="18">
        <f t="shared" si="21"/>
        <v>-12.69453031775</v>
      </c>
      <c r="I44" s="18">
        <f t="shared" si="22"/>
        <v>260.45546968225</v>
      </c>
      <c r="J44" s="18">
        <f t="shared" si="23"/>
        <v>0.00306667299856391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0.230696268279274</v>
      </c>
      <c r="P44" s="18">
        <f t="shared" si="26"/>
        <v>0.000707470016801506</v>
      </c>
      <c r="Q44" s="23">
        <f t="shared" si="27"/>
        <v>0.000130881953108279</v>
      </c>
      <c r="R44" s="18">
        <f t="shared" si="28"/>
        <v>0.0142618427083333</v>
      </c>
      <c r="S44" s="24">
        <f t="shared" si="29"/>
        <v>0.00917707169998467</v>
      </c>
      <c r="T44" s="3">
        <v>0.01</v>
      </c>
      <c r="U44" s="25">
        <f t="shared" si="30"/>
        <v>9.17707169998467e-5</v>
      </c>
      <c r="V44" s="24"/>
      <c r="W44" s="3"/>
      <c r="X44" s="25"/>
      <c r="Y44" s="27">
        <v>0.02</v>
      </c>
      <c r="Z44" s="3">
        <v>0.49</v>
      </c>
      <c r="AA44" s="26">
        <f t="shared" si="31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32"/>
        <v>0.005</v>
      </c>
      <c r="AQ44" s="1">
        <f t="shared" si="33"/>
        <v>0.0148917707169998</v>
      </c>
      <c r="AR44" s="28">
        <f t="shared" si="34"/>
        <v>7.70910416666667</v>
      </c>
      <c r="AS44" s="1">
        <f t="shared" si="35"/>
        <v>0.185</v>
      </c>
      <c r="AT44" s="2">
        <f t="shared" si="36"/>
        <v>145.167356164384</v>
      </c>
      <c r="AU44" s="1">
        <f t="shared" si="37"/>
        <v>20656.9288375961</v>
      </c>
    </row>
    <row r="45" s="1" customFormat="1" spans="1:47">
      <c r="A45" s="13"/>
      <c r="B45" s="13"/>
      <c r="C45" s="16">
        <v>3</v>
      </c>
      <c r="D45" s="17">
        <v>-7.93229961332258</v>
      </c>
      <c r="E45" s="19">
        <f t="shared" si="38"/>
        <v>-12.69453031775</v>
      </c>
      <c r="F45" s="16" t="s">
        <v>73</v>
      </c>
      <c r="G45" s="13">
        <v>4</v>
      </c>
      <c r="H45" s="18">
        <f t="shared" si="21"/>
        <v>-7.93229961332258</v>
      </c>
      <c r="I45" s="18">
        <f t="shared" si="22"/>
        <v>265.217700386677</v>
      </c>
      <c r="J45" s="18">
        <f t="shared" si="23"/>
        <v>0.00600055757242954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0.307079839929139</v>
      </c>
      <c r="P45" s="18">
        <f t="shared" si="26"/>
        <v>0.00184265025882725</v>
      </c>
      <c r="Q45" s="23">
        <f t="shared" si="27"/>
        <v>0.000340890297883041</v>
      </c>
      <c r="R45" s="18">
        <f t="shared" si="28"/>
        <v>0.0142618427083333</v>
      </c>
      <c r="S45" s="24">
        <f t="shared" si="29"/>
        <v>0.0239022617802295</v>
      </c>
      <c r="T45" s="3">
        <v>0.01</v>
      </c>
      <c r="U45" s="25">
        <f t="shared" si="30"/>
        <v>0.000239022617802295</v>
      </c>
      <c r="V45" s="24"/>
      <c r="W45" s="3"/>
      <c r="X45" s="25"/>
      <c r="Y45" s="27">
        <v>0.02</v>
      </c>
      <c r="Z45" s="3">
        <v>0.49</v>
      </c>
      <c r="AA45" s="26">
        <f t="shared" si="31"/>
        <v>0.0098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</v>
      </c>
      <c r="AO45" s="3">
        <v>0.5</v>
      </c>
      <c r="AP45" s="3">
        <f t="shared" si="32"/>
        <v>0.005</v>
      </c>
      <c r="AQ45" s="1">
        <f t="shared" si="33"/>
        <v>0.0150390226178023</v>
      </c>
      <c r="AR45" s="28">
        <f t="shared" si="34"/>
        <v>7.70910416666667</v>
      </c>
      <c r="AS45" s="1">
        <f t="shared" si="35"/>
        <v>0.185</v>
      </c>
      <c r="AT45" s="2">
        <f t="shared" si="36"/>
        <v>145.167356164384</v>
      </c>
      <c r="AU45" s="1">
        <f t="shared" si="37"/>
        <v>20861.187424025</v>
      </c>
    </row>
    <row r="46" s="1" customFormat="1" spans="1:47">
      <c r="A46" s="13"/>
      <c r="B46" s="13"/>
      <c r="C46" s="16">
        <v>4</v>
      </c>
      <c r="D46" s="17">
        <v>-4.55240308873333</v>
      </c>
      <c r="E46" s="19">
        <f t="shared" si="38"/>
        <v>-7.93229961332258</v>
      </c>
      <c r="F46" s="16" t="s">
        <v>73</v>
      </c>
      <c r="G46" s="13">
        <v>5</v>
      </c>
      <c r="H46" s="18">
        <f t="shared" si="21"/>
        <v>-4.55240308873333</v>
      </c>
      <c r="I46" s="18">
        <f t="shared" si="22"/>
        <v>268.597596911267</v>
      </c>
      <c r="J46" s="18">
        <f t="shared" si="23"/>
        <v>0.00952407887267635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0.289975330186796</v>
      </c>
      <c r="O46" s="18">
        <f t="shared" si="39"/>
        <v>0.0923529011501823</v>
      </c>
      <c r="P46" s="18">
        <f t="shared" si="26"/>
        <v>0.000879576314674819</v>
      </c>
      <c r="Q46" s="23">
        <f t="shared" si="27"/>
        <v>0.000162721618214841</v>
      </c>
      <c r="R46" s="18">
        <f t="shared" si="28"/>
        <v>0.0142618427083333</v>
      </c>
      <c r="S46" s="24">
        <f t="shared" si="29"/>
        <v>0.0114095788000636</v>
      </c>
      <c r="T46" s="3">
        <v>0.01</v>
      </c>
      <c r="U46" s="25">
        <f t="shared" si="30"/>
        <v>0.000114095788000636</v>
      </c>
      <c r="V46" s="24"/>
      <c r="W46" s="3"/>
      <c r="X46" s="25"/>
      <c r="Y46" s="27">
        <v>0.02</v>
      </c>
      <c r="Z46" s="3">
        <v>0.49</v>
      </c>
      <c r="AA46" s="26">
        <f t="shared" si="31"/>
        <v>0.0098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</v>
      </c>
      <c r="AO46" s="3">
        <v>0.5</v>
      </c>
      <c r="AP46" s="3">
        <f t="shared" si="32"/>
        <v>0.005</v>
      </c>
      <c r="AQ46" s="1">
        <f t="shared" si="33"/>
        <v>0.0149140957880006</v>
      </c>
      <c r="AR46" s="28">
        <f t="shared" si="34"/>
        <v>7.70910416666667</v>
      </c>
      <c r="AS46" s="1">
        <f t="shared" si="35"/>
        <v>0.185</v>
      </c>
      <c r="AT46" s="2">
        <f t="shared" si="36"/>
        <v>145.167356164384</v>
      </c>
      <c r="AU46" s="1">
        <f t="shared" si="37"/>
        <v>20687.8967736275</v>
      </c>
    </row>
    <row r="47" s="1" customFormat="1" spans="1:47">
      <c r="A47" s="13"/>
      <c r="B47" s="13"/>
      <c r="C47" s="16">
        <v>5</v>
      </c>
      <c r="D47" s="17">
        <v>0.951559135258064</v>
      </c>
      <c r="E47" s="19">
        <f t="shared" si="38"/>
        <v>-4.55240308873333</v>
      </c>
      <c r="F47" s="16" t="s">
        <v>75</v>
      </c>
      <c r="G47" s="13">
        <v>6</v>
      </c>
      <c r="H47" s="18">
        <f t="shared" si="21"/>
        <v>0.951559135258064</v>
      </c>
      <c r="I47" s="18">
        <f t="shared" si="22"/>
        <v>274.101559135258</v>
      </c>
      <c r="J47" s="18">
        <f t="shared" si="23"/>
        <v>0.0197219658710772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0.168564366502174</v>
      </c>
      <c r="P47" s="18">
        <f t="shared" si="26"/>
        <v>0.00332442068323563</v>
      </c>
      <c r="Q47" s="23">
        <f t="shared" si="27"/>
        <v>0.000615017826398591</v>
      </c>
      <c r="R47" s="18">
        <f t="shared" si="28"/>
        <v>0.0142618427083333</v>
      </c>
      <c r="S47" s="24">
        <f t="shared" si="29"/>
        <v>0.0431233073436738</v>
      </c>
      <c r="T47" s="3">
        <v>0.01</v>
      </c>
      <c r="U47" s="25">
        <f t="shared" si="30"/>
        <v>0.000431233073436738</v>
      </c>
      <c r="V47" s="24"/>
      <c r="W47" s="3"/>
      <c r="X47" s="25"/>
      <c r="Y47" s="27">
        <v>0.02</v>
      </c>
      <c r="Z47" s="3">
        <v>0.49</v>
      </c>
      <c r="AA47" s="26">
        <f t="shared" si="31"/>
        <v>0.0098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0.01</v>
      </c>
      <c r="AO47" s="3">
        <v>0.5</v>
      </c>
      <c r="AP47" s="3">
        <f t="shared" si="32"/>
        <v>0.005</v>
      </c>
      <c r="AQ47" s="1">
        <f t="shared" si="33"/>
        <v>0.0152312330734367</v>
      </c>
      <c r="AR47" s="28">
        <f t="shared" si="34"/>
        <v>7.70910416666667</v>
      </c>
      <c r="AS47" s="1">
        <f t="shared" si="35"/>
        <v>0.185</v>
      </c>
      <c r="AT47" s="2">
        <f t="shared" si="36"/>
        <v>145.167356164384</v>
      </c>
      <c r="AU47" s="1">
        <f t="shared" si="37"/>
        <v>21127.8096934204</v>
      </c>
    </row>
    <row r="48" s="1" customFormat="1" spans="1:47">
      <c r="A48" s="13"/>
      <c r="B48" s="13"/>
      <c r="C48" s="16">
        <v>6</v>
      </c>
      <c r="D48" s="17">
        <v>6.9647621845</v>
      </c>
      <c r="E48" s="19">
        <f t="shared" si="38"/>
        <v>0.951559135258064</v>
      </c>
      <c r="F48" s="16" t="s">
        <v>73</v>
      </c>
      <c r="G48" s="13">
        <v>7</v>
      </c>
      <c r="H48" s="18">
        <f t="shared" si="21"/>
        <v>6.9647621845</v>
      </c>
      <c r="I48" s="18">
        <f t="shared" si="22"/>
        <v>280.1147621845</v>
      </c>
      <c r="J48" s="18">
        <f t="shared" si="23"/>
        <v>0.0422791149048117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0.242330987485605</v>
      </c>
      <c r="P48" s="18">
        <f t="shared" si="26"/>
        <v>0.0102455396649004</v>
      </c>
      <c r="Q48" s="23">
        <f t="shared" si="27"/>
        <v>0.00189542483800657</v>
      </c>
      <c r="R48" s="18">
        <f t="shared" si="28"/>
        <v>0.0142618427083333</v>
      </c>
      <c r="S48" s="24">
        <f t="shared" si="29"/>
        <v>0.132901818984377</v>
      </c>
      <c r="T48" s="3">
        <v>0.01</v>
      </c>
      <c r="U48" s="25">
        <f t="shared" si="30"/>
        <v>0.00132901818984377</v>
      </c>
      <c r="V48" s="24"/>
      <c r="W48" s="3"/>
      <c r="X48" s="25"/>
      <c r="Y48" s="27">
        <v>0.02</v>
      </c>
      <c r="Z48" s="3">
        <v>0.49</v>
      </c>
      <c r="AA48" s="26">
        <f t="shared" si="31"/>
        <v>0.0098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0.01</v>
      </c>
      <c r="AO48" s="3">
        <v>0.5</v>
      </c>
      <c r="AP48" s="3">
        <f t="shared" si="32"/>
        <v>0.005</v>
      </c>
      <c r="AQ48" s="1">
        <f t="shared" si="33"/>
        <v>0.0161290181898438</v>
      </c>
      <c r="AR48" s="28">
        <f t="shared" si="34"/>
        <v>7.70910416666667</v>
      </c>
      <c r="AS48" s="1">
        <f t="shared" si="35"/>
        <v>0.185</v>
      </c>
      <c r="AT48" s="2">
        <f t="shared" si="36"/>
        <v>145.167356164384</v>
      </c>
      <c r="AU48" s="1">
        <f t="shared" si="37"/>
        <v>22373.1608080398</v>
      </c>
    </row>
    <row r="49" s="1" customFormat="1" spans="1:47">
      <c r="A49" s="13"/>
      <c r="B49" s="13"/>
      <c r="C49" s="16">
        <v>7</v>
      </c>
      <c r="D49" s="17">
        <v>8.64480020512904</v>
      </c>
      <c r="E49" s="19">
        <f t="shared" si="38"/>
        <v>6.9647621845</v>
      </c>
      <c r="F49" s="16" t="s">
        <v>73</v>
      </c>
      <c r="G49" s="13">
        <v>8</v>
      </c>
      <c r="H49" s="18">
        <f t="shared" si="21"/>
        <v>8.64480020512904</v>
      </c>
      <c r="I49" s="18">
        <f t="shared" si="22"/>
        <v>281.794800205129</v>
      </c>
      <c r="J49" s="18">
        <f t="shared" si="23"/>
        <v>0.0520148659558299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0.309176489487371</v>
      </c>
      <c r="P49" s="18">
        <f t="shared" si="26"/>
        <v>0.0160817736573797</v>
      </c>
      <c r="Q49" s="23">
        <f t="shared" si="27"/>
        <v>0.00297512812661524</v>
      </c>
      <c r="R49" s="18">
        <f t="shared" si="28"/>
        <v>0.0142618427083333</v>
      </c>
      <c r="S49" s="24">
        <f t="shared" si="29"/>
        <v>0.208607554259229</v>
      </c>
      <c r="T49" s="3">
        <v>0.01</v>
      </c>
      <c r="U49" s="25">
        <f t="shared" si="30"/>
        <v>0.00208607554259229</v>
      </c>
      <c r="V49" s="24"/>
      <c r="W49" s="3"/>
      <c r="X49" s="25"/>
      <c r="Y49" s="27">
        <v>0.02</v>
      </c>
      <c r="Z49" s="3">
        <v>0.49</v>
      </c>
      <c r="AA49" s="26">
        <f t="shared" si="31"/>
        <v>0.0098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0.01</v>
      </c>
      <c r="AO49" s="3">
        <v>0.5</v>
      </c>
      <c r="AP49" s="3">
        <f t="shared" si="32"/>
        <v>0.005</v>
      </c>
      <c r="AQ49" s="1">
        <f t="shared" si="33"/>
        <v>0.0168860755425923</v>
      </c>
      <c r="AR49" s="28">
        <f t="shared" si="34"/>
        <v>7.70910416666667</v>
      </c>
      <c r="AS49" s="1">
        <f t="shared" si="35"/>
        <v>0.185</v>
      </c>
      <c r="AT49" s="2">
        <f t="shared" si="36"/>
        <v>145.167356164384</v>
      </c>
      <c r="AU49" s="1">
        <f t="shared" si="37"/>
        <v>23423.3032094302</v>
      </c>
    </row>
    <row r="50" s="1" customFormat="1" spans="1:47">
      <c r="A50" s="13"/>
      <c r="B50" s="13"/>
      <c r="C50" s="16">
        <v>8</v>
      </c>
      <c r="D50" s="17">
        <v>8.07629290912903</v>
      </c>
      <c r="E50" s="19">
        <f t="shared" si="38"/>
        <v>8.64480020512904</v>
      </c>
      <c r="F50" s="16" t="s">
        <v>73</v>
      </c>
      <c r="G50" s="13">
        <v>9</v>
      </c>
      <c r="H50" s="18">
        <f t="shared" si="21"/>
        <v>8.07629290912903</v>
      </c>
      <c r="I50" s="18">
        <f t="shared" si="22"/>
        <v>281.226292909129</v>
      </c>
      <c r="J50" s="18">
        <f t="shared" si="23"/>
        <v>0.0485056421652061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0.370185757496658</v>
      </c>
      <c r="P50" s="18">
        <f t="shared" si="26"/>
        <v>0.0179560978877887</v>
      </c>
      <c r="Q50" s="23">
        <f t="shared" si="27"/>
        <v>0.00332187810924091</v>
      </c>
      <c r="R50" s="18">
        <f t="shared" si="28"/>
        <v>0.0142618427083333</v>
      </c>
      <c r="S50" s="24">
        <f t="shared" si="29"/>
        <v>0.232920680530287</v>
      </c>
      <c r="T50" s="3">
        <v>0.01</v>
      </c>
      <c r="U50" s="25">
        <f t="shared" si="30"/>
        <v>0.00232920680530287</v>
      </c>
      <c r="V50" s="24"/>
      <c r="W50" s="3"/>
      <c r="X50" s="25"/>
      <c r="Y50" s="27">
        <v>0.02</v>
      </c>
      <c r="Z50" s="3">
        <v>0.49</v>
      </c>
      <c r="AA50" s="26">
        <f t="shared" si="31"/>
        <v>0.0098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</v>
      </c>
      <c r="AO50" s="3">
        <v>0.5</v>
      </c>
      <c r="AP50" s="3">
        <f t="shared" si="32"/>
        <v>0.005</v>
      </c>
      <c r="AQ50" s="1">
        <f t="shared" si="33"/>
        <v>0.0171292068053029</v>
      </c>
      <c r="AR50" s="28">
        <f t="shared" si="34"/>
        <v>7.70910416666667</v>
      </c>
      <c r="AS50" s="1">
        <f t="shared" si="35"/>
        <v>0.185</v>
      </c>
      <c r="AT50" s="2">
        <f t="shared" si="36"/>
        <v>145.167356164384</v>
      </c>
      <c r="AU50" s="1">
        <f t="shared" si="37"/>
        <v>23760.5596235566</v>
      </c>
    </row>
    <row r="51" s="1" customFormat="1" spans="1:47">
      <c r="A51" s="13"/>
      <c r="B51" s="13"/>
      <c r="C51" s="16">
        <v>9</v>
      </c>
      <c r="D51" s="17">
        <v>3.3910979968</v>
      </c>
      <c r="E51" s="19">
        <f t="shared" si="38"/>
        <v>8.07629290912903</v>
      </c>
      <c r="F51" s="16" t="s">
        <v>73</v>
      </c>
      <c r="G51" s="13">
        <v>10</v>
      </c>
      <c r="H51" s="18">
        <f t="shared" si="21"/>
        <v>3.3910979968</v>
      </c>
      <c r="I51" s="18">
        <f t="shared" si="22"/>
        <v>276.5410979968</v>
      </c>
      <c r="J51" s="18">
        <f t="shared" si="23"/>
        <v>0.0269800944823957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0.429320701275536</v>
      </c>
      <c r="P51" s="18">
        <f t="shared" si="26"/>
        <v>0.0115831130836624</v>
      </c>
      <c r="Q51" s="23">
        <f t="shared" si="27"/>
        <v>0.00214287592047754</v>
      </c>
      <c r="R51" s="18">
        <f t="shared" si="28"/>
        <v>0.0142618427083333</v>
      </c>
      <c r="S51" s="24">
        <f t="shared" si="29"/>
        <v>0.150252387738467</v>
      </c>
      <c r="T51" s="3">
        <v>0.01</v>
      </c>
      <c r="U51" s="25">
        <f t="shared" si="30"/>
        <v>0.00150252387738467</v>
      </c>
      <c r="V51" s="24"/>
      <c r="W51" s="3"/>
      <c r="X51" s="25"/>
      <c r="Y51" s="27">
        <v>0.02</v>
      </c>
      <c r="Z51" s="3">
        <v>0.49</v>
      </c>
      <c r="AA51" s="26">
        <f t="shared" si="31"/>
        <v>0.0098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</v>
      </c>
      <c r="AO51" s="3">
        <v>0.5</v>
      </c>
      <c r="AP51" s="3">
        <f t="shared" si="32"/>
        <v>0.005</v>
      </c>
      <c r="AQ51" s="1">
        <f t="shared" si="33"/>
        <v>0.0163025238773847</v>
      </c>
      <c r="AR51" s="28">
        <f t="shared" si="34"/>
        <v>7.70910416666667</v>
      </c>
      <c r="AS51" s="1">
        <f t="shared" si="35"/>
        <v>0.185</v>
      </c>
      <c r="AT51" s="2">
        <f t="shared" si="36"/>
        <v>145.167356164384</v>
      </c>
      <c r="AU51" s="1">
        <f t="shared" si="37"/>
        <v>22613.8369981694</v>
      </c>
    </row>
    <row r="52" s="1" customFormat="1" spans="1:47">
      <c r="A52" s="13"/>
      <c r="B52" s="13"/>
      <c r="C52" s="16">
        <v>10</v>
      </c>
      <c r="D52" s="17">
        <v>-2.67058029122581</v>
      </c>
      <c r="E52" s="19">
        <f t="shared" si="38"/>
        <v>3.3910979968</v>
      </c>
      <c r="F52" s="16" t="s">
        <v>73</v>
      </c>
      <c r="G52" s="13">
        <v>11</v>
      </c>
      <c r="H52" s="18">
        <f t="shared" si="21"/>
        <v>-2.67058029122581</v>
      </c>
      <c r="I52" s="18">
        <f t="shared" si="22"/>
        <v>270.479419708774</v>
      </c>
      <c r="J52" s="18">
        <f t="shared" si="23"/>
        <v>0.0122561860560552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0.39685070878228</v>
      </c>
      <c r="O52" s="18">
        <f t="shared" si="39"/>
        <v>0.0979779210762603</v>
      </c>
      <c r="P52" s="18">
        <f t="shared" si="26"/>
        <v>0.00120083563009614</v>
      </c>
      <c r="Q52" s="23">
        <f t="shared" si="27"/>
        <v>0.000222154591567786</v>
      </c>
      <c r="R52" s="18">
        <f t="shared" si="28"/>
        <v>0.0142618427083333</v>
      </c>
      <c r="S52" s="24">
        <f t="shared" si="29"/>
        <v>0.0155768504891713</v>
      </c>
      <c r="T52" s="3">
        <v>0.01</v>
      </c>
      <c r="U52" s="25">
        <f t="shared" si="30"/>
        <v>0.000155768504891713</v>
      </c>
      <c r="V52" s="24"/>
      <c r="W52" s="3"/>
      <c r="X52" s="25"/>
      <c r="Y52" s="27">
        <v>0.02</v>
      </c>
      <c r="Z52" s="3">
        <v>0.49</v>
      </c>
      <c r="AA52" s="26">
        <f t="shared" si="31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32"/>
        <v>0.005</v>
      </c>
      <c r="AQ52" s="1">
        <f t="shared" si="33"/>
        <v>0.0149557685048917</v>
      </c>
      <c r="AR52" s="28">
        <f t="shared" si="34"/>
        <v>7.70910416666667</v>
      </c>
      <c r="AS52" s="1">
        <f t="shared" si="35"/>
        <v>0.185</v>
      </c>
      <c r="AT52" s="2">
        <f t="shared" si="36"/>
        <v>145.167356164384</v>
      </c>
      <c r="AU52" s="1">
        <f t="shared" si="37"/>
        <v>20745.7025486187</v>
      </c>
    </row>
    <row r="53" s="1" customFormat="1" spans="1:48">
      <c r="A53" s="13"/>
      <c r="B53" s="13"/>
      <c r="C53" s="16">
        <v>11</v>
      </c>
      <c r="D53" s="17">
        <v>-10.6876966835667</v>
      </c>
      <c r="E53" s="19">
        <f t="shared" si="38"/>
        <v>-2.67058029122581</v>
      </c>
      <c r="F53" s="16" t="s">
        <v>75</v>
      </c>
      <c r="G53" s="13">
        <v>12</v>
      </c>
      <c r="H53" s="18">
        <f t="shared" si="21"/>
        <v>-10.6876966835667</v>
      </c>
      <c r="I53" s="18">
        <f t="shared" si="22"/>
        <v>262.462303316433</v>
      </c>
      <c r="J53" s="18">
        <f t="shared" si="23"/>
        <v>0.00408138219723536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0.173868127112831</v>
      </c>
      <c r="P53" s="18">
        <f t="shared" si="26"/>
        <v>0.000709622278664962</v>
      </c>
      <c r="Q53" s="23">
        <f t="shared" si="27"/>
        <v>0.000131280121553018</v>
      </c>
      <c r="R53" s="18">
        <f t="shared" si="28"/>
        <v>0.0142618427083333</v>
      </c>
      <c r="S53" s="24">
        <f t="shared" si="29"/>
        <v>0.00920499014312574</v>
      </c>
      <c r="T53" s="3">
        <v>0.01</v>
      </c>
      <c r="U53" s="25">
        <f t="shared" si="30"/>
        <v>9.20499014312574e-5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0.0148920499014313</v>
      </c>
      <c r="AR53" s="28">
        <f t="shared" si="34"/>
        <v>7.70910416666667</v>
      </c>
      <c r="AS53" s="1">
        <f t="shared" si="35"/>
        <v>0.185</v>
      </c>
      <c r="AT53" s="2">
        <f t="shared" si="36"/>
        <v>145.167356164384</v>
      </c>
      <c r="AU53" s="1">
        <f t="shared" si="37"/>
        <v>20657.316104701</v>
      </c>
      <c r="AV53" s="1">
        <f>SUM(AU42:AU53)</f>
        <v>258070.759227464</v>
      </c>
    </row>
    <row r="54" s="1" customFormat="1" spans="1:46">
      <c r="A54" s="13"/>
      <c r="B54" s="13"/>
      <c r="C54" s="16">
        <v>12</v>
      </c>
      <c r="D54" s="17">
        <v>-12.8330773977419</v>
      </c>
      <c r="E54" s="19">
        <f t="shared" si="38"/>
        <v>-10.6876966835667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134.758</v>
      </c>
      <c r="C58" s="16" t="s">
        <v>72</v>
      </c>
      <c r="D58" s="17">
        <v>-12.3738804100323</v>
      </c>
      <c r="E58" s="16"/>
      <c r="F58" s="16"/>
      <c r="G58" s="13">
        <v>1</v>
      </c>
      <c r="H58" s="18">
        <f t="shared" ref="H58:H69" si="40">E59</f>
        <v>-12.3738804100323</v>
      </c>
      <c r="I58" s="18">
        <f t="shared" ref="I58:I69" si="41">H58+273.15</f>
        <v>260.776119589968</v>
      </c>
      <c r="J58" s="18">
        <f t="shared" ref="J58:J69" si="42">EXP(($C$16*(I58-$C$14))/($C$17*I58*$C$14))</f>
        <v>0.00321092866478131</v>
      </c>
      <c r="K58" s="18">
        <f t="shared" ref="K58:K69" si="43">$B$58/12</f>
        <v>11.2298333333333</v>
      </c>
      <c r="L58" s="18">
        <f t="shared" ref="L58:L69" si="44">K58*$B$59/100</f>
        <v>3.032055</v>
      </c>
      <c r="M58" s="13" t="s">
        <v>73</v>
      </c>
      <c r="N58" s="13"/>
      <c r="O58" s="18">
        <f>L58</f>
        <v>3.032055</v>
      </c>
      <c r="P58" s="18">
        <f t="shared" ref="P58:P69" si="45">O58*J58</f>
        <v>0.00973571231269349</v>
      </c>
      <c r="Q58" s="23">
        <f t="shared" ref="Q58:Q69" si="46">P58*$B$60</f>
        <v>0.00282335657068111</v>
      </c>
      <c r="R58" s="18">
        <f t="shared" ref="R58:R69" si="47">L58*$B$60</f>
        <v>0.87929595</v>
      </c>
      <c r="S58" s="24">
        <f t="shared" ref="S58:S69" si="48">Q58/R58</f>
        <v>0.00321092866478131</v>
      </c>
      <c r="T58" s="3">
        <v>0.27</v>
      </c>
      <c r="U58" s="25">
        <f t="shared" ref="U58:U69" si="49">S58*T58</f>
        <v>0.000866950739490954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0.226568448528683</v>
      </c>
      <c r="AC58" s="28">
        <f t="shared" ref="AC58:AC69" si="51">$B$58/12</f>
        <v>11.2298333333333</v>
      </c>
      <c r="AD58" s="1">
        <f t="shared" ref="AD58:AD69" si="52">$B$60</f>
        <v>0.29</v>
      </c>
      <c r="AE58" s="29">
        <f t="shared" ref="AE58:AE69" si="53">$E$7/12</f>
        <v>3.75616438356164</v>
      </c>
      <c r="AF58" s="1">
        <f t="shared" ref="AF58:AF69" si="54">AE58*10000*AC58*AB58</f>
        <v>95569.0638423324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7">
        <v>-15.1793196950323</v>
      </c>
      <c r="E59" s="19">
        <f t="shared" ref="E59:E70" si="55">D58</f>
        <v>-12.3738804100323</v>
      </c>
      <c r="F59" s="16" t="s">
        <v>73</v>
      </c>
      <c r="G59" s="13">
        <v>2</v>
      </c>
      <c r="H59" s="18">
        <f t="shared" si="40"/>
        <v>-15.1793196950323</v>
      </c>
      <c r="I59" s="18">
        <f t="shared" si="41"/>
        <v>257.970680304968</v>
      </c>
      <c r="J59" s="18">
        <f t="shared" si="42"/>
        <v>0.00213936953279682</v>
      </c>
      <c r="K59" s="18">
        <f t="shared" si="43"/>
        <v>11.2298333333333</v>
      </c>
      <c r="L59" s="18">
        <f t="shared" si="44"/>
        <v>3.032055</v>
      </c>
      <c r="M59" s="13" t="s">
        <v>73</v>
      </c>
      <c r="N59" s="13"/>
      <c r="O59" s="18">
        <f t="shared" ref="O59:O69" si="56">L59+O58-P58-N59</f>
        <v>6.05437428768731</v>
      </c>
      <c r="P59" s="18">
        <f t="shared" si="45"/>
        <v>0.0129525438912267</v>
      </c>
      <c r="Q59" s="23">
        <f t="shared" si="46"/>
        <v>0.00375623772845574</v>
      </c>
      <c r="R59" s="18">
        <f t="shared" si="47"/>
        <v>0.87929595</v>
      </c>
      <c r="S59" s="24">
        <f t="shared" si="48"/>
        <v>0.00427186970263622</v>
      </c>
      <c r="T59" s="3">
        <v>0.27</v>
      </c>
      <c r="U59" s="25">
        <f t="shared" si="49"/>
        <v>0.00115340481971178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0.22662410655647</v>
      </c>
      <c r="AC59" s="28">
        <f t="shared" si="51"/>
        <v>11.2298333333333</v>
      </c>
      <c r="AD59" s="1">
        <f t="shared" si="52"/>
        <v>0.29</v>
      </c>
      <c r="AE59" s="29">
        <f t="shared" si="53"/>
        <v>3.75616438356164</v>
      </c>
      <c r="AF59" s="1">
        <f t="shared" si="54"/>
        <v>95592.5410106912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0.29</v>
      </c>
      <c r="C60" s="16">
        <v>2</v>
      </c>
      <c r="D60" s="17">
        <v>-12.69453031775</v>
      </c>
      <c r="E60" s="19">
        <f t="shared" si="55"/>
        <v>-15.1793196950323</v>
      </c>
      <c r="F60" s="16" t="s">
        <v>73</v>
      </c>
      <c r="G60" s="13">
        <v>3</v>
      </c>
      <c r="H60" s="18">
        <f t="shared" si="40"/>
        <v>-12.69453031775</v>
      </c>
      <c r="I60" s="18">
        <f t="shared" si="41"/>
        <v>260.45546968225</v>
      </c>
      <c r="J60" s="18">
        <f t="shared" si="42"/>
        <v>0.00306667299856391</v>
      </c>
      <c r="K60" s="18">
        <f t="shared" si="43"/>
        <v>11.2298333333333</v>
      </c>
      <c r="L60" s="18">
        <f t="shared" si="44"/>
        <v>3.032055</v>
      </c>
      <c r="M60" s="13" t="s">
        <v>73</v>
      </c>
      <c r="N60" s="13"/>
      <c r="O60" s="18">
        <f t="shared" si="56"/>
        <v>9.07347674379608</v>
      </c>
      <c r="P60" s="18">
        <f t="shared" si="45"/>
        <v>0.027825386133297</v>
      </c>
      <c r="Q60" s="23">
        <f t="shared" si="46"/>
        <v>0.00806936197865614</v>
      </c>
      <c r="R60" s="18">
        <f t="shared" si="47"/>
        <v>0.87929595</v>
      </c>
      <c r="S60" s="24">
        <f t="shared" si="48"/>
        <v>0.00917707169998467</v>
      </c>
      <c r="T60" s="3">
        <v>0.27</v>
      </c>
      <c r="U60" s="25">
        <f t="shared" si="49"/>
        <v>0.00247780935899586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50"/>
        <v>0.226881438358453</v>
      </c>
      <c r="AC60" s="28">
        <f t="shared" si="51"/>
        <v>11.2298333333333</v>
      </c>
      <c r="AD60" s="1">
        <f t="shared" si="52"/>
        <v>0.29</v>
      </c>
      <c r="AE60" s="29">
        <f t="shared" si="53"/>
        <v>3.75616438356164</v>
      </c>
      <c r="AF60" s="1">
        <f t="shared" si="54"/>
        <v>95701.0863954174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7">
        <v>-7.93229961332258</v>
      </c>
      <c r="E61" s="19">
        <f t="shared" si="55"/>
        <v>-12.69453031775</v>
      </c>
      <c r="F61" s="16" t="s">
        <v>73</v>
      </c>
      <c r="G61" s="13">
        <v>4</v>
      </c>
      <c r="H61" s="18">
        <f t="shared" si="40"/>
        <v>-7.93229961332258</v>
      </c>
      <c r="I61" s="18">
        <f t="shared" si="41"/>
        <v>265.217700386677</v>
      </c>
      <c r="J61" s="18">
        <f t="shared" si="42"/>
        <v>0.00600055757242954</v>
      </c>
      <c r="K61" s="18">
        <f t="shared" si="43"/>
        <v>11.2298333333333</v>
      </c>
      <c r="L61" s="18">
        <f t="shared" si="44"/>
        <v>3.032055</v>
      </c>
      <c r="M61" s="13" t="s">
        <v>73</v>
      </c>
      <c r="N61" s="13"/>
      <c r="O61" s="18">
        <f t="shared" si="56"/>
        <v>12.0777063576628</v>
      </c>
      <c r="P61" s="18">
        <f t="shared" si="45"/>
        <v>0.0724729723420538</v>
      </c>
      <c r="Q61" s="23">
        <f t="shared" si="46"/>
        <v>0.0210171619791956</v>
      </c>
      <c r="R61" s="18">
        <f t="shared" si="47"/>
        <v>0.87929595</v>
      </c>
      <c r="S61" s="24">
        <f t="shared" si="48"/>
        <v>0.0239022617802295</v>
      </c>
      <c r="T61" s="3">
        <v>0.27</v>
      </c>
      <c r="U61" s="25">
        <f t="shared" si="49"/>
        <v>0.00645361068066197</v>
      </c>
      <c r="V61" s="3">
        <v>180.9</v>
      </c>
      <c r="W61" s="26">
        <v>6</v>
      </c>
      <c r="X61" s="26">
        <v>3</v>
      </c>
      <c r="Y61" s="26">
        <v>0.3</v>
      </c>
      <c r="Z61" s="26">
        <v>6</v>
      </c>
      <c r="AA61" s="3">
        <v>30.2</v>
      </c>
      <c r="AB61" s="2">
        <f t="shared" si="50"/>
        <v>0.227653936555253</v>
      </c>
      <c r="AC61" s="28">
        <f t="shared" si="51"/>
        <v>11.2298333333333</v>
      </c>
      <c r="AD61" s="1">
        <f t="shared" si="52"/>
        <v>0.29</v>
      </c>
      <c r="AE61" s="29">
        <f t="shared" si="53"/>
        <v>3.75616438356164</v>
      </c>
      <c r="AF61" s="1">
        <f t="shared" si="54"/>
        <v>96026.9346323077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7">
        <v>-4.55240308873333</v>
      </c>
      <c r="E62" s="19">
        <f t="shared" si="55"/>
        <v>-7.93229961332258</v>
      </c>
      <c r="F62" s="16" t="s">
        <v>73</v>
      </c>
      <c r="G62" s="13">
        <v>5</v>
      </c>
      <c r="H62" s="18">
        <f t="shared" si="40"/>
        <v>-4.55240308873333</v>
      </c>
      <c r="I62" s="18">
        <f t="shared" si="41"/>
        <v>268.597596911267</v>
      </c>
      <c r="J62" s="18">
        <f t="shared" si="42"/>
        <v>0.00952407887267635</v>
      </c>
      <c r="K62" s="18">
        <f t="shared" si="43"/>
        <v>11.2298333333333</v>
      </c>
      <c r="L62" s="18">
        <f t="shared" si="44"/>
        <v>3.032055</v>
      </c>
      <c r="M62" s="13" t="s">
        <v>75</v>
      </c>
      <c r="N62" s="18">
        <f>(O61-P61)*$C$22/100</f>
        <v>11.4049717160547</v>
      </c>
      <c r="O62" s="18">
        <f t="shared" si="56"/>
        <v>3.63231666926604</v>
      </c>
      <c r="P62" s="18">
        <f t="shared" si="45"/>
        <v>0.0345944704486268</v>
      </c>
      <c r="Q62" s="23">
        <f t="shared" si="46"/>
        <v>0.0100323964301018</v>
      </c>
      <c r="R62" s="18">
        <f t="shared" si="47"/>
        <v>0.87929595</v>
      </c>
      <c r="S62" s="24">
        <f t="shared" si="48"/>
        <v>0.0114095788000636</v>
      </c>
      <c r="T62" s="3">
        <v>0.27</v>
      </c>
      <c r="U62" s="25">
        <f t="shared" si="49"/>
        <v>0.00308058627601717</v>
      </c>
      <c r="V62" s="3">
        <v>180.9</v>
      </c>
      <c r="W62" s="26">
        <v>6</v>
      </c>
      <c r="X62" s="26">
        <v>3</v>
      </c>
      <c r="Y62" s="26">
        <v>0.3</v>
      </c>
      <c r="Z62" s="26">
        <v>6</v>
      </c>
      <c r="AA62" s="3">
        <v>30.2</v>
      </c>
      <c r="AB62" s="2">
        <f t="shared" si="50"/>
        <v>0.22699855791343</v>
      </c>
      <c r="AC62" s="28">
        <f t="shared" si="51"/>
        <v>11.2298333333333</v>
      </c>
      <c r="AD62" s="1">
        <f t="shared" si="52"/>
        <v>0.29</v>
      </c>
      <c r="AE62" s="29">
        <f t="shared" si="53"/>
        <v>3.75616438356164</v>
      </c>
      <c r="AF62" s="1">
        <f t="shared" si="54"/>
        <v>95750.4887120219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7">
        <v>0.951559135258064</v>
      </c>
      <c r="E63" s="19">
        <f t="shared" si="55"/>
        <v>-4.55240308873333</v>
      </c>
      <c r="F63" s="16" t="s">
        <v>75</v>
      </c>
      <c r="G63" s="13">
        <v>6</v>
      </c>
      <c r="H63" s="18">
        <f t="shared" si="40"/>
        <v>0.951559135258064</v>
      </c>
      <c r="I63" s="18">
        <f t="shared" si="41"/>
        <v>274.101559135258</v>
      </c>
      <c r="J63" s="18">
        <f t="shared" si="42"/>
        <v>0.0197219658710772</v>
      </c>
      <c r="K63" s="18">
        <f t="shared" si="43"/>
        <v>11.2298333333333</v>
      </c>
      <c r="L63" s="18">
        <f t="shared" si="44"/>
        <v>3.032055</v>
      </c>
      <c r="M63" s="13" t="s">
        <v>73</v>
      </c>
      <c r="N63" s="13"/>
      <c r="O63" s="18">
        <f t="shared" si="56"/>
        <v>6.62977719881741</v>
      </c>
      <c r="P63" s="18">
        <f t="shared" si="45"/>
        <v>0.130752239647923</v>
      </c>
      <c r="Q63" s="23">
        <f t="shared" si="46"/>
        <v>0.0379181494978976</v>
      </c>
      <c r="R63" s="18">
        <f t="shared" si="47"/>
        <v>0.87929595</v>
      </c>
      <c r="S63" s="24">
        <f t="shared" si="48"/>
        <v>0.0431233073436738</v>
      </c>
      <c r="T63" s="3">
        <v>0.27</v>
      </c>
      <c r="U63" s="25">
        <f t="shared" si="49"/>
        <v>0.0116432929827919</v>
      </c>
      <c r="V63" s="3">
        <v>180.9</v>
      </c>
      <c r="W63" s="26">
        <v>6</v>
      </c>
      <c r="X63" s="26">
        <v>3</v>
      </c>
      <c r="Y63" s="26">
        <v>0.3</v>
      </c>
      <c r="Z63" s="26">
        <v>6</v>
      </c>
      <c r="AA63" s="3">
        <v>30.2</v>
      </c>
      <c r="AB63" s="2">
        <f t="shared" si="50"/>
        <v>0.228662291826556</v>
      </c>
      <c r="AC63" s="28">
        <f t="shared" si="51"/>
        <v>11.2298333333333</v>
      </c>
      <c r="AD63" s="1">
        <f t="shared" si="52"/>
        <v>0.29</v>
      </c>
      <c r="AE63" s="29">
        <f t="shared" si="53"/>
        <v>3.75616438356164</v>
      </c>
      <c r="AF63" s="1">
        <f t="shared" si="54"/>
        <v>96452.2699776516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7">
        <v>6.9647621845</v>
      </c>
      <c r="E64" s="19">
        <f t="shared" si="55"/>
        <v>0.951559135258064</v>
      </c>
      <c r="F64" s="16" t="s">
        <v>73</v>
      </c>
      <c r="G64" s="13">
        <v>7</v>
      </c>
      <c r="H64" s="18">
        <f t="shared" si="40"/>
        <v>6.9647621845</v>
      </c>
      <c r="I64" s="18">
        <f t="shared" si="41"/>
        <v>280.1147621845</v>
      </c>
      <c r="J64" s="18">
        <f t="shared" si="42"/>
        <v>0.0422791149048117</v>
      </c>
      <c r="K64" s="18">
        <f t="shared" si="43"/>
        <v>11.2298333333333</v>
      </c>
      <c r="L64" s="18">
        <f t="shared" si="44"/>
        <v>3.032055</v>
      </c>
      <c r="M64" s="13" t="s">
        <v>73</v>
      </c>
      <c r="N64" s="13"/>
      <c r="O64" s="18">
        <f t="shared" si="56"/>
        <v>9.53107995916949</v>
      </c>
      <c r="P64" s="18">
        <f t="shared" si="45"/>
        <v>0.402965624760675</v>
      </c>
      <c r="Q64" s="23">
        <f t="shared" si="46"/>
        <v>0.116860031180596</v>
      </c>
      <c r="R64" s="18">
        <f t="shared" si="47"/>
        <v>0.87929595</v>
      </c>
      <c r="S64" s="24">
        <f t="shared" si="48"/>
        <v>0.132901818984377</v>
      </c>
      <c r="T64" s="3">
        <v>0.27</v>
      </c>
      <c r="U64" s="25">
        <f t="shared" si="49"/>
        <v>0.0358834911257817</v>
      </c>
      <c r="V64" s="3">
        <v>180.9</v>
      </c>
      <c r="W64" s="26">
        <v>6</v>
      </c>
      <c r="X64" s="26">
        <v>3</v>
      </c>
      <c r="Y64" s="26">
        <v>0.3</v>
      </c>
      <c r="Z64" s="26">
        <v>6</v>
      </c>
      <c r="AA64" s="3">
        <v>30.2</v>
      </c>
      <c r="AB64" s="2">
        <f t="shared" si="50"/>
        <v>0.233372162325739</v>
      </c>
      <c r="AC64" s="28">
        <f t="shared" si="51"/>
        <v>11.2298333333333</v>
      </c>
      <c r="AD64" s="1">
        <f t="shared" si="52"/>
        <v>0.29</v>
      </c>
      <c r="AE64" s="29">
        <f t="shared" si="53"/>
        <v>3.75616438356164</v>
      </c>
      <c r="AF64" s="1">
        <f t="shared" si="54"/>
        <v>98438.9451627825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7">
        <v>8.64480020512904</v>
      </c>
      <c r="E65" s="19">
        <f t="shared" si="55"/>
        <v>6.9647621845</v>
      </c>
      <c r="F65" s="16" t="s">
        <v>73</v>
      </c>
      <c r="G65" s="13">
        <v>8</v>
      </c>
      <c r="H65" s="18">
        <f t="shared" si="40"/>
        <v>8.64480020512904</v>
      </c>
      <c r="I65" s="18">
        <f t="shared" si="41"/>
        <v>281.794800205129</v>
      </c>
      <c r="J65" s="18">
        <f t="shared" si="42"/>
        <v>0.0520148659558299</v>
      </c>
      <c r="K65" s="18">
        <f t="shared" si="43"/>
        <v>11.2298333333333</v>
      </c>
      <c r="L65" s="18">
        <f t="shared" si="44"/>
        <v>3.032055</v>
      </c>
      <c r="M65" s="13" t="s">
        <v>73</v>
      </c>
      <c r="N65" s="13"/>
      <c r="O65" s="18">
        <f t="shared" si="56"/>
        <v>12.1601693344088</v>
      </c>
      <c r="P65" s="18">
        <f t="shared" si="45"/>
        <v>0.632509577929468</v>
      </c>
      <c r="Q65" s="23">
        <f t="shared" si="46"/>
        <v>0.183427777599546</v>
      </c>
      <c r="R65" s="18">
        <f t="shared" si="47"/>
        <v>0.87929595</v>
      </c>
      <c r="S65" s="24">
        <f t="shared" si="48"/>
        <v>0.208607554259229</v>
      </c>
      <c r="T65" s="3">
        <v>0.27</v>
      </c>
      <c r="U65" s="25">
        <f t="shared" si="49"/>
        <v>0.0563240396499919</v>
      </c>
      <c r="V65" s="3">
        <v>180.9</v>
      </c>
      <c r="W65" s="26">
        <v>6</v>
      </c>
      <c r="X65" s="26">
        <v>3</v>
      </c>
      <c r="Y65" s="26">
        <v>0.3</v>
      </c>
      <c r="Z65" s="26">
        <v>6</v>
      </c>
      <c r="AA65" s="3">
        <v>30.2</v>
      </c>
      <c r="AB65" s="2">
        <f t="shared" si="50"/>
        <v>0.237343760903993</v>
      </c>
      <c r="AC65" s="28">
        <f t="shared" si="51"/>
        <v>11.2298333333333</v>
      </c>
      <c r="AD65" s="1">
        <f t="shared" si="52"/>
        <v>0.29</v>
      </c>
      <c r="AE65" s="29">
        <f t="shared" si="53"/>
        <v>3.75616438356164</v>
      </c>
      <c r="AF65" s="1">
        <f t="shared" si="54"/>
        <v>100114.209130674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7">
        <v>8.07629290912903</v>
      </c>
      <c r="E66" s="19">
        <f t="shared" si="55"/>
        <v>8.64480020512904</v>
      </c>
      <c r="F66" s="16" t="s">
        <v>73</v>
      </c>
      <c r="G66" s="13">
        <v>9</v>
      </c>
      <c r="H66" s="18">
        <f t="shared" si="40"/>
        <v>8.07629290912903</v>
      </c>
      <c r="I66" s="18">
        <f t="shared" si="41"/>
        <v>281.226292909129</v>
      </c>
      <c r="J66" s="18">
        <f t="shared" si="42"/>
        <v>0.0485056421652061</v>
      </c>
      <c r="K66" s="18">
        <f t="shared" si="43"/>
        <v>11.2298333333333</v>
      </c>
      <c r="L66" s="18">
        <f t="shared" si="44"/>
        <v>3.032055</v>
      </c>
      <c r="M66" s="13" t="s">
        <v>73</v>
      </c>
      <c r="N66" s="13"/>
      <c r="O66" s="18">
        <f t="shared" si="56"/>
        <v>14.5597147564793</v>
      </c>
      <c r="P66" s="18">
        <f t="shared" si="45"/>
        <v>0.706228314005258</v>
      </c>
      <c r="Q66" s="23">
        <f t="shared" si="46"/>
        <v>0.204806211061525</v>
      </c>
      <c r="R66" s="18">
        <f t="shared" si="47"/>
        <v>0.87929595</v>
      </c>
      <c r="S66" s="24">
        <f t="shared" si="48"/>
        <v>0.232920680530287</v>
      </c>
      <c r="T66" s="3">
        <v>0.27</v>
      </c>
      <c r="U66" s="25">
        <f t="shared" si="49"/>
        <v>0.0628885837431774</v>
      </c>
      <c r="V66" s="3">
        <v>180.9</v>
      </c>
      <c r="W66" s="26">
        <v>6</v>
      </c>
      <c r="X66" s="26">
        <v>3</v>
      </c>
      <c r="Y66" s="26">
        <v>0.3</v>
      </c>
      <c r="Z66" s="26">
        <v>6</v>
      </c>
      <c r="AA66" s="3">
        <v>30.2</v>
      </c>
      <c r="AB66" s="2">
        <f t="shared" si="50"/>
        <v>0.238619251821299</v>
      </c>
      <c r="AC66" s="28">
        <f t="shared" si="51"/>
        <v>11.2298333333333</v>
      </c>
      <c r="AD66" s="1">
        <f t="shared" si="52"/>
        <v>0.29</v>
      </c>
      <c r="AE66" s="29">
        <f t="shared" si="53"/>
        <v>3.75616438356164</v>
      </c>
      <c r="AF66" s="1">
        <f t="shared" si="54"/>
        <v>100652.225229994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7">
        <v>3.3910979968</v>
      </c>
      <c r="E67" s="19">
        <f t="shared" si="55"/>
        <v>8.07629290912903</v>
      </c>
      <c r="F67" s="16" t="s">
        <v>73</v>
      </c>
      <c r="G67" s="13">
        <v>10</v>
      </c>
      <c r="H67" s="18">
        <f t="shared" si="40"/>
        <v>3.3910979968</v>
      </c>
      <c r="I67" s="18">
        <f t="shared" si="41"/>
        <v>276.5410979968</v>
      </c>
      <c r="J67" s="18">
        <f t="shared" si="42"/>
        <v>0.0269800944823957</v>
      </c>
      <c r="K67" s="18">
        <f t="shared" si="43"/>
        <v>11.2298333333333</v>
      </c>
      <c r="L67" s="18">
        <f t="shared" si="44"/>
        <v>3.032055</v>
      </c>
      <c r="M67" s="13" t="s">
        <v>73</v>
      </c>
      <c r="N67" s="13"/>
      <c r="O67" s="18">
        <f t="shared" si="56"/>
        <v>16.8855414424741</v>
      </c>
      <c r="P67" s="18">
        <f t="shared" si="45"/>
        <v>0.455573503504359</v>
      </c>
      <c r="Q67" s="23">
        <f t="shared" si="46"/>
        <v>0.132116316016264</v>
      </c>
      <c r="R67" s="18">
        <f t="shared" si="47"/>
        <v>0.87929595</v>
      </c>
      <c r="S67" s="24">
        <f t="shared" si="48"/>
        <v>0.150252387738467</v>
      </c>
      <c r="T67" s="3">
        <v>0.27</v>
      </c>
      <c r="U67" s="25">
        <f t="shared" si="49"/>
        <v>0.0405681446893862</v>
      </c>
      <c r="V67" s="3">
        <v>180.9</v>
      </c>
      <c r="W67" s="26">
        <v>6</v>
      </c>
      <c r="X67" s="26">
        <v>3</v>
      </c>
      <c r="Y67" s="26">
        <v>0.3</v>
      </c>
      <c r="Z67" s="26">
        <v>6</v>
      </c>
      <c r="AA67" s="3">
        <v>30.2</v>
      </c>
      <c r="AB67" s="2">
        <f t="shared" si="50"/>
        <v>0.234282390513148</v>
      </c>
      <c r="AC67" s="28">
        <f t="shared" si="51"/>
        <v>11.2298333333333</v>
      </c>
      <c r="AD67" s="1">
        <f t="shared" si="52"/>
        <v>0.29</v>
      </c>
      <c r="AE67" s="29">
        <f t="shared" si="53"/>
        <v>3.75616438356164</v>
      </c>
      <c r="AF67" s="1">
        <f t="shared" si="54"/>
        <v>98822.8894247414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7">
        <v>-2.67058029122581</v>
      </c>
      <c r="E68" s="19">
        <f t="shared" si="55"/>
        <v>3.3910979968</v>
      </c>
      <c r="F68" s="16" t="s">
        <v>73</v>
      </c>
      <c r="G68" s="13">
        <v>11</v>
      </c>
      <c r="H68" s="18">
        <f t="shared" si="40"/>
        <v>-2.67058029122581</v>
      </c>
      <c r="I68" s="18">
        <f t="shared" si="41"/>
        <v>270.479419708774</v>
      </c>
      <c r="J68" s="18">
        <f t="shared" si="42"/>
        <v>0.0122561860560552</v>
      </c>
      <c r="K68" s="18">
        <f t="shared" si="43"/>
        <v>11.2298333333333</v>
      </c>
      <c r="L68" s="18">
        <f t="shared" si="44"/>
        <v>3.032055</v>
      </c>
      <c r="M68" s="13" t="s">
        <v>75</v>
      </c>
      <c r="N68" s="18">
        <f>(O67-P67)*$C$22/100</f>
        <v>15.6084695420212</v>
      </c>
      <c r="O68" s="18">
        <f t="shared" si="56"/>
        <v>3.85355339694849</v>
      </c>
      <c r="P68" s="18">
        <f t="shared" si="45"/>
        <v>0.0472298674099442</v>
      </c>
      <c r="Q68" s="23">
        <f t="shared" si="46"/>
        <v>0.0136966615488838</v>
      </c>
      <c r="R68" s="18">
        <f t="shared" si="47"/>
        <v>0.87929595</v>
      </c>
      <c r="S68" s="24">
        <f t="shared" si="48"/>
        <v>0.0155768504891713</v>
      </c>
      <c r="T68" s="3">
        <v>0.27</v>
      </c>
      <c r="U68" s="25">
        <f t="shared" si="49"/>
        <v>0.00420574963207624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50"/>
        <v>0.227217177153512</v>
      </c>
      <c r="AC68" s="28">
        <f t="shared" si="51"/>
        <v>11.2298333333333</v>
      </c>
      <c r="AD68" s="1">
        <f t="shared" si="52"/>
        <v>0.29</v>
      </c>
      <c r="AE68" s="29">
        <f t="shared" si="53"/>
        <v>3.75616438356164</v>
      </c>
      <c r="AF68" s="1">
        <f t="shared" si="54"/>
        <v>95842.7047123002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7">
        <v>-10.6876966835667</v>
      </c>
      <c r="E69" s="19">
        <f t="shared" si="55"/>
        <v>-2.67058029122581</v>
      </c>
      <c r="F69" s="16" t="s">
        <v>75</v>
      </c>
      <c r="G69" s="13">
        <v>12</v>
      </c>
      <c r="H69" s="18">
        <f t="shared" si="40"/>
        <v>-10.6876966835667</v>
      </c>
      <c r="I69" s="18">
        <f t="shared" si="41"/>
        <v>262.462303316433</v>
      </c>
      <c r="J69" s="18">
        <f t="shared" si="42"/>
        <v>0.00408138219723536</v>
      </c>
      <c r="K69" s="18">
        <f t="shared" si="43"/>
        <v>11.2298333333333</v>
      </c>
      <c r="L69" s="18">
        <f t="shared" si="44"/>
        <v>3.032055</v>
      </c>
      <c r="M69" s="13" t="s">
        <v>73</v>
      </c>
      <c r="N69" s="13"/>
      <c r="O69" s="18">
        <f t="shared" si="56"/>
        <v>6.83837852953854</v>
      </c>
      <c r="P69" s="18">
        <f t="shared" si="45"/>
        <v>0.0279100363884151</v>
      </c>
      <c r="Q69" s="23">
        <f t="shared" si="46"/>
        <v>0.00809391055264038</v>
      </c>
      <c r="R69" s="18">
        <f t="shared" si="47"/>
        <v>0.87929595</v>
      </c>
      <c r="S69" s="24">
        <f t="shared" si="48"/>
        <v>0.00920499014312574</v>
      </c>
      <c r="T69" s="3">
        <v>0.27</v>
      </c>
      <c r="U69" s="25">
        <f t="shared" si="49"/>
        <v>0.00248534733864395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0.226882902987899</v>
      </c>
      <c r="AC69" s="28">
        <f t="shared" si="51"/>
        <v>11.2298333333333</v>
      </c>
      <c r="AD69" s="1">
        <f t="shared" si="52"/>
        <v>0.29</v>
      </c>
      <c r="AE69" s="29">
        <f t="shared" si="53"/>
        <v>3.75616438356164</v>
      </c>
      <c r="AF69" s="1">
        <f t="shared" si="54"/>
        <v>95701.7041922285</v>
      </c>
      <c r="AG69" s="1">
        <f>SUM(AF58:AF69)</f>
        <v>1164665.06242314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7">
        <v>-12.8330773977419</v>
      </c>
      <c r="E70" s="19">
        <f t="shared" si="55"/>
        <v>-10.6876966835667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-12.3738804100323</v>
      </c>
      <c r="E74" s="16"/>
      <c r="F74" s="16"/>
      <c r="G74" s="13">
        <v>1</v>
      </c>
      <c r="H74" s="18">
        <f t="shared" ref="H74:H85" si="57">E75</f>
        <v>-12.3738804100323</v>
      </c>
      <c r="I74" s="18">
        <f t="shared" ref="I74:I85" si="58">H74+273.15</f>
        <v>260.776119589968</v>
      </c>
      <c r="J74" s="18">
        <f t="shared" ref="J74:J85" si="59">EXP(($C$16*(I74-$C$14))/($C$17*I74*$C$14))</f>
        <v>0.00321092866478131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0.00167360023865731</v>
      </c>
      <c r="Q74" s="23">
        <f t="shared" ref="Q74:Q85" si="63">P74*$B$76</f>
        <v>0.000435136062050902</v>
      </c>
      <c r="R74" s="18">
        <f t="shared" ref="R74:R85" si="64">L74*$B$76</f>
        <v>0.1355172</v>
      </c>
      <c r="S74" s="24">
        <f t="shared" ref="S74:S85" si="65">Q74/R74</f>
        <v>0.00321092866478131</v>
      </c>
      <c r="T74" s="3">
        <v>0.01</v>
      </c>
      <c r="U74" s="25">
        <f t="shared" ref="U74:U85" si="66">S74*T74</f>
        <v>3.21092866478131e-5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0.00552210928664781</v>
      </c>
      <c r="AU74" s="28">
        <f t="shared" ref="AU74:AU85" si="70">$B$74/12</f>
        <v>52.122</v>
      </c>
      <c r="AV74" s="1">
        <f t="shared" ref="AV74:AV85" si="71">$B$76</f>
        <v>0.26</v>
      </c>
      <c r="AW74" s="2">
        <f>$E$8/12</f>
        <v>2.36802402317879</v>
      </c>
      <c r="AX74" s="1">
        <f t="shared" ref="AX74:AX85" si="72">AW74*10000*AV74*0.67*AU74*AT74</f>
        <v>1187.29960653521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-15.1793196950323</v>
      </c>
      <c r="E75" s="19">
        <f t="shared" ref="E75:E86" si="73">D74</f>
        <v>-12.3738804100323</v>
      </c>
      <c r="F75" s="16" t="s">
        <v>73</v>
      </c>
      <c r="G75" s="13">
        <v>2</v>
      </c>
      <c r="H75" s="18">
        <f t="shared" si="57"/>
        <v>-15.1793196950323</v>
      </c>
      <c r="I75" s="18">
        <f t="shared" si="58"/>
        <v>257.970680304968</v>
      </c>
      <c r="J75" s="18">
        <f t="shared" si="59"/>
        <v>0.00213936953279682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1.04076639976134</v>
      </c>
      <c r="P75" s="18">
        <f t="shared" si="62"/>
        <v>0.00222658392640805</v>
      </c>
      <c r="Q75" s="23">
        <f t="shared" si="63"/>
        <v>0.000578911820866094</v>
      </c>
      <c r="R75" s="18">
        <f t="shared" si="64"/>
        <v>0.1355172</v>
      </c>
      <c r="S75" s="24">
        <f t="shared" si="65"/>
        <v>0.00427186970263622</v>
      </c>
      <c r="T75" s="3">
        <v>0.01</v>
      </c>
      <c r="U75" s="25">
        <f t="shared" si="66"/>
        <v>4.27186970263622e-5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0.00553271869702636</v>
      </c>
      <c r="AU75" s="28">
        <f t="shared" si="70"/>
        <v>52.122</v>
      </c>
      <c r="AV75" s="1">
        <f t="shared" si="71"/>
        <v>0.26</v>
      </c>
      <c r="AW75" s="2">
        <f t="shared" ref="AW75:AW85" si="75">$E$8/12</f>
        <v>2.36802402317879</v>
      </c>
      <c r="AX75" s="1">
        <f t="shared" si="72"/>
        <v>1189.58071835574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7">
        <v>-12.69453031775</v>
      </c>
      <c r="E76" s="19">
        <f t="shared" si="73"/>
        <v>-15.1793196950323</v>
      </c>
      <c r="F76" s="16" t="s">
        <v>73</v>
      </c>
      <c r="G76" s="13">
        <v>3</v>
      </c>
      <c r="H76" s="18">
        <f t="shared" si="57"/>
        <v>-12.69453031775</v>
      </c>
      <c r="I76" s="18">
        <f t="shared" si="58"/>
        <v>260.45546968225</v>
      </c>
      <c r="J76" s="18">
        <f t="shared" si="59"/>
        <v>0.00306667299856391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1.55975981583493</v>
      </c>
      <c r="P76" s="18">
        <f t="shared" si="62"/>
        <v>0.00478327331146601</v>
      </c>
      <c r="Q76" s="23">
        <f t="shared" si="63"/>
        <v>0.00124365106098116</v>
      </c>
      <c r="R76" s="18">
        <f t="shared" si="64"/>
        <v>0.1355172</v>
      </c>
      <c r="S76" s="24">
        <f t="shared" si="65"/>
        <v>0.00917707169998467</v>
      </c>
      <c r="T76" s="3">
        <v>0.01</v>
      </c>
      <c r="U76" s="25">
        <f t="shared" si="66"/>
        <v>9.17707169998467e-5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0.001</v>
      </c>
      <c r="AF76" s="3">
        <v>0.49</v>
      </c>
      <c r="AG76" s="25">
        <f t="shared" si="67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8"/>
        <v>0.005</v>
      </c>
      <c r="AT76" s="2">
        <f t="shared" si="69"/>
        <v>0.00558177071699985</v>
      </c>
      <c r="AU76" s="28">
        <f t="shared" si="70"/>
        <v>52.122</v>
      </c>
      <c r="AV76" s="1">
        <f t="shared" si="71"/>
        <v>0.26</v>
      </c>
      <c r="AW76" s="2">
        <f t="shared" si="75"/>
        <v>2.36802402317879</v>
      </c>
      <c r="AX76" s="1">
        <f t="shared" si="72"/>
        <v>1200.12731223701</v>
      </c>
    </row>
    <row r="77" s="1" customFormat="1" spans="1:50">
      <c r="A77" s="13"/>
      <c r="B77" s="13"/>
      <c r="C77" s="16">
        <v>3</v>
      </c>
      <c r="D77" s="17">
        <v>-7.93229961332258</v>
      </c>
      <c r="E77" s="19">
        <f t="shared" si="73"/>
        <v>-12.69453031775</v>
      </c>
      <c r="F77" s="16" t="s">
        <v>73</v>
      </c>
      <c r="G77" s="13">
        <v>4</v>
      </c>
      <c r="H77" s="18">
        <f t="shared" si="57"/>
        <v>-7.93229961332258</v>
      </c>
      <c r="I77" s="18">
        <f t="shared" si="58"/>
        <v>265.217700386677</v>
      </c>
      <c r="J77" s="18">
        <f t="shared" si="59"/>
        <v>0.00600055757242954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2.07619654252347</v>
      </c>
      <c r="P77" s="18">
        <f t="shared" si="62"/>
        <v>0.0124583368850912</v>
      </c>
      <c r="Q77" s="23">
        <f t="shared" si="63"/>
        <v>0.00323916759012372</v>
      </c>
      <c r="R77" s="18">
        <f t="shared" si="64"/>
        <v>0.1355172</v>
      </c>
      <c r="S77" s="24">
        <f t="shared" si="65"/>
        <v>0.0239022617802295</v>
      </c>
      <c r="T77" s="3">
        <v>0.01</v>
      </c>
      <c r="U77" s="25">
        <f t="shared" si="66"/>
        <v>0.000239022617802295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0.001</v>
      </c>
      <c r="AF77" s="3">
        <v>0.49</v>
      </c>
      <c r="AG77" s="25">
        <f t="shared" si="67"/>
        <v>0.00049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</v>
      </c>
      <c r="AR77" s="3">
        <v>0.5</v>
      </c>
      <c r="AS77" s="3">
        <f t="shared" si="68"/>
        <v>0.005</v>
      </c>
      <c r="AT77" s="2">
        <f t="shared" si="69"/>
        <v>0.00572902261780229</v>
      </c>
      <c r="AU77" s="28">
        <f t="shared" si="70"/>
        <v>52.122</v>
      </c>
      <c r="AV77" s="1">
        <f t="shared" si="71"/>
        <v>0.26</v>
      </c>
      <c r="AW77" s="2">
        <f t="shared" si="75"/>
        <v>2.36802402317879</v>
      </c>
      <c r="AX77" s="1">
        <f t="shared" si="72"/>
        <v>1231.78770047073</v>
      </c>
    </row>
    <row r="78" s="1" customFormat="1" spans="1:50">
      <c r="A78" s="13"/>
      <c r="B78" s="13"/>
      <c r="C78" s="16">
        <v>4</v>
      </c>
      <c r="D78" s="17">
        <v>-4.55240308873333</v>
      </c>
      <c r="E78" s="19">
        <f t="shared" si="73"/>
        <v>-7.93229961332258</v>
      </c>
      <c r="F78" s="16" t="s">
        <v>73</v>
      </c>
      <c r="G78" s="13">
        <v>5</v>
      </c>
      <c r="H78" s="18">
        <f t="shared" si="57"/>
        <v>-4.55240308873333</v>
      </c>
      <c r="I78" s="18">
        <f t="shared" si="58"/>
        <v>268.597596911267</v>
      </c>
      <c r="J78" s="18">
        <f t="shared" si="59"/>
        <v>0.00952407887267635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1.96055129535646</v>
      </c>
      <c r="O78" s="18">
        <f t="shared" si="74"/>
        <v>0.624406910281919</v>
      </c>
      <c r="P78" s="18">
        <f t="shared" si="62"/>
        <v>0.00594690066216914</v>
      </c>
      <c r="Q78" s="23">
        <f t="shared" si="63"/>
        <v>0.00154619417216398</v>
      </c>
      <c r="R78" s="18">
        <f t="shared" si="64"/>
        <v>0.1355172</v>
      </c>
      <c r="S78" s="24">
        <f t="shared" si="65"/>
        <v>0.0114095788000636</v>
      </c>
      <c r="T78" s="3">
        <v>0.01</v>
      </c>
      <c r="U78" s="25">
        <f t="shared" si="66"/>
        <v>0.000114095788000636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0.001</v>
      </c>
      <c r="AF78" s="3">
        <v>0.49</v>
      </c>
      <c r="AG78" s="25">
        <f t="shared" si="67"/>
        <v>0.00049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</v>
      </c>
      <c r="AR78" s="3">
        <v>0.5</v>
      </c>
      <c r="AS78" s="3">
        <f t="shared" si="68"/>
        <v>0.005</v>
      </c>
      <c r="AT78" s="2">
        <f t="shared" si="69"/>
        <v>0.00560409578800064</v>
      </c>
      <c r="AU78" s="28">
        <f t="shared" si="70"/>
        <v>52.122</v>
      </c>
      <c r="AV78" s="1">
        <f t="shared" si="71"/>
        <v>0.26</v>
      </c>
      <c r="AW78" s="2">
        <f t="shared" si="75"/>
        <v>2.36802402317879</v>
      </c>
      <c r="AX78" s="1">
        <f t="shared" si="72"/>
        <v>1204.92738891771</v>
      </c>
    </row>
    <row r="79" s="1" customFormat="1" spans="1:50">
      <c r="A79" s="13"/>
      <c r="B79" s="13"/>
      <c r="C79" s="16">
        <v>5</v>
      </c>
      <c r="D79" s="17">
        <v>0.951559135258064</v>
      </c>
      <c r="E79" s="19">
        <f t="shared" si="73"/>
        <v>-4.55240308873333</v>
      </c>
      <c r="F79" s="16" t="s">
        <v>75</v>
      </c>
      <c r="G79" s="13">
        <v>6</v>
      </c>
      <c r="H79" s="18">
        <f t="shared" si="57"/>
        <v>0.951559135258064</v>
      </c>
      <c r="I79" s="18">
        <f t="shared" si="58"/>
        <v>274.101559135258</v>
      </c>
      <c r="J79" s="18">
        <f t="shared" si="59"/>
        <v>0.0197219658710772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1.13968000961975</v>
      </c>
      <c r="P79" s="18">
        <f t="shared" si="62"/>
        <v>0.0224767302536696</v>
      </c>
      <c r="Q79" s="23">
        <f t="shared" si="63"/>
        <v>0.00584394986595411</v>
      </c>
      <c r="R79" s="18">
        <f t="shared" si="64"/>
        <v>0.1355172</v>
      </c>
      <c r="S79" s="24">
        <f t="shared" si="65"/>
        <v>0.0431233073436738</v>
      </c>
      <c r="T79" s="3">
        <v>0.01</v>
      </c>
      <c r="U79" s="25">
        <f t="shared" si="66"/>
        <v>0.000431233073436738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0.001</v>
      </c>
      <c r="AF79" s="3">
        <v>0.49</v>
      </c>
      <c r="AG79" s="25">
        <f t="shared" si="67"/>
        <v>0.00049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0.01</v>
      </c>
      <c r="AR79" s="3">
        <v>0.5</v>
      </c>
      <c r="AS79" s="3">
        <f t="shared" si="68"/>
        <v>0.005</v>
      </c>
      <c r="AT79" s="2">
        <f t="shared" si="69"/>
        <v>0.00592123307343674</v>
      </c>
      <c r="AU79" s="28">
        <f t="shared" si="70"/>
        <v>52.122</v>
      </c>
      <c r="AV79" s="1">
        <f t="shared" si="71"/>
        <v>0.26</v>
      </c>
      <c r="AW79" s="2">
        <f t="shared" si="75"/>
        <v>2.36802402317879</v>
      </c>
      <c r="AX79" s="1">
        <f t="shared" si="72"/>
        <v>1273.11455339966</v>
      </c>
    </row>
    <row r="80" s="1" customFormat="1" spans="1:50">
      <c r="A80" s="13"/>
      <c r="B80" s="13"/>
      <c r="C80" s="16">
        <v>6</v>
      </c>
      <c r="D80" s="17">
        <v>6.9647621845</v>
      </c>
      <c r="E80" s="19">
        <f t="shared" si="73"/>
        <v>0.951559135258064</v>
      </c>
      <c r="F80" s="16" t="s">
        <v>73</v>
      </c>
      <c r="G80" s="13">
        <v>7</v>
      </c>
      <c r="H80" s="18">
        <f t="shared" si="57"/>
        <v>6.9647621845</v>
      </c>
      <c r="I80" s="18">
        <f t="shared" si="58"/>
        <v>280.1147621845</v>
      </c>
      <c r="J80" s="18">
        <f t="shared" si="59"/>
        <v>0.0422791149048117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1.63842327936608</v>
      </c>
      <c r="P80" s="18">
        <f t="shared" si="62"/>
        <v>0.0692710860910369</v>
      </c>
      <c r="Q80" s="23">
        <f t="shared" si="63"/>
        <v>0.0180104823836696</v>
      </c>
      <c r="R80" s="18">
        <f t="shared" si="64"/>
        <v>0.1355172</v>
      </c>
      <c r="S80" s="24">
        <f t="shared" si="65"/>
        <v>0.132901818984377</v>
      </c>
      <c r="T80" s="3">
        <v>0.01</v>
      </c>
      <c r="U80" s="25">
        <f t="shared" si="66"/>
        <v>0.00132901818984377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0.001</v>
      </c>
      <c r="AF80" s="3">
        <v>0.49</v>
      </c>
      <c r="AG80" s="25">
        <f t="shared" si="67"/>
        <v>0.00049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0.01</v>
      </c>
      <c r="AR80" s="3">
        <v>0.5</v>
      </c>
      <c r="AS80" s="3">
        <f t="shared" si="68"/>
        <v>0.005</v>
      </c>
      <c r="AT80" s="2">
        <f t="shared" si="69"/>
        <v>0.00681901818984377</v>
      </c>
      <c r="AU80" s="28">
        <f t="shared" si="70"/>
        <v>52.122</v>
      </c>
      <c r="AV80" s="1">
        <f t="shared" si="71"/>
        <v>0.26</v>
      </c>
      <c r="AW80" s="2">
        <f t="shared" si="75"/>
        <v>2.36802402317879</v>
      </c>
      <c r="AX80" s="1">
        <f t="shared" si="72"/>
        <v>1466.14584998059</v>
      </c>
    </row>
    <row r="81" s="1" customFormat="1" spans="1:50">
      <c r="A81" s="13"/>
      <c r="B81" s="13"/>
      <c r="C81" s="16">
        <v>7</v>
      </c>
      <c r="D81" s="17">
        <v>8.64480020512904</v>
      </c>
      <c r="E81" s="19">
        <f t="shared" si="73"/>
        <v>6.9647621845</v>
      </c>
      <c r="F81" s="16" t="s">
        <v>73</v>
      </c>
      <c r="G81" s="13">
        <v>8</v>
      </c>
      <c r="H81" s="18">
        <f t="shared" si="57"/>
        <v>8.64480020512904</v>
      </c>
      <c r="I81" s="18">
        <f t="shared" si="58"/>
        <v>281.794800205129</v>
      </c>
      <c r="J81" s="18">
        <f t="shared" si="59"/>
        <v>0.0520148659558299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2.09037219327504</v>
      </c>
      <c r="P81" s="18">
        <f t="shared" si="62"/>
        <v>0.108730429430996</v>
      </c>
      <c r="Q81" s="23">
        <f t="shared" si="63"/>
        <v>0.0282699116520588</v>
      </c>
      <c r="R81" s="18">
        <f t="shared" si="64"/>
        <v>0.1355172</v>
      </c>
      <c r="S81" s="24">
        <f t="shared" si="65"/>
        <v>0.208607554259229</v>
      </c>
      <c r="T81" s="3">
        <v>0.01</v>
      </c>
      <c r="U81" s="25">
        <f t="shared" si="66"/>
        <v>0.00208607554259229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0.001</v>
      </c>
      <c r="AF81" s="3">
        <v>0.49</v>
      </c>
      <c r="AG81" s="25">
        <f t="shared" si="67"/>
        <v>0.00049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0.01</v>
      </c>
      <c r="AR81" s="3">
        <v>0.5</v>
      </c>
      <c r="AS81" s="3">
        <f t="shared" si="68"/>
        <v>0.005</v>
      </c>
      <c r="AT81" s="2">
        <f t="shared" si="69"/>
        <v>0.00757607554259229</v>
      </c>
      <c r="AU81" s="28">
        <f t="shared" si="70"/>
        <v>52.122</v>
      </c>
      <c r="AV81" s="1">
        <f t="shared" si="71"/>
        <v>0.26</v>
      </c>
      <c r="AW81" s="2">
        <f t="shared" si="75"/>
        <v>2.36802402317879</v>
      </c>
      <c r="AX81" s="1">
        <f t="shared" si="72"/>
        <v>1628.91950229064</v>
      </c>
    </row>
    <row r="82" s="1" customFormat="1" spans="1:50">
      <c r="A82" s="13"/>
      <c r="B82" s="13"/>
      <c r="C82" s="16">
        <v>8</v>
      </c>
      <c r="D82" s="17">
        <v>8.07629290912903</v>
      </c>
      <c r="E82" s="19">
        <f t="shared" si="73"/>
        <v>8.64480020512904</v>
      </c>
      <c r="F82" s="16" t="s">
        <v>73</v>
      </c>
      <c r="G82" s="13">
        <v>9</v>
      </c>
      <c r="H82" s="18">
        <f t="shared" si="57"/>
        <v>8.07629290912903</v>
      </c>
      <c r="I82" s="18">
        <f t="shared" si="58"/>
        <v>281.226292909129</v>
      </c>
      <c r="J82" s="18">
        <f t="shared" si="59"/>
        <v>0.0485056421652061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2.50286176384405</v>
      </c>
      <c r="P82" s="18">
        <f t="shared" si="62"/>
        <v>0.121402917105996</v>
      </c>
      <c r="Q82" s="23">
        <f t="shared" si="63"/>
        <v>0.031564758447559</v>
      </c>
      <c r="R82" s="18">
        <f t="shared" si="64"/>
        <v>0.1355172</v>
      </c>
      <c r="S82" s="24">
        <f t="shared" si="65"/>
        <v>0.232920680530287</v>
      </c>
      <c r="T82" s="3">
        <v>0.01</v>
      </c>
      <c r="U82" s="25">
        <f t="shared" si="66"/>
        <v>0.00232920680530287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0.001</v>
      </c>
      <c r="AF82" s="3">
        <v>0.49</v>
      </c>
      <c r="AG82" s="25">
        <f t="shared" si="67"/>
        <v>0.00049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</v>
      </c>
      <c r="AR82" s="3">
        <v>0.5</v>
      </c>
      <c r="AS82" s="3">
        <f t="shared" si="68"/>
        <v>0.005</v>
      </c>
      <c r="AT82" s="2">
        <f t="shared" si="69"/>
        <v>0.00781920680530286</v>
      </c>
      <c r="AU82" s="28">
        <f t="shared" si="70"/>
        <v>52.122</v>
      </c>
      <c r="AV82" s="1">
        <f t="shared" si="71"/>
        <v>0.26</v>
      </c>
      <c r="AW82" s="2">
        <f t="shared" si="75"/>
        <v>2.36802402317879</v>
      </c>
      <c r="AX82" s="1">
        <f t="shared" si="72"/>
        <v>1681.19475393237</v>
      </c>
    </row>
    <row r="83" s="1" customFormat="1" spans="1:50">
      <c r="A83" s="13"/>
      <c r="B83" s="13"/>
      <c r="C83" s="16">
        <v>9</v>
      </c>
      <c r="D83" s="17">
        <v>3.3910979968</v>
      </c>
      <c r="E83" s="19">
        <f t="shared" si="73"/>
        <v>8.07629290912903</v>
      </c>
      <c r="F83" s="16" t="s">
        <v>73</v>
      </c>
      <c r="G83" s="13">
        <v>10</v>
      </c>
      <c r="H83" s="18">
        <f t="shared" si="57"/>
        <v>3.3910979968</v>
      </c>
      <c r="I83" s="18">
        <f t="shared" si="58"/>
        <v>276.5410979968</v>
      </c>
      <c r="J83" s="18">
        <f t="shared" si="59"/>
        <v>0.0269800944823957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2.90267884673805</v>
      </c>
      <c r="P83" s="18">
        <f t="shared" si="62"/>
        <v>0.078314549537044</v>
      </c>
      <c r="Q83" s="23">
        <f t="shared" si="63"/>
        <v>0.0203617828796314</v>
      </c>
      <c r="R83" s="18">
        <f t="shared" si="64"/>
        <v>0.1355172</v>
      </c>
      <c r="S83" s="24">
        <f t="shared" si="65"/>
        <v>0.150252387738467</v>
      </c>
      <c r="T83" s="3">
        <v>0.01</v>
      </c>
      <c r="U83" s="25">
        <f t="shared" si="66"/>
        <v>0.00150252387738468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0.001</v>
      </c>
      <c r="AF83" s="3">
        <v>0.49</v>
      </c>
      <c r="AG83" s="25">
        <f t="shared" si="67"/>
        <v>0.00049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</v>
      </c>
      <c r="AR83" s="3">
        <v>0.5</v>
      </c>
      <c r="AS83" s="3">
        <f t="shared" si="68"/>
        <v>0.005</v>
      </c>
      <c r="AT83" s="2">
        <f t="shared" si="69"/>
        <v>0.00699252387738467</v>
      </c>
      <c r="AU83" s="28">
        <f t="shared" si="70"/>
        <v>52.122</v>
      </c>
      <c r="AV83" s="1">
        <f t="shared" si="71"/>
        <v>0.26</v>
      </c>
      <c r="AW83" s="2">
        <f t="shared" si="75"/>
        <v>2.36802402317879</v>
      </c>
      <c r="AX83" s="1">
        <f t="shared" si="72"/>
        <v>1503.45102158359</v>
      </c>
    </row>
    <row r="84" s="1" customFormat="1" spans="1:50">
      <c r="A84" s="13"/>
      <c r="B84" s="13"/>
      <c r="C84" s="16">
        <v>10</v>
      </c>
      <c r="D84" s="17">
        <v>-2.67058029122581</v>
      </c>
      <c r="E84" s="19">
        <f t="shared" si="73"/>
        <v>3.3910979968</v>
      </c>
      <c r="F84" s="16" t="s">
        <v>73</v>
      </c>
      <c r="G84" s="13">
        <v>11</v>
      </c>
      <c r="H84" s="18">
        <f t="shared" si="57"/>
        <v>-2.67058029122581</v>
      </c>
      <c r="I84" s="18">
        <f t="shared" si="58"/>
        <v>270.479419708774</v>
      </c>
      <c r="J84" s="18">
        <f t="shared" si="59"/>
        <v>0.0122561860560552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2.68314608234096</v>
      </c>
      <c r="O84" s="18">
        <f t="shared" si="74"/>
        <v>0.66243821486005</v>
      </c>
      <c r="P84" s="18">
        <f t="shared" si="62"/>
        <v>0.00811896601196584</v>
      </c>
      <c r="Q84" s="23">
        <f t="shared" si="63"/>
        <v>0.00211093116311112</v>
      </c>
      <c r="R84" s="18">
        <f t="shared" si="64"/>
        <v>0.1355172</v>
      </c>
      <c r="S84" s="24">
        <f t="shared" si="65"/>
        <v>0.0155768504891713</v>
      </c>
      <c r="T84" s="3">
        <v>0.01</v>
      </c>
      <c r="U84" s="25">
        <f t="shared" si="66"/>
        <v>0.000155768504891713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0.001</v>
      </c>
      <c r="AF84" s="3">
        <v>0.49</v>
      </c>
      <c r="AG84" s="25">
        <f t="shared" si="67"/>
        <v>0.00049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8"/>
        <v>0.005</v>
      </c>
      <c r="AT84" s="2">
        <f t="shared" si="69"/>
        <v>0.00564576850489171</v>
      </c>
      <c r="AU84" s="28">
        <f t="shared" si="70"/>
        <v>52.122</v>
      </c>
      <c r="AV84" s="1">
        <f t="shared" si="71"/>
        <v>0.26</v>
      </c>
      <c r="AW84" s="2">
        <f t="shared" si="75"/>
        <v>2.36802402317879</v>
      </c>
      <c r="AX84" s="1">
        <f t="shared" si="72"/>
        <v>1213.88737101869</v>
      </c>
    </row>
    <row r="85" s="1" customFormat="1" spans="1:51">
      <c r="A85" s="13"/>
      <c r="B85" s="13"/>
      <c r="C85" s="16">
        <v>11</v>
      </c>
      <c r="D85" s="17">
        <v>-10.6876966835667</v>
      </c>
      <c r="E85" s="19">
        <f t="shared" si="73"/>
        <v>-2.67058029122581</v>
      </c>
      <c r="F85" s="16" t="s">
        <v>75</v>
      </c>
      <c r="G85" s="13">
        <v>12</v>
      </c>
      <c r="H85" s="18">
        <f t="shared" si="57"/>
        <v>-10.6876966835667</v>
      </c>
      <c r="I85" s="18">
        <f t="shared" si="58"/>
        <v>262.462303316433</v>
      </c>
      <c r="J85" s="18">
        <f t="shared" si="59"/>
        <v>0.00408138219723536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1.17553924884808</v>
      </c>
      <c r="P85" s="18">
        <f t="shared" si="62"/>
        <v>0.0047978249624</v>
      </c>
      <c r="Q85" s="23">
        <f t="shared" si="63"/>
        <v>0.001247434490224</v>
      </c>
      <c r="R85" s="18">
        <f t="shared" si="64"/>
        <v>0.1355172</v>
      </c>
      <c r="S85" s="24">
        <f t="shared" si="65"/>
        <v>0.00920499014312574</v>
      </c>
      <c r="T85" s="3">
        <v>0.01</v>
      </c>
      <c r="U85" s="25">
        <f t="shared" si="66"/>
        <v>9.20499014312574e-5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0.001</v>
      </c>
      <c r="AF85" s="3">
        <v>0.49</v>
      </c>
      <c r="AG85" s="25">
        <f t="shared" si="67"/>
        <v>0.00049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0.00558204990143126</v>
      </c>
      <c r="AU85" s="28">
        <f t="shared" si="70"/>
        <v>52.122</v>
      </c>
      <c r="AV85" s="1">
        <f t="shared" si="71"/>
        <v>0.26</v>
      </c>
      <c r="AW85" s="2">
        <f t="shared" si="75"/>
        <v>2.36802402317879</v>
      </c>
      <c r="AX85" s="1">
        <f t="shared" si="72"/>
        <v>1200.18733922097</v>
      </c>
      <c r="AY85" s="1">
        <f>SUM(AX74:AX85)</f>
        <v>15980.6231179429</v>
      </c>
    </row>
    <row r="86" s="1" customFormat="1" spans="1:46">
      <c r="A86" s="13"/>
      <c r="B86" s="13"/>
      <c r="C86" s="16">
        <v>12</v>
      </c>
      <c r="D86" s="17">
        <v>-12.8330773977419</v>
      </c>
      <c r="E86" s="19">
        <f t="shared" si="73"/>
        <v>-10.6876966835667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-12.3738804100323</v>
      </c>
      <c r="E90" s="16"/>
      <c r="F90" s="16"/>
      <c r="G90" s="13">
        <v>1</v>
      </c>
      <c r="H90" s="18">
        <f t="shared" ref="H90:H101" si="76">E91</f>
        <v>-12.3738804100323</v>
      </c>
      <c r="I90" s="18">
        <f t="shared" ref="I90:I101" si="77">H90+273.15</f>
        <v>260.776119589968</v>
      </c>
      <c r="J90" s="18">
        <f t="shared" ref="J90:J101" si="78">EXP(($C$16*(I90-$C$14))/($C$17*I90*$C$14))</f>
        <v>0.00321092866478131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0.000914151390863239</v>
      </c>
      <c r="Q90" s="23">
        <f t="shared" ref="Q90:Q101" si="82">P90*$B$76</f>
        <v>0.000237679361624442</v>
      </c>
      <c r="R90" s="18">
        <f t="shared" ref="R90:R101" si="83">L90*$B$76</f>
        <v>0.074022</v>
      </c>
      <c r="S90" s="24">
        <f t="shared" ref="S90:S101" si="84">Q90/R90</f>
        <v>0.00321092866478131</v>
      </c>
      <c r="T90" s="3">
        <v>0.01</v>
      </c>
      <c r="U90" s="25">
        <f t="shared" ref="U90:U101" si="85">S90*T90</f>
        <v>3.21092866478131e-5</v>
      </c>
      <c r="V90" s="24"/>
      <c r="W90" s="3"/>
      <c r="X90" s="3"/>
      <c r="Y90" s="27"/>
      <c r="Z90" s="3"/>
      <c r="AA90" s="26"/>
      <c r="AB90" s="3"/>
      <c r="AC90" s="3"/>
      <c r="AD90" s="26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0.00552210928664781</v>
      </c>
      <c r="AU90" s="28">
        <f t="shared" ref="AU90:AU101" si="89">$B$90/12</f>
        <v>28.47</v>
      </c>
      <c r="AV90" s="1">
        <f t="shared" ref="AV90:AV101" si="90">$B$76</f>
        <v>0.26</v>
      </c>
      <c r="AW90" s="2">
        <f>$E$9/12</f>
        <v>0.6475</v>
      </c>
      <c r="AX90" s="1">
        <f t="shared" ref="AX90:AX101" si="91">AW90*10000*AV90*0.67*AU90*AT90</f>
        <v>177.329254374067</v>
      </c>
      <c r="AZ90" s="2">
        <f>$E$10/12</f>
        <v>0.13</v>
      </c>
      <c r="BA90" s="1">
        <f t="shared" ref="BA90:BA101" si="92">AZ90*10000*AV90*0.67*AU90*AT90</f>
        <v>35.6027846619749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-15.1793196950323</v>
      </c>
      <c r="E91" s="19">
        <f t="shared" ref="E91:E102" si="93">D90</f>
        <v>-12.3738804100323</v>
      </c>
      <c r="F91" s="16" t="s">
        <v>73</v>
      </c>
      <c r="G91" s="13">
        <v>2</v>
      </c>
      <c r="H91" s="18">
        <f t="shared" si="76"/>
        <v>-15.1793196950323</v>
      </c>
      <c r="I91" s="18">
        <f t="shared" si="77"/>
        <v>257.970680304968</v>
      </c>
      <c r="J91" s="18">
        <f t="shared" si="78"/>
        <v>0.00213936953279682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0.568485848609137</v>
      </c>
      <c r="P91" s="18">
        <f t="shared" si="81"/>
        <v>0.00121620130434053</v>
      </c>
      <c r="Q91" s="23">
        <f t="shared" si="82"/>
        <v>0.000316212339128539</v>
      </c>
      <c r="R91" s="18">
        <f t="shared" si="83"/>
        <v>0.074022</v>
      </c>
      <c r="S91" s="24">
        <f t="shared" si="84"/>
        <v>0.00427186970263622</v>
      </c>
      <c r="T91" s="3">
        <v>0.01</v>
      </c>
      <c r="U91" s="25">
        <f t="shared" si="85"/>
        <v>4.27186970263622e-5</v>
      </c>
      <c r="V91" s="24"/>
      <c r="W91" s="3"/>
      <c r="X91" s="3"/>
      <c r="Y91" s="27"/>
      <c r="Z91" s="3"/>
      <c r="AA91" s="26"/>
      <c r="AB91" s="3"/>
      <c r="AC91" s="3"/>
      <c r="AD91" s="26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0.00553271869702636</v>
      </c>
      <c r="AU91" s="28">
        <f t="shared" si="89"/>
        <v>28.47</v>
      </c>
      <c r="AV91" s="1">
        <f t="shared" si="90"/>
        <v>0.26</v>
      </c>
      <c r="AW91" s="2">
        <f t="shared" ref="AW91:AW101" si="95">$E$9/12</f>
        <v>0.6475</v>
      </c>
      <c r="AX91" s="1">
        <f t="shared" si="91"/>
        <v>177.669950063724</v>
      </c>
      <c r="AZ91" s="2">
        <f t="shared" ref="AZ91:AZ101" si="96">$E$10/12</f>
        <v>0.13</v>
      </c>
      <c r="BA91" s="1">
        <f t="shared" si="92"/>
        <v>35.671186885381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7">
        <v>-12.69453031775</v>
      </c>
      <c r="E92" s="19">
        <f t="shared" si="93"/>
        <v>-15.1793196950323</v>
      </c>
      <c r="F92" s="16" t="s">
        <v>73</v>
      </c>
      <c r="G92" s="13">
        <v>3</v>
      </c>
      <c r="H92" s="18">
        <f t="shared" si="76"/>
        <v>-12.69453031775</v>
      </c>
      <c r="I92" s="18">
        <f t="shared" si="77"/>
        <v>260.45546968225</v>
      </c>
      <c r="J92" s="18">
        <f t="shared" si="78"/>
        <v>0.00306667299856391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0.851969647304796</v>
      </c>
      <c r="P92" s="18">
        <f t="shared" si="81"/>
        <v>0.00261271231298564</v>
      </c>
      <c r="Q92" s="23">
        <f t="shared" si="82"/>
        <v>0.000679305201376265</v>
      </c>
      <c r="R92" s="18">
        <f t="shared" si="83"/>
        <v>0.074022</v>
      </c>
      <c r="S92" s="24">
        <f t="shared" si="84"/>
        <v>0.00917707169998467</v>
      </c>
      <c r="T92" s="3">
        <v>0.01</v>
      </c>
      <c r="U92" s="25">
        <f t="shared" si="85"/>
        <v>9.17707169998467e-5</v>
      </c>
      <c r="V92" s="24"/>
      <c r="W92" s="3"/>
      <c r="X92" s="3"/>
      <c r="Y92" s="27"/>
      <c r="Z92" s="3"/>
      <c r="AA92" s="26"/>
      <c r="AB92" s="3"/>
      <c r="AC92" s="3"/>
      <c r="AD92" s="26"/>
      <c r="AE92" s="24">
        <v>0.001</v>
      </c>
      <c r="AF92" s="3">
        <v>0.49</v>
      </c>
      <c r="AG92" s="25">
        <f t="shared" si="86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7"/>
        <v>0.005</v>
      </c>
      <c r="AT92" s="2">
        <f t="shared" si="88"/>
        <v>0.00558177071699985</v>
      </c>
      <c r="AU92" s="28">
        <f t="shared" si="89"/>
        <v>28.47</v>
      </c>
      <c r="AV92" s="1">
        <f t="shared" si="90"/>
        <v>0.26</v>
      </c>
      <c r="AW92" s="2">
        <f t="shared" si="95"/>
        <v>0.6475</v>
      </c>
      <c r="AX92" s="1">
        <f t="shared" si="91"/>
        <v>179.245137673371</v>
      </c>
      <c r="AZ92" s="2">
        <f t="shared" si="96"/>
        <v>0.13</v>
      </c>
      <c r="BA92" s="1">
        <f t="shared" si="92"/>
        <v>35.9874407683987</v>
      </c>
    </row>
    <row r="93" s="1" customFormat="1" spans="1:53">
      <c r="A93" s="13"/>
      <c r="B93" s="13"/>
      <c r="C93" s="16">
        <v>3</v>
      </c>
      <c r="D93" s="17">
        <v>-7.93229961332258</v>
      </c>
      <c r="E93" s="19">
        <f t="shared" si="93"/>
        <v>-12.69453031775</v>
      </c>
      <c r="F93" s="16" t="s">
        <v>73</v>
      </c>
      <c r="G93" s="13">
        <v>4</v>
      </c>
      <c r="H93" s="18">
        <f t="shared" si="76"/>
        <v>-7.93229961332258</v>
      </c>
      <c r="I93" s="18">
        <f t="shared" si="77"/>
        <v>265.217700386677</v>
      </c>
      <c r="J93" s="18">
        <f t="shared" si="78"/>
        <v>0.00600055757242954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1.13405693499181</v>
      </c>
      <c r="P93" s="18">
        <f t="shared" si="81"/>
        <v>0.00680497392883134</v>
      </c>
      <c r="Q93" s="23">
        <f t="shared" si="82"/>
        <v>0.00176929322149615</v>
      </c>
      <c r="R93" s="18">
        <f t="shared" si="83"/>
        <v>0.074022</v>
      </c>
      <c r="S93" s="24">
        <f t="shared" si="84"/>
        <v>0.0239022617802295</v>
      </c>
      <c r="T93" s="3">
        <v>0.01</v>
      </c>
      <c r="U93" s="25">
        <f t="shared" si="85"/>
        <v>0.000239022617802295</v>
      </c>
      <c r="V93" s="24"/>
      <c r="W93" s="3"/>
      <c r="X93" s="3"/>
      <c r="Y93" s="27"/>
      <c r="Z93" s="3"/>
      <c r="AA93" s="26"/>
      <c r="AB93" s="3"/>
      <c r="AC93" s="3"/>
      <c r="AD93" s="26"/>
      <c r="AE93" s="24">
        <v>0.001</v>
      </c>
      <c r="AF93" s="3">
        <v>0.49</v>
      </c>
      <c r="AG93" s="25">
        <f t="shared" si="86"/>
        <v>0.00049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</v>
      </c>
      <c r="AR93" s="3">
        <v>0.5</v>
      </c>
      <c r="AS93" s="3">
        <f t="shared" si="87"/>
        <v>0.005</v>
      </c>
      <c r="AT93" s="2">
        <f t="shared" si="88"/>
        <v>0.0057290226178023</v>
      </c>
      <c r="AU93" s="28">
        <f t="shared" si="89"/>
        <v>28.47</v>
      </c>
      <c r="AV93" s="1">
        <f t="shared" si="90"/>
        <v>0.26</v>
      </c>
      <c r="AW93" s="2">
        <f t="shared" si="95"/>
        <v>0.6475</v>
      </c>
      <c r="AX93" s="1">
        <f t="shared" si="91"/>
        <v>183.973778201656</v>
      </c>
      <c r="AZ93" s="2">
        <f t="shared" si="96"/>
        <v>0.13</v>
      </c>
      <c r="BA93" s="1">
        <f t="shared" si="92"/>
        <v>36.9368203339232</v>
      </c>
    </row>
    <row r="94" s="1" customFormat="1" spans="1:53">
      <c r="A94" s="13"/>
      <c r="B94" s="13"/>
      <c r="C94" s="16">
        <v>4</v>
      </c>
      <c r="D94" s="17">
        <v>-4.55240308873333</v>
      </c>
      <c r="E94" s="19">
        <f t="shared" si="93"/>
        <v>-7.93229961332258</v>
      </c>
      <c r="F94" s="16" t="s">
        <v>73</v>
      </c>
      <c r="G94" s="13">
        <v>5</v>
      </c>
      <c r="H94" s="18">
        <f t="shared" si="76"/>
        <v>-4.55240308873333</v>
      </c>
      <c r="I94" s="18">
        <f t="shared" si="77"/>
        <v>268.597596911267</v>
      </c>
      <c r="J94" s="18">
        <f t="shared" si="78"/>
        <v>0.00952407887267635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1.07088936300983</v>
      </c>
      <c r="O94" s="18">
        <f t="shared" si="94"/>
        <v>0.341062598053149</v>
      </c>
      <c r="P94" s="18">
        <f t="shared" si="81"/>
        <v>0.0032483070843781</v>
      </c>
      <c r="Q94" s="23">
        <f t="shared" si="82"/>
        <v>0.000844559841938307</v>
      </c>
      <c r="R94" s="18">
        <f t="shared" si="83"/>
        <v>0.074022</v>
      </c>
      <c r="S94" s="24">
        <f t="shared" si="84"/>
        <v>0.0114095788000636</v>
      </c>
      <c r="T94" s="3">
        <v>0.01</v>
      </c>
      <c r="U94" s="25">
        <f t="shared" si="85"/>
        <v>0.000114095788000636</v>
      </c>
      <c r="V94" s="24"/>
      <c r="W94" s="3"/>
      <c r="X94" s="3"/>
      <c r="Y94" s="27"/>
      <c r="Z94" s="3"/>
      <c r="AA94" s="26"/>
      <c r="AB94" s="3"/>
      <c r="AC94" s="3"/>
      <c r="AD94" s="26"/>
      <c r="AE94" s="24">
        <v>0.001</v>
      </c>
      <c r="AF94" s="3">
        <v>0.49</v>
      </c>
      <c r="AG94" s="25">
        <f t="shared" si="86"/>
        <v>0.00049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</v>
      </c>
      <c r="AR94" s="3">
        <v>0.5</v>
      </c>
      <c r="AS94" s="3">
        <f t="shared" si="87"/>
        <v>0.005</v>
      </c>
      <c r="AT94" s="2">
        <f t="shared" si="88"/>
        <v>0.00560409578800064</v>
      </c>
      <c r="AU94" s="28">
        <f t="shared" si="89"/>
        <v>28.47</v>
      </c>
      <c r="AV94" s="1">
        <f t="shared" si="90"/>
        <v>0.26</v>
      </c>
      <c r="AW94" s="2">
        <f t="shared" si="95"/>
        <v>0.6475</v>
      </c>
      <c r="AX94" s="1">
        <f t="shared" si="91"/>
        <v>179.962053617789</v>
      </c>
      <c r="AZ94" s="2">
        <f t="shared" si="96"/>
        <v>0.13</v>
      </c>
      <c r="BA94" s="1">
        <f t="shared" si="92"/>
        <v>36.1313775603283</v>
      </c>
    </row>
    <row r="95" s="1" customFormat="1" spans="1:53">
      <c r="A95" s="13"/>
      <c r="B95" s="13"/>
      <c r="C95" s="16">
        <v>5</v>
      </c>
      <c r="D95" s="17">
        <v>0.951559135258064</v>
      </c>
      <c r="E95" s="19">
        <f t="shared" si="93"/>
        <v>-4.55240308873333</v>
      </c>
      <c r="F95" s="16" t="s">
        <v>75</v>
      </c>
      <c r="G95" s="13">
        <v>6</v>
      </c>
      <c r="H95" s="18">
        <f t="shared" si="76"/>
        <v>0.951559135258064</v>
      </c>
      <c r="I95" s="18">
        <f t="shared" si="77"/>
        <v>274.101559135258</v>
      </c>
      <c r="J95" s="18">
        <f t="shared" si="78"/>
        <v>0.0197219658710772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0.622514290968771</v>
      </c>
      <c r="P95" s="18">
        <f t="shared" si="81"/>
        <v>0.0122772056007439</v>
      </c>
      <c r="Q95" s="23">
        <f t="shared" si="82"/>
        <v>0.00319207345619342</v>
      </c>
      <c r="R95" s="18">
        <f t="shared" si="83"/>
        <v>0.074022</v>
      </c>
      <c r="S95" s="24">
        <f t="shared" si="84"/>
        <v>0.0431233073436738</v>
      </c>
      <c r="T95" s="3">
        <v>0.01</v>
      </c>
      <c r="U95" s="25">
        <f t="shared" si="85"/>
        <v>0.000431233073436738</v>
      </c>
      <c r="V95" s="24"/>
      <c r="W95" s="3"/>
      <c r="X95" s="3"/>
      <c r="Y95" s="27"/>
      <c r="Z95" s="3"/>
      <c r="AA95" s="26"/>
      <c r="AB95" s="3"/>
      <c r="AC95" s="3"/>
      <c r="AD95" s="26"/>
      <c r="AE95" s="24">
        <v>0.001</v>
      </c>
      <c r="AF95" s="3">
        <v>0.49</v>
      </c>
      <c r="AG95" s="25">
        <f t="shared" si="86"/>
        <v>0.00049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0.01</v>
      </c>
      <c r="AR95" s="3">
        <v>0.5</v>
      </c>
      <c r="AS95" s="3">
        <f t="shared" si="87"/>
        <v>0.005</v>
      </c>
      <c r="AT95" s="2">
        <f t="shared" si="88"/>
        <v>0.00592123307343674</v>
      </c>
      <c r="AU95" s="28">
        <f t="shared" si="89"/>
        <v>28.47</v>
      </c>
      <c r="AV95" s="1">
        <f t="shared" si="90"/>
        <v>0.26</v>
      </c>
      <c r="AW95" s="2">
        <f t="shared" si="95"/>
        <v>0.6475</v>
      </c>
      <c r="AX95" s="1">
        <f t="shared" si="91"/>
        <v>190.146154554831</v>
      </c>
      <c r="AZ95" s="2">
        <f t="shared" si="96"/>
        <v>0.13</v>
      </c>
      <c r="BA95" s="1">
        <f t="shared" si="92"/>
        <v>38.1760619183445</v>
      </c>
    </row>
    <row r="96" s="1" customFormat="1" spans="1:53">
      <c r="A96" s="13"/>
      <c r="B96" s="13"/>
      <c r="C96" s="16">
        <v>6</v>
      </c>
      <c r="D96" s="17">
        <v>6.9647621845</v>
      </c>
      <c r="E96" s="19">
        <f t="shared" si="93"/>
        <v>0.951559135258064</v>
      </c>
      <c r="F96" s="16" t="s">
        <v>73</v>
      </c>
      <c r="G96" s="13">
        <v>7</v>
      </c>
      <c r="H96" s="18">
        <f t="shared" si="76"/>
        <v>6.9647621845</v>
      </c>
      <c r="I96" s="18">
        <f t="shared" si="77"/>
        <v>280.1147621845</v>
      </c>
      <c r="J96" s="18">
        <f t="shared" si="78"/>
        <v>0.0422791149048117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0.894937085368027</v>
      </c>
      <c r="P96" s="18">
        <f t="shared" si="81"/>
        <v>0.0378371478648521</v>
      </c>
      <c r="Q96" s="23">
        <f t="shared" si="82"/>
        <v>0.00983765844486154</v>
      </c>
      <c r="R96" s="18">
        <f t="shared" si="83"/>
        <v>0.074022</v>
      </c>
      <c r="S96" s="24">
        <f t="shared" si="84"/>
        <v>0.132901818984377</v>
      </c>
      <c r="T96" s="3">
        <v>0.01</v>
      </c>
      <c r="U96" s="25">
        <f t="shared" si="85"/>
        <v>0.00132901818984377</v>
      </c>
      <c r="V96" s="24"/>
      <c r="W96" s="3"/>
      <c r="X96" s="3"/>
      <c r="Y96" s="27"/>
      <c r="Z96" s="3"/>
      <c r="AA96" s="26"/>
      <c r="AB96" s="3"/>
      <c r="AC96" s="3"/>
      <c r="AD96" s="26"/>
      <c r="AE96" s="24">
        <v>0.001</v>
      </c>
      <c r="AF96" s="3">
        <v>0.49</v>
      </c>
      <c r="AG96" s="25">
        <f t="shared" si="86"/>
        <v>0.00049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0.01</v>
      </c>
      <c r="AR96" s="3">
        <v>0.5</v>
      </c>
      <c r="AS96" s="3">
        <f t="shared" si="87"/>
        <v>0.005</v>
      </c>
      <c r="AT96" s="2">
        <f t="shared" si="88"/>
        <v>0.00681901818984377</v>
      </c>
      <c r="AU96" s="28">
        <f t="shared" si="89"/>
        <v>28.47</v>
      </c>
      <c r="AV96" s="1">
        <f t="shared" si="90"/>
        <v>0.26</v>
      </c>
      <c r="AW96" s="2">
        <f t="shared" si="95"/>
        <v>0.6475</v>
      </c>
      <c r="AX96" s="1">
        <f t="shared" si="91"/>
        <v>218.976363631921</v>
      </c>
      <c r="AZ96" s="2">
        <f t="shared" si="96"/>
        <v>0.13</v>
      </c>
      <c r="BA96" s="1">
        <f t="shared" si="92"/>
        <v>43.9643664434744</v>
      </c>
    </row>
    <row r="97" s="1" customFormat="1" spans="1:53">
      <c r="A97" s="13"/>
      <c r="B97" s="13"/>
      <c r="C97" s="16">
        <v>7</v>
      </c>
      <c r="D97" s="17">
        <v>8.64480020512904</v>
      </c>
      <c r="E97" s="19">
        <f t="shared" si="93"/>
        <v>6.9647621845</v>
      </c>
      <c r="F97" s="16" t="s">
        <v>73</v>
      </c>
      <c r="G97" s="13">
        <v>8</v>
      </c>
      <c r="H97" s="18">
        <f t="shared" si="76"/>
        <v>8.64480020512904</v>
      </c>
      <c r="I97" s="18">
        <f t="shared" si="77"/>
        <v>281.794800205129</v>
      </c>
      <c r="J97" s="18">
        <f t="shared" si="78"/>
        <v>0.0520148659558299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1.14179993750317</v>
      </c>
      <c r="P97" s="18">
        <f t="shared" si="81"/>
        <v>0.0593905706976026</v>
      </c>
      <c r="Q97" s="23">
        <f t="shared" si="82"/>
        <v>0.0154415483813767</v>
      </c>
      <c r="R97" s="18">
        <f t="shared" si="83"/>
        <v>0.074022</v>
      </c>
      <c r="S97" s="24">
        <f t="shared" si="84"/>
        <v>0.208607554259229</v>
      </c>
      <c r="T97" s="3">
        <v>0.01</v>
      </c>
      <c r="U97" s="25">
        <f t="shared" si="85"/>
        <v>0.00208607554259229</v>
      </c>
      <c r="V97" s="24"/>
      <c r="W97" s="3"/>
      <c r="X97" s="3"/>
      <c r="Y97" s="27"/>
      <c r="Z97" s="3"/>
      <c r="AA97" s="26"/>
      <c r="AB97" s="3"/>
      <c r="AC97" s="3"/>
      <c r="AD97" s="26"/>
      <c r="AE97" s="24">
        <v>0.001</v>
      </c>
      <c r="AF97" s="3">
        <v>0.49</v>
      </c>
      <c r="AG97" s="25">
        <f t="shared" si="86"/>
        <v>0.00049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0.01</v>
      </c>
      <c r="AR97" s="3">
        <v>0.5</v>
      </c>
      <c r="AS97" s="3">
        <f t="shared" si="87"/>
        <v>0.005</v>
      </c>
      <c r="AT97" s="2">
        <f t="shared" si="88"/>
        <v>0.00757607554259229</v>
      </c>
      <c r="AU97" s="28">
        <f t="shared" si="89"/>
        <v>28.47</v>
      </c>
      <c r="AV97" s="1">
        <f t="shared" si="90"/>
        <v>0.26</v>
      </c>
      <c r="AW97" s="2">
        <f t="shared" si="95"/>
        <v>0.6475</v>
      </c>
      <c r="AX97" s="1">
        <f t="shared" si="91"/>
        <v>243.287439149007</v>
      </c>
      <c r="AZ97" s="2">
        <f t="shared" si="96"/>
        <v>0.13</v>
      </c>
      <c r="BA97" s="1">
        <f t="shared" si="92"/>
        <v>48.8453545781791</v>
      </c>
    </row>
    <row r="98" s="1" customFormat="1" spans="1:53">
      <c r="A98" s="13"/>
      <c r="B98" s="13"/>
      <c r="C98" s="16">
        <v>8</v>
      </c>
      <c r="D98" s="17">
        <v>8.07629290912903</v>
      </c>
      <c r="E98" s="19">
        <f t="shared" si="93"/>
        <v>8.64480020512904</v>
      </c>
      <c r="F98" s="16" t="s">
        <v>73</v>
      </c>
      <c r="G98" s="13">
        <v>9</v>
      </c>
      <c r="H98" s="18">
        <f t="shared" si="76"/>
        <v>8.07629290912903</v>
      </c>
      <c r="I98" s="18">
        <f t="shared" si="77"/>
        <v>281.226292909129</v>
      </c>
      <c r="J98" s="18">
        <f t="shared" si="78"/>
        <v>0.0485056421652061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1.36710936680557</v>
      </c>
      <c r="P98" s="18">
        <f t="shared" si="81"/>
        <v>0.0663125177469726</v>
      </c>
      <c r="Q98" s="23">
        <f t="shared" si="82"/>
        <v>0.0172412546142129</v>
      </c>
      <c r="R98" s="18">
        <f t="shared" si="83"/>
        <v>0.074022</v>
      </c>
      <c r="S98" s="24">
        <f t="shared" si="84"/>
        <v>0.232920680530287</v>
      </c>
      <c r="T98" s="3">
        <v>0.01</v>
      </c>
      <c r="U98" s="25">
        <f t="shared" si="85"/>
        <v>0.00232920680530287</v>
      </c>
      <c r="V98" s="24"/>
      <c r="W98" s="3"/>
      <c r="X98" s="3"/>
      <c r="Y98" s="27"/>
      <c r="Z98" s="3"/>
      <c r="AA98" s="26"/>
      <c r="AB98" s="3"/>
      <c r="AC98" s="3"/>
      <c r="AD98" s="26"/>
      <c r="AE98" s="24">
        <v>0.001</v>
      </c>
      <c r="AF98" s="3">
        <v>0.49</v>
      </c>
      <c r="AG98" s="25">
        <f t="shared" si="86"/>
        <v>0.00049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</v>
      </c>
      <c r="AR98" s="3">
        <v>0.5</v>
      </c>
      <c r="AS98" s="3">
        <f t="shared" si="87"/>
        <v>0.005</v>
      </c>
      <c r="AT98" s="2">
        <f t="shared" si="88"/>
        <v>0.00781920680530286</v>
      </c>
      <c r="AU98" s="28">
        <f t="shared" si="89"/>
        <v>28.47</v>
      </c>
      <c r="AV98" s="1">
        <f t="shared" si="90"/>
        <v>0.26</v>
      </c>
      <c r="AW98" s="2">
        <f t="shared" si="95"/>
        <v>0.6475</v>
      </c>
      <c r="AX98" s="1">
        <f t="shared" si="91"/>
        <v>251.095014713609</v>
      </c>
      <c r="AZ98" s="2">
        <f t="shared" si="96"/>
        <v>0.13</v>
      </c>
      <c r="BA98" s="1">
        <f t="shared" si="92"/>
        <v>50.4128987069794</v>
      </c>
    </row>
    <row r="99" s="1" customFormat="1" spans="1:53">
      <c r="A99" s="13"/>
      <c r="B99" s="13"/>
      <c r="C99" s="16">
        <v>9</v>
      </c>
      <c r="D99" s="17">
        <v>3.3910979968</v>
      </c>
      <c r="E99" s="19">
        <f t="shared" si="93"/>
        <v>8.07629290912903</v>
      </c>
      <c r="F99" s="16" t="s">
        <v>73</v>
      </c>
      <c r="G99" s="13">
        <v>10</v>
      </c>
      <c r="H99" s="18">
        <f t="shared" si="76"/>
        <v>3.3910979968</v>
      </c>
      <c r="I99" s="18">
        <f t="shared" si="77"/>
        <v>276.5410979968</v>
      </c>
      <c r="J99" s="18">
        <f t="shared" si="78"/>
        <v>0.0269800944823957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1.5854968490586</v>
      </c>
      <c r="P99" s="18">
        <f t="shared" si="81"/>
        <v>0.0427768547891417</v>
      </c>
      <c r="Q99" s="23">
        <f t="shared" si="82"/>
        <v>0.0111219822451768</v>
      </c>
      <c r="R99" s="18">
        <f t="shared" si="83"/>
        <v>0.074022</v>
      </c>
      <c r="S99" s="24">
        <f t="shared" si="84"/>
        <v>0.150252387738467</v>
      </c>
      <c r="T99" s="3">
        <v>0.01</v>
      </c>
      <c r="U99" s="25">
        <f t="shared" si="85"/>
        <v>0.00150252387738467</v>
      </c>
      <c r="V99" s="24"/>
      <c r="W99" s="3"/>
      <c r="X99" s="3"/>
      <c r="Y99" s="27"/>
      <c r="Z99" s="3"/>
      <c r="AA99" s="26"/>
      <c r="AB99" s="3"/>
      <c r="AC99" s="3"/>
      <c r="AD99" s="26"/>
      <c r="AE99" s="24">
        <v>0.001</v>
      </c>
      <c r="AF99" s="3">
        <v>0.49</v>
      </c>
      <c r="AG99" s="25">
        <f t="shared" si="86"/>
        <v>0.00049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</v>
      </c>
      <c r="AR99" s="3">
        <v>0.5</v>
      </c>
      <c r="AS99" s="3">
        <f t="shared" si="87"/>
        <v>0.005</v>
      </c>
      <c r="AT99" s="2">
        <f t="shared" si="88"/>
        <v>0.00699252387738467</v>
      </c>
      <c r="AU99" s="28">
        <f t="shared" si="89"/>
        <v>28.47</v>
      </c>
      <c r="AV99" s="1">
        <f t="shared" si="90"/>
        <v>0.26</v>
      </c>
      <c r="AW99" s="2">
        <f t="shared" si="95"/>
        <v>0.6475</v>
      </c>
      <c r="AX99" s="1">
        <f t="shared" si="91"/>
        <v>224.548081358638</v>
      </c>
      <c r="AZ99" s="2">
        <f t="shared" si="96"/>
        <v>0.13</v>
      </c>
      <c r="BA99" s="1">
        <f t="shared" si="92"/>
        <v>45.083012473549</v>
      </c>
    </row>
    <row r="100" s="1" customFormat="1" spans="1:53">
      <c r="A100" s="13"/>
      <c r="B100" s="13"/>
      <c r="C100" s="16">
        <v>10</v>
      </c>
      <c r="D100" s="17">
        <v>-2.67058029122581</v>
      </c>
      <c r="E100" s="19">
        <f t="shared" si="93"/>
        <v>3.3910979968</v>
      </c>
      <c r="F100" s="16" t="s">
        <v>73</v>
      </c>
      <c r="G100" s="13">
        <v>11</v>
      </c>
      <c r="H100" s="18">
        <f t="shared" si="76"/>
        <v>-2.67058029122581</v>
      </c>
      <c r="I100" s="18">
        <f t="shared" si="77"/>
        <v>270.479419708774</v>
      </c>
      <c r="J100" s="18">
        <f t="shared" si="78"/>
        <v>0.0122561860560552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1.46558399455598</v>
      </c>
      <c r="O100" s="18">
        <f t="shared" si="94"/>
        <v>0.361835999713473</v>
      </c>
      <c r="P100" s="18">
        <f t="shared" si="81"/>
        <v>0.00443472933426706</v>
      </c>
      <c r="Q100" s="23">
        <f t="shared" si="82"/>
        <v>0.00115302962690944</v>
      </c>
      <c r="R100" s="18">
        <f t="shared" si="83"/>
        <v>0.074022</v>
      </c>
      <c r="S100" s="24">
        <f t="shared" si="84"/>
        <v>0.0155768504891713</v>
      </c>
      <c r="T100" s="3">
        <v>0.01</v>
      </c>
      <c r="U100" s="25">
        <f t="shared" si="85"/>
        <v>0.000155768504891713</v>
      </c>
      <c r="V100" s="24"/>
      <c r="W100" s="3"/>
      <c r="X100" s="3"/>
      <c r="Y100" s="27"/>
      <c r="Z100" s="3"/>
      <c r="AA100" s="26"/>
      <c r="AB100" s="3"/>
      <c r="AC100" s="3"/>
      <c r="AD100" s="26"/>
      <c r="AE100" s="24">
        <v>0.001</v>
      </c>
      <c r="AF100" s="3">
        <v>0.49</v>
      </c>
      <c r="AG100" s="25">
        <f t="shared" si="86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0.00564576850489171</v>
      </c>
      <c r="AU100" s="28">
        <f t="shared" si="89"/>
        <v>28.47</v>
      </c>
      <c r="AV100" s="1">
        <f t="shared" si="90"/>
        <v>0.26</v>
      </c>
      <c r="AW100" s="2">
        <f t="shared" si="95"/>
        <v>0.6475</v>
      </c>
      <c r="AX100" s="1">
        <f t="shared" si="91"/>
        <v>181.30027266244</v>
      </c>
      <c r="AZ100" s="2">
        <f t="shared" si="96"/>
        <v>0.13</v>
      </c>
      <c r="BA100" s="1">
        <f t="shared" si="92"/>
        <v>36.4000547430381</v>
      </c>
    </row>
    <row r="101" s="1" customFormat="1" spans="1:54">
      <c r="A101" s="13"/>
      <c r="B101" s="13"/>
      <c r="C101" s="16">
        <v>11</v>
      </c>
      <c r="D101" s="17">
        <v>-10.6876966835667</v>
      </c>
      <c r="E101" s="19">
        <f t="shared" si="93"/>
        <v>-2.67058029122581</v>
      </c>
      <c r="F101" s="16" t="s">
        <v>75</v>
      </c>
      <c r="G101" s="13">
        <v>12</v>
      </c>
      <c r="H101" s="18">
        <f t="shared" si="76"/>
        <v>-10.6876966835667</v>
      </c>
      <c r="I101" s="18">
        <f t="shared" si="77"/>
        <v>262.462303316433</v>
      </c>
      <c r="J101" s="18">
        <f t="shared" si="78"/>
        <v>0.00408138219723536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0.642101270379206</v>
      </c>
      <c r="P101" s="18">
        <f t="shared" si="81"/>
        <v>0.0026206606937479</v>
      </c>
      <c r="Q101" s="23">
        <f t="shared" si="82"/>
        <v>0.000681371780374454</v>
      </c>
      <c r="R101" s="18">
        <f t="shared" si="83"/>
        <v>0.074022</v>
      </c>
      <c r="S101" s="24">
        <f t="shared" si="84"/>
        <v>0.00920499014312574</v>
      </c>
      <c r="T101" s="3">
        <v>0.01</v>
      </c>
      <c r="U101" s="25">
        <f t="shared" si="85"/>
        <v>9.20499014312574e-5</v>
      </c>
      <c r="V101" s="24"/>
      <c r="W101" s="3"/>
      <c r="X101" s="3"/>
      <c r="Y101" s="27"/>
      <c r="Z101" s="3"/>
      <c r="AA101" s="26"/>
      <c r="AB101" s="3"/>
      <c r="AC101" s="3"/>
      <c r="AD101" s="26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0.00558204990143126</v>
      </c>
      <c r="AU101" s="28">
        <f t="shared" si="89"/>
        <v>28.47</v>
      </c>
      <c r="AV101" s="1">
        <f t="shared" si="90"/>
        <v>0.26</v>
      </c>
      <c r="AW101" s="2">
        <f t="shared" si="95"/>
        <v>0.6475</v>
      </c>
      <c r="AX101" s="1">
        <f t="shared" si="91"/>
        <v>179.254103009709</v>
      </c>
      <c r="AY101" s="1">
        <f>SUM(AX90:AX101)</f>
        <v>2386.78760301076</v>
      </c>
      <c r="AZ101" s="2">
        <f t="shared" si="96"/>
        <v>0.13</v>
      </c>
      <c r="BA101" s="1">
        <f t="shared" si="92"/>
        <v>35.9892407587062</v>
      </c>
      <c r="BB101" s="1">
        <f>SUM(BA90:BA101)</f>
        <v>479.200599832277</v>
      </c>
    </row>
    <row r="102" s="1" customFormat="1" spans="1:46">
      <c r="A102" s="13"/>
      <c r="B102" s="13"/>
      <c r="C102" s="16">
        <v>12</v>
      </c>
      <c r="D102" s="17">
        <v>-12.8330773977419</v>
      </c>
      <c r="E102" s="19">
        <f t="shared" si="93"/>
        <v>-10.6876966835667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E14" sqref="E14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195.13</v>
      </c>
      <c r="F2" s="3">
        <v>1069.523</v>
      </c>
      <c r="G2" s="7">
        <f>(F2+F3+F4)/3</f>
        <v>1305.751</v>
      </c>
      <c r="H2" s="3">
        <v>0.13</v>
      </c>
      <c r="I2" s="20">
        <f>(H2+H3+H4)/3</f>
        <v>0.12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0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0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1562.00876712329</v>
      </c>
      <c r="F5" s="3">
        <v>91.104</v>
      </c>
      <c r="G5" s="7">
        <f>(F5+F6)/2</f>
        <v>92.50925</v>
      </c>
      <c r="H5" s="3">
        <v>0.18</v>
      </c>
      <c r="I5" s="20">
        <f>(H5+H6)/2</f>
        <v>0.155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0"/>
      <c r="M6" s="2"/>
    </row>
    <row r="7" s="1" customFormat="1" spans="1:13">
      <c r="A7" s="4" t="s">
        <v>5</v>
      </c>
      <c r="B7" s="5"/>
      <c r="C7" s="3"/>
      <c r="D7" s="3"/>
      <c r="E7" s="12">
        <v>1689.40226772513</v>
      </c>
      <c r="F7" s="3">
        <v>122.786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12">
        <v>2.3531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12">
        <v>2.232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12">
        <v>0.395910387761601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(AV38+AV53+AY85+AY101+BB101+AG69)</f>
        <v>45628934.0666563</v>
      </c>
      <c r="J14" s="14" t="s">
        <v>21</v>
      </c>
      <c r="K14" s="14">
        <f>I14/(10000*1000)</f>
        <v>4.56289340666563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32376922.7203708</v>
      </c>
      <c r="J15" s="14" t="s">
        <v>21</v>
      </c>
      <c r="K15" s="14">
        <f>I15/(10000*1000)</f>
        <v>3.23769227203708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1305.751</v>
      </c>
      <c r="C27" s="16" t="s">
        <v>72</v>
      </c>
      <c r="D27" s="17">
        <v>-2.55249805593548</v>
      </c>
      <c r="E27" s="16"/>
      <c r="F27" s="16"/>
      <c r="G27" s="13">
        <v>1</v>
      </c>
      <c r="H27" s="18">
        <f t="shared" ref="H27:H38" si="0">E28</f>
        <v>-2.55249805593548</v>
      </c>
      <c r="I27" s="18">
        <f t="shared" ref="I27:I38" si="1">H27+273.15</f>
        <v>270.597501944065</v>
      </c>
      <c r="J27" s="18">
        <f t="shared" ref="J27:J38" si="2">EXP(($C$16*(I27-$C$14))/($C$17*I27*$C$14))</f>
        <v>0.0124502358781597</v>
      </c>
      <c r="K27" s="18">
        <f t="shared" ref="K27:K38" si="3">$B$27/12</f>
        <v>108.812583333333</v>
      </c>
      <c r="L27" s="18">
        <f t="shared" ref="L27:L38" si="4">K27*$B$28/100</f>
        <v>1.08812583333333</v>
      </c>
      <c r="M27" s="13" t="s">
        <v>73</v>
      </c>
      <c r="N27" s="13"/>
      <c r="O27" s="18">
        <f>L27</f>
        <v>1.08812583333333</v>
      </c>
      <c r="P27" s="18">
        <f t="shared" ref="P27:P38" si="5">O27*J27</f>
        <v>0.0135474232901191</v>
      </c>
      <c r="Q27" s="23">
        <f t="shared" ref="Q27:Q38" si="6">P27*$B$29</f>
        <v>0.00162569079481429</v>
      </c>
      <c r="R27" s="18">
        <f t="shared" ref="R27:R38" si="7">L27*$B$29</f>
        <v>0.1305751</v>
      </c>
      <c r="S27" s="24">
        <f t="shared" ref="S27:S38" si="8">Q27/R27</f>
        <v>0.0124502358781597</v>
      </c>
      <c r="T27" s="3">
        <v>0.01</v>
      </c>
      <c r="U27" s="25">
        <f t="shared" ref="U27:U38" si="9">S27*T27</f>
        <v>0.000124502358781597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0.0220245023587816</v>
      </c>
      <c r="AR27" s="28">
        <f t="shared" ref="AR27:AR38" si="15">$B$27/12</f>
        <v>108.812583333333</v>
      </c>
      <c r="AS27" s="1">
        <f t="shared" ref="AS27:AS38" si="16">$B$29</f>
        <v>0.12</v>
      </c>
      <c r="AT27" s="2">
        <f>$E$2/12</f>
        <v>16.2608333333333</v>
      </c>
      <c r="AU27" s="1">
        <f t="shared" ref="AU27:AU38" si="17">AT27*10000*AS27*0.67*AR27*AQ27</f>
        <v>31331.7081621755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-2.09618929535484</v>
      </c>
      <c r="E28" s="19">
        <f t="shared" ref="E28:E39" si="18">D27</f>
        <v>-2.55249805593548</v>
      </c>
      <c r="F28" s="16" t="s">
        <v>73</v>
      </c>
      <c r="G28" s="13">
        <v>2</v>
      </c>
      <c r="H28" s="18">
        <f t="shared" si="0"/>
        <v>-2.09618929535484</v>
      </c>
      <c r="I28" s="18">
        <f t="shared" si="1"/>
        <v>271.053810704645</v>
      </c>
      <c r="J28" s="18">
        <f t="shared" si="2"/>
        <v>0.0132277226306282</v>
      </c>
      <c r="K28" s="18">
        <f t="shared" si="3"/>
        <v>108.812583333333</v>
      </c>
      <c r="L28" s="18">
        <f t="shared" si="4"/>
        <v>1.08812583333333</v>
      </c>
      <c r="M28" s="13" t="s">
        <v>73</v>
      </c>
      <c r="N28" s="13"/>
      <c r="O28" s="18">
        <f t="shared" ref="O28:O38" si="19">L28+O27-P27-N28</f>
        <v>2.16270424337655</v>
      </c>
      <c r="P28" s="18">
        <f t="shared" si="5"/>
        <v>0.0286076518634676</v>
      </c>
      <c r="Q28" s="23">
        <f t="shared" si="6"/>
        <v>0.00343291822361611</v>
      </c>
      <c r="R28" s="18">
        <f t="shared" si="7"/>
        <v>0.1305751</v>
      </c>
      <c r="S28" s="24">
        <f t="shared" si="8"/>
        <v>0.0262907569943742</v>
      </c>
      <c r="T28" s="3">
        <v>0.01</v>
      </c>
      <c r="U28" s="25">
        <f t="shared" si="9"/>
        <v>0.000262907569943742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0.0221629075699437</v>
      </c>
      <c r="AR28" s="28">
        <f t="shared" si="15"/>
        <v>108.812583333333</v>
      </c>
      <c r="AS28" s="1">
        <f t="shared" si="16"/>
        <v>0.12</v>
      </c>
      <c r="AT28" s="2">
        <f t="shared" ref="AT28:AT38" si="20">$E$2/12</f>
        <v>16.2608333333333</v>
      </c>
      <c r="AU28" s="1">
        <f t="shared" si="17"/>
        <v>31528.6012230772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17">
        <v>1.58332562132143</v>
      </c>
      <c r="E29" s="19">
        <f t="shared" si="18"/>
        <v>-2.09618929535484</v>
      </c>
      <c r="F29" s="16" t="s">
        <v>73</v>
      </c>
      <c r="G29" s="13">
        <v>3</v>
      </c>
      <c r="H29" s="18">
        <f t="shared" si="0"/>
        <v>1.58332562132143</v>
      </c>
      <c r="I29" s="18">
        <f t="shared" si="1"/>
        <v>274.733325621321</v>
      </c>
      <c r="J29" s="18">
        <f t="shared" si="2"/>
        <v>0.0214006091154331</v>
      </c>
      <c r="K29" s="18">
        <f t="shared" si="3"/>
        <v>108.812583333333</v>
      </c>
      <c r="L29" s="18">
        <f t="shared" si="4"/>
        <v>1.08812583333333</v>
      </c>
      <c r="M29" s="13" t="s">
        <v>73</v>
      </c>
      <c r="N29" s="13"/>
      <c r="O29" s="18">
        <f t="shared" si="19"/>
        <v>3.22222242484641</v>
      </c>
      <c r="P29" s="18">
        <f t="shared" si="5"/>
        <v>0.0689575225971211</v>
      </c>
      <c r="Q29" s="23">
        <f t="shared" si="6"/>
        <v>0.00827490271165453</v>
      </c>
      <c r="R29" s="18">
        <f t="shared" si="7"/>
        <v>0.1305751</v>
      </c>
      <c r="S29" s="24">
        <f t="shared" si="8"/>
        <v>0.0633727465010904</v>
      </c>
      <c r="T29" s="3">
        <v>0.01</v>
      </c>
      <c r="U29" s="25">
        <f t="shared" si="9"/>
        <v>0.000633727465010904</v>
      </c>
      <c r="V29" s="24"/>
      <c r="W29" s="3"/>
      <c r="X29" s="25"/>
      <c r="Y29" s="27">
        <v>0.02</v>
      </c>
      <c r="Z29" s="3">
        <v>0.21</v>
      </c>
      <c r="AA29" s="26">
        <f t="shared" si="10"/>
        <v>0.0042</v>
      </c>
      <c r="AB29" s="3">
        <v>0.01</v>
      </c>
      <c r="AC29" s="3">
        <v>0.29</v>
      </c>
      <c r="AD29" s="26">
        <f t="shared" si="11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0.0225337274650109</v>
      </c>
      <c r="AR29" s="28">
        <f t="shared" si="15"/>
        <v>108.812583333333</v>
      </c>
      <c r="AS29" s="1">
        <f t="shared" si="16"/>
        <v>0.12</v>
      </c>
      <c r="AT29" s="2">
        <f t="shared" si="20"/>
        <v>16.2608333333333</v>
      </c>
      <c r="AU29" s="1">
        <f t="shared" si="17"/>
        <v>32056.1237315865</v>
      </c>
    </row>
    <row r="30" s="1" customFormat="1" spans="1:47">
      <c r="A30" s="13"/>
      <c r="B30" s="13"/>
      <c r="C30" s="16">
        <v>3</v>
      </c>
      <c r="D30" s="17">
        <v>9.65750547767742</v>
      </c>
      <c r="E30" s="19">
        <f t="shared" si="18"/>
        <v>1.58332562132143</v>
      </c>
      <c r="F30" s="16" t="s">
        <v>73</v>
      </c>
      <c r="G30" s="13">
        <v>4</v>
      </c>
      <c r="H30" s="18">
        <f t="shared" si="0"/>
        <v>9.65750547767742</v>
      </c>
      <c r="I30" s="18">
        <f t="shared" si="1"/>
        <v>282.807505477677</v>
      </c>
      <c r="J30" s="18">
        <f t="shared" si="2"/>
        <v>0.0588657564900184</v>
      </c>
      <c r="K30" s="18">
        <f t="shared" si="3"/>
        <v>108.812583333333</v>
      </c>
      <c r="L30" s="18">
        <f t="shared" si="4"/>
        <v>1.08812583333333</v>
      </c>
      <c r="M30" s="13" t="s">
        <v>73</v>
      </c>
      <c r="N30" s="13"/>
      <c r="O30" s="18">
        <f t="shared" si="19"/>
        <v>4.24139073558263</v>
      </c>
      <c r="P30" s="18">
        <f t="shared" si="5"/>
        <v>0.249672674219827</v>
      </c>
      <c r="Q30" s="23">
        <f t="shared" si="6"/>
        <v>0.0299607209063792</v>
      </c>
      <c r="R30" s="18">
        <f t="shared" si="7"/>
        <v>0.1305751</v>
      </c>
      <c r="S30" s="24">
        <f t="shared" si="8"/>
        <v>0.229452023443821</v>
      </c>
      <c r="T30" s="3">
        <v>0.01</v>
      </c>
      <c r="U30" s="25">
        <f t="shared" si="9"/>
        <v>0.00229452023443821</v>
      </c>
      <c r="V30" s="24"/>
      <c r="W30" s="3"/>
      <c r="X30" s="25"/>
      <c r="Y30" s="27">
        <v>0.02</v>
      </c>
      <c r="Z30" s="3">
        <v>0.21</v>
      </c>
      <c r="AA30" s="26">
        <f t="shared" si="10"/>
        <v>0.0042</v>
      </c>
      <c r="AB30" s="3">
        <v>0.01</v>
      </c>
      <c r="AC30" s="3">
        <v>0.29</v>
      </c>
      <c r="AD30" s="26">
        <f t="shared" si="11"/>
        <v>0.0029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0.0241945202344382</v>
      </c>
      <c r="AR30" s="28">
        <f t="shared" si="15"/>
        <v>108.812583333333</v>
      </c>
      <c r="AS30" s="1">
        <f t="shared" si="16"/>
        <v>0.12</v>
      </c>
      <c r="AT30" s="2">
        <f t="shared" si="20"/>
        <v>16.2608333333333</v>
      </c>
      <c r="AU30" s="1">
        <f t="shared" si="17"/>
        <v>34418.7412165077</v>
      </c>
    </row>
    <row r="31" s="1" customFormat="1" spans="1:47">
      <c r="A31" s="13"/>
      <c r="B31" s="13"/>
      <c r="C31" s="16">
        <v>4</v>
      </c>
      <c r="D31" s="17">
        <v>12.764144197</v>
      </c>
      <c r="E31" s="19">
        <f t="shared" si="18"/>
        <v>9.65750547767742</v>
      </c>
      <c r="F31" s="16" t="s">
        <v>73</v>
      </c>
      <c r="G31" s="13">
        <v>5</v>
      </c>
      <c r="H31" s="18">
        <f t="shared" si="0"/>
        <v>12.764144197</v>
      </c>
      <c r="I31" s="18">
        <f t="shared" si="1"/>
        <v>285.914144197</v>
      </c>
      <c r="J31" s="18">
        <f t="shared" si="2"/>
        <v>0.085571548406864</v>
      </c>
      <c r="K31" s="18">
        <f t="shared" si="3"/>
        <v>108.812583333333</v>
      </c>
      <c r="L31" s="18">
        <f t="shared" si="4"/>
        <v>1.08812583333333</v>
      </c>
      <c r="M31" s="13" t="s">
        <v>75</v>
      </c>
      <c r="N31" s="18">
        <f>(O30-P30)*C22/100</f>
        <v>3.79213215829466</v>
      </c>
      <c r="O31" s="18">
        <f t="shared" si="19"/>
        <v>1.28771173640147</v>
      </c>
      <c r="P31" s="18">
        <f t="shared" si="5"/>
        <v>0.110191487185566</v>
      </c>
      <c r="Q31" s="23">
        <f t="shared" si="6"/>
        <v>0.0132229784622679</v>
      </c>
      <c r="R31" s="18">
        <f t="shared" si="7"/>
        <v>0.1305751</v>
      </c>
      <c r="S31" s="24">
        <f t="shared" si="8"/>
        <v>0.101267228302087</v>
      </c>
      <c r="T31" s="3">
        <v>0.01</v>
      </c>
      <c r="U31" s="25">
        <f t="shared" si="9"/>
        <v>0.00101267228302087</v>
      </c>
      <c r="V31" s="24"/>
      <c r="W31" s="3"/>
      <c r="X31" s="25"/>
      <c r="Y31" s="27">
        <v>0.04</v>
      </c>
      <c r="Z31" s="3">
        <v>0.21</v>
      </c>
      <c r="AA31" s="26">
        <f t="shared" si="10"/>
        <v>0.0084</v>
      </c>
      <c r="AB31" s="3">
        <v>0.015</v>
      </c>
      <c r="AC31" s="3">
        <v>0.29</v>
      </c>
      <c r="AD31" s="26">
        <f t="shared" si="11"/>
        <v>0.00435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0.0304626722830209</v>
      </c>
      <c r="AR31" s="28">
        <f t="shared" si="15"/>
        <v>108.812583333333</v>
      </c>
      <c r="AS31" s="1">
        <f t="shared" si="16"/>
        <v>0.12</v>
      </c>
      <c r="AT31" s="2">
        <f t="shared" si="20"/>
        <v>16.2608333333333</v>
      </c>
      <c r="AU31" s="1">
        <f t="shared" si="17"/>
        <v>43335.7150260898</v>
      </c>
    </row>
    <row r="32" s="1" customFormat="1" spans="1:47">
      <c r="A32" s="13"/>
      <c r="B32" s="13"/>
      <c r="C32" s="16">
        <v>5</v>
      </c>
      <c r="D32" s="17">
        <v>18.20327489</v>
      </c>
      <c r="E32" s="19">
        <f t="shared" si="18"/>
        <v>12.764144197</v>
      </c>
      <c r="F32" s="16" t="s">
        <v>75</v>
      </c>
      <c r="G32" s="13">
        <v>6</v>
      </c>
      <c r="H32" s="18">
        <f t="shared" si="0"/>
        <v>18.20327489</v>
      </c>
      <c r="I32" s="18">
        <f t="shared" si="1"/>
        <v>291.35327489</v>
      </c>
      <c r="J32" s="18">
        <f t="shared" si="2"/>
        <v>0.161597349901871</v>
      </c>
      <c r="K32" s="18">
        <f t="shared" si="3"/>
        <v>108.812583333333</v>
      </c>
      <c r="L32" s="18">
        <f t="shared" si="4"/>
        <v>1.08812583333333</v>
      </c>
      <c r="M32" s="13" t="s">
        <v>73</v>
      </c>
      <c r="N32" s="13"/>
      <c r="O32" s="18">
        <f t="shared" si="19"/>
        <v>2.26564608254924</v>
      </c>
      <c r="P32" s="18">
        <f t="shared" si="5"/>
        <v>0.366122402755513</v>
      </c>
      <c r="Q32" s="23">
        <f t="shared" si="6"/>
        <v>0.0439346883306616</v>
      </c>
      <c r="R32" s="18">
        <f t="shared" si="7"/>
        <v>0.1305751</v>
      </c>
      <c r="S32" s="24">
        <f t="shared" si="8"/>
        <v>0.336470646629117</v>
      </c>
      <c r="T32" s="3">
        <v>0.01</v>
      </c>
      <c r="U32" s="25">
        <f t="shared" si="9"/>
        <v>0.00336470646629117</v>
      </c>
      <c r="V32" s="24"/>
      <c r="W32" s="3"/>
      <c r="X32" s="25"/>
      <c r="Y32" s="27">
        <v>0.04</v>
      </c>
      <c r="Z32" s="3">
        <v>0.21</v>
      </c>
      <c r="AA32" s="26">
        <f t="shared" si="10"/>
        <v>0.0084</v>
      </c>
      <c r="AB32" s="3">
        <v>0.015</v>
      </c>
      <c r="AC32" s="3">
        <v>0.29</v>
      </c>
      <c r="AD32" s="26">
        <f t="shared" si="11"/>
        <v>0.00435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0.0328147064662912</v>
      </c>
      <c r="AR32" s="28">
        <f t="shared" si="15"/>
        <v>108.812583333333</v>
      </c>
      <c r="AS32" s="1">
        <f t="shared" si="16"/>
        <v>0.12</v>
      </c>
      <c r="AT32" s="2">
        <f t="shared" si="20"/>
        <v>16.2608333333333</v>
      </c>
      <c r="AU32" s="1">
        <f t="shared" si="17"/>
        <v>46681.6815962858</v>
      </c>
    </row>
    <row r="33" s="1" customFormat="1" spans="1:47">
      <c r="A33" s="13"/>
      <c r="B33" s="13"/>
      <c r="C33" s="16">
        <v>6</v>
      </c>
      <c r="D33" s="17">
        <v>22.411666547</v>
      </c>
      <c r="E33" s="19">
        <f t="shared" si="18"/>
        <v>18.20327489</v>
      </c>
      <c r="F33" s="16" t="s">
        <v>73</v>
      </c>
      <c r="G33" s="13">
        <v>7</v>
      </c>
      <c r="H33" s="18">
        <f t="shared" si="0"/>
        <v>22.411666547</v>
      </c>
      <c r="I33" s="18">
        <f t="shared" si="1"/>
        <v>295.561666547</v>
      </c>
      <c r="J33" s="18">
        <f t="shared" si="2"/>
        <v>0.260070042177288</v>
      </c>
      <c r="K33" s="18">
        <f t="shared" si="3"/>
        <v>108.812583333333</v>
      </c>
      <c r="L33" s="18">
        <f t="shared" si="4"/>
        <v>1.08812583333333</v>
      </c>
      <c r="M33" s="13" t="s">
        <v>73</v>
      </c>
      <c r="N33" s="13"/>
      <c r="O33" s="18">
        <f t="shared" si="19"/>
        <v>2.98764951312706</v>
      </c>
      <c r="P33" s="18">
        <f t="shared" si="5"/>
        <v>0.776998134889909</v>
      </c>
      <c r="Q33" s="23">
        <f t="shared" si="6"/>
        <v>0.0932397761867891</v>
      </c>
      <c r="R33" s="18">
        <f t="shared" si="7"/>
        <v>0.1305751</v>
      </c>
      <c r="S33" s="24">
        <f t="shared" si="8"/>
        <v>0.714070111275343</v>
      </c>
      <c r="T33" s="3">
        <v>0.01</v>
      </c>
      <c r="U33" s="25">
        <f t="shared" si="9"/>
        <v>0.00714070111275343</v>
      </c>
      <c r="V33" s="24"/>
      <c r="W33" s="3"/>
      <c r="X33" s="25"/>
      <c r="Y33" s="27">
        <v>0.04</v>
      </c>
      <c r="Z33" s="3">
        <v>0.21</v>
      </c>
      <c r="AA33" s="26">
        <f t="shared" si="10"/>
        <v>0.0084</v>
      </c>
      <c r="AB33" s="3">
        <v>0.015</v>
      </c>
      <c r="AC33" s="3">
        <v>0.29</v>
      </c>
      <c r="AD33" s="26">
        <f t="shared" si="11"/>
        <v>0.00435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0.0365907011127534</v>
      </c>
      <c r="AR33" s="28">
        <f t="shared" si="15"/>
        <v>108.812583333333</v>
      </c>
      <c r="AS33" s="1">
        <f t="shared" si="16"/>
        <v>0.12</v>
      </c>
      <c r="AT33" s="2">
        <f t="shared" si="20"/>
        <v>16.2608333333333</v>
      </c>
      <c r="AU33" s="1">
        <f t="shared" si="17"/>
        <v>52053.3517642486</v>
      </c>
    </row>
    <row r="34" s="1" customFormat="1" spans="1:47">
      <c r="A34" s="13"/>
      <c r="B34" s="13"/>
      <c r="C34" s="16">
        <v>7</v>
      </c>
      <c r="D34" s="17">
        <v>22.9746004112903</v>
      </c>
      <c r="E34" s="19">
        <f t="shared" si="18"/>
        <v>22.411666547</v>
      </c>
      <c r="F34" s="16" t="s">
        <v>73</v>
      </c>
      <c r="G34" s="13">
        <v>8</v>
      </c>
      <c r="H34" s="18">
        <f t="shared" si="0"/>
        <v>22.9746004112903</v>
      </c>
      <c r="I34" s="18">
        <f t="shared" si="1"/>
        <v>296.12460041129</v>
      </c>
      <c r="J34" s="18">
        <f t="shared" si="2"/>
        <v>0.27687783843197</v>
      </c>
      <c r="K34" s="18">
        <f t="shared" si="3"/>
        <v>108.812583333333</v>
      </c>
      <c r="L34" s="18">
        <f t="shared" si="4"/>
        <v>1.08812583333333</v>
      </c>
      <c r="M34" s="13" t="s">
        <v>73</v>
      </c>
      <c r="N34" s="13"/>
      <c r="O34" s="18">
        <f t="shared" si="19"/>
        <v>3.29877721157049</v>
      </c>
      <c r="P34" s="18">
        <f t="shared" si="5"/>
        <v>0.913358303808278</v>
      </c>
      <c r="Q34" s="23">
        <f t="shared" si="6"/>
        <v>0.109602996456993</v>
      </c>
      <c r="R34" s="18">
        <f t="shared" si="7"/>
        <v>0.1305751</v>
      </c>
      <c r="S34" s="24">
        <f t="shared" si="8"/>
        <v>0.839386655319378</v>
      </c>
      <c r="T34" s="3">
        <v>0.01</v>
      </c>
      <c r="U34" s="25">
        <f t="shared" si="9"/>
        <v>0.00839386655319378</v>
      </c>
      <c r="V34" s="24"/>
      <c r="W34" s="3"/>
      <c r="X34" s="25"/>
      <c r="Y34" s="27">
        <v>0.04</v>
      </c>
      <c r="Z34" s="3">
        <v>0.21</v>
      </c>
      <c r="AA34" s="26">
        <f t="shared" si="10"/>
        <v>0.0084</v>
      </c>
      <c r="AB34" s="3">
        <v>0.015</v>
      </c>
      <c r="AC34" s="3">
        <v>0.29</v>
      </c>
      <c r="AD34" s="26">
        <f t="shared" si="11"/>
        <v>0.00435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0.0378438665531938</v>
      </c>
      <c r="AR34" s="28">
        <f t="shared" si="15"/>
        <v>108.812583333333</v>
      </c>
      <c r="AS34" s="1">
        <f t="shared" si="16"/>
        <v>0.12</v>
      </c>
      <c r="AT34" s="2">
        <f t="shared" si="20"/>
        <v>16.2608333333333</v>
      </c>
      <c r="AU34" s="1">
        <f t="shared" si="17"/>
        <v>53836.0850682384</v>
      </c>
    </row>
    <row r="35" s="1" customFormat="1" spans="1:47">
      <c r="A35" s="13"/>
      <c r="B35" s="13"/>
      <c r="C35" s="16">
        <v>8</v>
      </c>
      <c r="D35" s="17">
        <v>23.0892126048387</v>
      </c>
      <c r="E35" s="19">
        <f t="shared" si="18"/>
        <v>22.9746004112903</v>
      </c>
      <c r="F35" s="16" t="s">
        <v>73</v>
      </c>
      <c r="G35" s="13">
        <v>9</v>
      </c>
      <c r="H35" s="18">
        <f t="shared" si="0"/>
        <v>23.0892126048387</v>
      </c>
      <c r="I35" s="18">
        <f t="shared" si="1"/>
        <v>296.239212604839</v>
      </c>
      <c r="J35" s="18">
        <f t="shared" si="2"/>
        <v>0.280422567639523</v>
      </c>
      <c r="K35" s="18">
        <f t="shared" si="3"/>
        <v>108.812583333333</v>
      </c>
      <c r="L35" s="18">
        <f t="shared" si="4"/>
        <v>1.08812583333333</v>
      </c>
      <c r="M35" s="13" t="s">
        <v>73</v>
      </c>
      <c r="N35" s="13"/>
      <c r="O35" s="18">
        <f t="shared" si="19"/>
        <v>3.47354474109554</v>
      </c>
      <c r="P35" s="18">
        <f t="shared" si="5"/>
        <v>0.974060335108774</v>
      </c>
      <c r="Q35" s="23">
        <f t="shared" si="6"/>
        <v>0.116887240213053</v>
      </c>
      <c r="R35" s="18">
        <f t="shared" si="7"/>
        <v>0.1305751</v>
      </c>
      <c r="S35" s="24">
        <f t="shared" si="8"/>
        <v>0.895172511551229</v>
      </c>
      <c r="T35" s="3">
        <v>0.01</v>
      </c>
      <c r="U35" s="25">
        <f t="shared" si="9"/>
        <v>0.00895172511551229</v>
      </c>
      <c r="V35" s="24"/>
      <c r="W35" s="3"/>
      <c r="X35" s="25"/>
      <c r="Y35" s="27">
        <v>0.04</v>
      </c>
      <c r="Z35" s="3">
        <v>0.21</v>
      </c>
      <c r="AA35" s="26">
        <f t="shared" si="10"/>
        <v>0.0084</v>
      </c>
      <c r="AB35" s="3">
        <v>0.015</v>
      </c>
      <c r="AC35" s="3">
        <v>0.29</v>
      </c>
      <c r="AD35" s="26">
        <f t="shared" si="11"/>
        <v>0.00435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</v>
      </c>
      <c r="AO35" s="3">
        <v>0.38</v>
      </c>
      <c r="AP35" s="3">
        <f t="shared" si="13"/>
        <v>0.0038</v>
      </c>
      <c r="AQ35" s="1">
        <f t="shared" si="14"/>
        <v>0.0365017251155123</v>
      </c>
      <c r="AR35" s="28">
        <f t="shared" si="15"/>
        <v>108.812583333333</v>
      </c>
      <c r="AS35" s="1">
        <f t="shared" si="16"/>
        <v>0.12</v>
      </c>
      <c r="AT35" s="2">
        <f t="shared" si="20"/>
        <v>16.2608333333333</v>
      </c>
      <c r="AU35" s="1">
        <f t="shared" si="17"/>
        <v>51926.7759200554</v>
      </c>
    </row>
    <row r="36" s="1" customFormat="1" spans="1:47">
      <c r="A36" s="13"/>
      <c r="B36" s="13"/>
      <c r="C36" s="16">
        <v>9</v>
      </c>
      <c r="D36" s="17">
        <v>17.4752884083333</v>
      </c>
      <c r="E36" s="19">
        <f t="shared" si="18"/>
        <v>23.0892126048387</v>
      </c>
      <c r="F36" s="16" t="s">
        <v>73</v>
      </c>
      <c r="G36" s="13">
        <v>10</v>
      </c>
      <c r="H36" s="18">
        <f t="shared" si="0"/>
        <v>17.4752884083333</v>
      </c>
      <c r="I36" s="18">
        <f t="shared" si="1"/>
        <v>290.625288408333</v>
      </c>
      <c r="J36" s="18">
        <f t="shared" si="2"/>
        <v>0.148620506616487</v>
      </c>
      <c r="K36" s="18">
        <f t="shared" si="3"/>
        <v>108.812583333333</v>
      </c>
      <c r="L36" s="18">
        <f t="shared" si="4"/>
        <v>1.08812583333333</v>
      </c>
      <c r="M36" s="13" t="s">
        <v>73</v>
      </c>
      <c r="N36" s="13"/>
      <c r="O36" s="18">
        <f t="shared" si="19"/>
        <v>3.5876102393201</v>
      </c>
      <c r="P36" s="18">
        <f t="shared" si="5"/>
        <v>0.53319245131025</v>
      </c>
      <c r="Q36" s="23">
        <f t="shared" si="6"/>
        <v>0.06398309415723</v>
      </c>
      <c r="R36" s="18">
        <f t="shared" si="7"/>
        <v>0.1305751</v>
      </c>
      <c r="S36" s="24">
        <f t="shared" si="8"/>
        <v>0.490009918868375</v>
      </c>
      <c r="T36" s="3">
        <v>0.01</v>
      </c>
      <c r="U36" s="25">
        <f t="shared" si="9"/>
        <v>0.00490009918868375</v>
      </c>
      <c r="V36" s="24"/>
      <c r="W36" s="3"/>
      <c r="X36" s="25"/>
      <c r="Y36" s="27">
        <v>0.02</v>
      </c>
      <c r="Z36" s="3">
        <v>0.21</v>
      </c>
      <c r="AA36" s="26">
        <f t="shared" si="10"/>
        <v>0.0042</v>
      </c>
      <c r="AB36" s="3">
        <v>0.01</v>
      </c>
      <c r="AC36" s="3">
        <v>0.29</v>
      </c>
      <c r="AD36" s="26">
        <f t="shared" si="11"/>
        <v>0.0029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0.0268000991886838</v>
      </c>
      <c r="AR36" s="28">
        <f t="shared" si="15"/>
        <v>108.812583333333</v>
      </c>
      <c r="AS36" s="1">
        <f t="shared" si="16"/>
        <v>0.12</v>
      </c>
      <c r="AT36" s="2">
        <f t="shared" si="20"/>
        <v>16.2608333333333</v>
      </c>
      <c r="AU36" s="1">
        <f t="shared" si="17"/>
        <v>38125.3965614526</v>
      </c>
    </row>
    <row r="37" s="1" customFormat="1" spans="1:47">
      <c r="A37" s="13"/>
      <c r="B37" s="13"/>
      <c r="C37" s="16">
        <v>10</v>
      </c>
      <c r="D37" s="17">
        <v>12.513042227</v>
      </c>
      <c r="E37" s="19">
        <f t="shared" si="18"/>
        <v>17.4752884083333</v>
      </c>
      <c r="F37" s="16" t="s">
        <v>73</v>
      </c>
      <c r="G37" s="13">
        <v>11</v>
      </c>
      <c r="H37" s="18">
        <f t="shared" si="0"/>
        <v>12.513042227</v>
      </c>
      <c r="I37" s="18">
        <f t="shared" si="1"/>
        <v>285.663042227</v>
      </c>
      <c r="J37" s="18">
        <f t="shared" si="2"/>
        <v>0.0830479424947542</v>
      </c>
      <c r="K37" s="18">
        <f t="shared" si="3"/>
        <v>108.812583333333</v>
      </c>
      <c r="L37" s="18">
        <f t="shared" si="4"/>
        <v>1.08812583333333</v>
      </c>
      <c r="M37" s="13" t="s">
        <v>75</v>
      </c>
      <c r="N37" s="18">
        <f>(O36-P36)*C22/100</f>
        <v>2.90169689860936</v>
      </c>
      <c r="O37" s="18">
        <f t="shared" si="19"/>
        <v>1.24084672273383</v>
      </c>
      <c r="P37" s="18">
        <f t="shared" si="5"/>
        <v>0.103049767274403</v>
      </c>
      <c r="Q37" s="23">
        <f t="shared" si="6"/>
        <v>0.0123659720729284</v>
      </c>
      <c r="R37" s="18">
        <f t="shared" si="7"/>
        <v>0.1305751</v>
      </c>
      <c r="S37" s="24">
        <f t="shared" si="8"/>
        <v>0.0947039065865419</v>
      </c>
      <c r="T37" s="3">
        <v>0.01</v>
      </c>
      <c r="U37" s="25">
        <f t="shared" si="9"/>
        <v>0.000947039065865419</v>
      </c>
      <c r="V37" s="24"/>
      <c r="W37" s="3"/>
      <c r="X37" s="25"/>
      <c r="Y37" s="27">
        <v>0.02</v>
      </c>
      <c r="Z37" s="3">
        <v>0.21</v>
      </c>
      <c r="AA37" s="26">
        <f t="shared" si="10"/>
        <v>0.0042</v>
      </c>
      <c r="AB37" s="3">
        <v>0.01</v>
      </c>
      <c r="AC37" s="3">
        <v>0.29</v>
      </c>
      <c r="AD37" s="26">
        <f t="shared" si="11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0.0228470390658654</v>
      </c>
      <c r="AR37" s="28">
        <f t="shared" si="15"/>
        <v>108.812583333333</v>
      </c>
      <c r="AS37" s="1">
        <f t="shared" si="16"/>
        <v>0.12</v>
      </c>
      <c r="AT37" s="2">
        <f t="shared" si="20"/>
        <v>16.2608333333333</v>
      </c>
      <c r="AU37" s="1">
        <f t="shared" si="17"/>
        <v>32501.8358517463</v>
      </c>
    </row>
    <row r="38" s="1" customFormat="1" spans="1:48">
      <c r="A38" s="13"/>
      <c r="B38" s="13"/>
      <c r="C38" s="16">
        <v>11</v>
      </c>
      <c r="D38" s="17">
        <v>4.38193864566667</v>
      </c>
      <c r="E38" s="19">
        <f t="shared" si="18"/>
        <v>12.513042227</v>
      </c>
      <c r="F38" s="16" t="s">
        <v>75</v>
      </c>
      <c r="G38" s="13">
        <v>12</v>
      </c>
      <c r="H38" s="18">
        <f t="shared" si="0"/>
        <v>4.38193864566667</v>
      </c>
      <c r="I38" s="18">
        <f t="shared" si="1"/>
        <v>277.531938645667</v>
      </c>
      <c r="J38" s="18">
        <f t="shared" si="2"/>
        <v>0.0305939636936355</v>
      </c>
      <c r="K38" s="18">
        <f t="shared" si="3"/>
        <v>108.812583333333</v>
      </c>
      <c r="L38" s="18">
        <f t="shared" si="4"/>
        <v>1.08812583333333</v>
      </c>
      <c r="M38" s="13" t="s">
        <v>73</v>
      </c>
      <c r="N38" s="13"/>
      <c r="O38" s="18">
        <f t="shared" si="19"/>
        <v>2.22592278879276</v>
      </c>
      <c r="P38" s="18">
        <f t="shared" si="5"/>
        <v>0.0680998009851615</v>
      </c>
      <c r="Q38" s="23">
        <f t="shared" si="6"/>
        <v>0.00817197611821938</v>
      </c>
      <c r="R38" s="18">
        <f t="shared" si="7"/>
        <v>0.1305751</v>
      </c>
      <c r="S38" s="24">
        <f t="shared" si="8"/>
        <v>0.0625844905975135</v>
      </c>
      <c r="T38" s="3">
        <v>0.01</v>
      </c>
      <c r="U38" s="25">
        <f t="shared" si="9"/>
        <v>0.000625844905975135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0.0225258449059751</v>
      </c>
      <c r="AR38" s="28">
        <f t="shared" si="15"/>
        <v>108.812583333333</v>
      </c>
      <c r="AS38" s="1">
        <f t="shared" si="16"/>
        <v>0.12</v>
      </c>
      <c r="AT38" s="2">
        <f t="shared" si="20"/>
        <v>16.2608333333333</v>
      </c>
      <c r="AU38" s="1">
        <f t="shared" si="17"/>
        <v>32044.910127971</v>
      </c>
      <c r="AV38" s="1">
        <f>SUM(AU27:AU38)</f>
        <v>479840.926249435</v>
      </c>
    </row>
    <row r="39" s="1" customFormat="1" spans="1:46">
      <c r="A39" s="13"/>
      <c r="B39" s="13"/>
      <c r="C39" s="16">
        <v>12</v>
      </c>
      <c r="D39" s="17">
        <v>-1.27653427096774</v>
      </c>
      <c r="E39" s="19">
        <f t="shared" si="18"/>
        <v>4.38193864566667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-2.55249805593548</v>
      </c>
      <c r="E42" s="16"/>
      <c r="F42" s="16"/>
      <c r="G42" s="13">
        <v>1</v>
      </c>
      <c r="H42" s="18">
        <f t="shared" ref="H42:H53" si="21">E43</f>
        <v>-2.55249805593548</v>
      </c>
      <c r="I42" s="18">
        <f t="shared" ref="I42:I53" si="22">H42+273.15</f>
        <v>270.597501944065</v>
      </c>
      <c r="J42" s="18">
        <f t="shared" ref="J42:J53" si="23">EXP(($C$16*(I42-$C$14))/($C$17*I42*$C$14))</f>
        <v>0.0124502358781597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0.000959801652843038</v>
      </c>
      <c r="Q42" s="23">
        <f t="shared" ref="Q42:Q53" si="27">P42*$B$44</f>
        <v>0.000148769256190671</v>
      </c>
      <c r="R42" s="18">
        <f t="shared" ref="R42:R53" si="28">L42*$B$44</f>
        <v>0.0119491114583333</v>
      </c>
      <c r="S42" s="24">
        <f t="shared" ref="S42:S53" si="29">Q42/R42</f>
        <v>0.0124502358781597</v>
      </c>
      <c r="T42" s="3">
        <v>0.01</v>
      </c>
      <c r="U42" s="25">
        <f t="shared" ref="U42:U53" si="30">S42*T42</f>
        <v>0.000124502358781597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0.0149245023587816</v>
      </c>
      <c r="AR42" s="28">
        <f t="shared" ref="AR42:AR53" si="34">$B$42/12</f>
        <v>7.70910416666667</v>
      </c>
      <c r="AS42" s="1">
        <f t="shared" ref="AS42:AS53" si="35">$B$44</f>
        <v>0.155</v>
      </c>
      <c r="AT42" s="2">
        <f t="shared" ref="AT42:AT53" si="36">$E$5/12</f>
        <v>130.167397260274</v>
      </c>
      <c r="AU42" s="1">
        <f t="shared" ref="AU42:AU53" si="37">AT42*10000*AS42*0.67*AR42*AQ42</f>
        <v>15552.9399390745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-2.09618929535484</v>
      </c>
      <c r="E43" s="19">
        <f t="shared" ref="E43:E54" si="38">D42</f>
        <v>-2.55249805593548</v>
      </c>
      <c r="F43" s="16" t="s">
        <v>73</v>
      </c>
      <c r="G43" s="13">
        <v>2</v>
      </c>
      <c r="H43" s="18">
        <f t="shared" si="21"/>
        <v>-2.09618929535484</v>
      </c>
      <c r="I43" s="18">
        <f t="shared" si="22"/>
        <v>271.053810704645</v>
      </c>
      <c r="J43" s="18">
        <f t="shared" si="23"/>
        <v>0.0132277226306282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0.15322228168049</v>
      </c>
      <c r="P43" s="18">
        <f t="shared" si="26"/>
        <v>0.00202678184290151</v>
      </c>
      <c r="Q43" s="23">
        <f t="shared" si="27"/>
        <v>0.000314151185649734</v>
      </c>
      <c r="R43" s="18">
        <f t="shared" si="28"/>
        <v>0.0119491114583333</v>
      </c>
      <c r="S43" s="24">
        <f t="shared" si="29"/>
        <v>0.0262907569943742</v>
      </c>
      <c r="T43" s="3">
        <v>0.01</v>
      </c>
      <c r="U43" s="25">
        <f t="shared" si="30"/>
        <v>0.000262907569943742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0.0150629075699437</v>
      </c>
      <c r="AR43" s="28">
        <f t="shared" si="34"/>
        <v>7.70910416666667</v>
      </c>
      <c r="AS43" s="1">
        <f t="shared" si="35"/>
        <v>0.155</v>
      </c>
      <c r="AT43" s="2">
        <f t="shared" si="36"/>
        <v>130.167397260274</v>
      </c>
      <c r="AU43" s="1">
        <f t="shared" si="37"/>
        <v>15697.173085662</v>
      </c>
    </row>
    <row r="44" s="1" customFormat="1" spans="1:47">
      <c r="A44" s="13" t="s">
        <v>37</v>
      </c>
      <c r="B44" s="13">
        <f>I5</f>
        <v>0.155</v>
      </c>
      <c r="C44" s="16">
        <v>2</v>
      </c>
      <c r="D44" s="17">
        <v>1.58332562132143</v>
      </c>
      <c r="E44" s="19">
        <f t="shared" si="38"/>
        <v>-2.09618929535484</v>
      </c>
      <c r="F44" s="16" t="s">
        <v>73</v>
      </c>
      <c r="G44" s="13">
        <v>3</v>
      </c>
      <c r="H44" s="18">
        <f t="shared" si="21"/>
        <v>1.58332562132143</v>
      </c>
      <c r="I44" s="18">
        <f t="shared" si="22"/>
        <v>274.733325621321</v>
      </c>
      <c r="J44" s="18">
        <f t="shared" si="23"/>
        <v>0.0214006091154331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0.228286541504255</v>
      </c>
      <c r="P44" s="18">
        <f t="shared" si="26"/>
        <v>0.00488547104104667</v>
      </c>
      <c r="Q44" s="23">
        <f t="shared" si="27"/>
        <v>0.000757248011362233</v>
      </c>
      <c r="R44" s="18">
        <f t="shared" si="28"/>
        <v>0.0119491114583333</v>
      </c>
      <c r="S44" s="24">
        <f t="shared" si="29"/>
        <v>0.0633727465010904</v>
      </c>
      <c r="T44" s="3">
        <v>0.01</v>
      </c>
      <c r="U44" s="25">
        <f t="shared" si="30"/>
        <v>0.000633727465010904</v>
      </c>
      <c r="V44" s="24"/>
      <c r="W44" s="3"/>
      <c r="X44" s="25"/>
      <c r="Y44" s="27">
        <v>0.02</v>
      </c>
      <c r="Z44" s="3">
        <v>0.49</v>
      </c>
      <c r="AA44" s="26">
        <f t="shared" si="31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32"/>
        <v>0.005</v>
      </c>
      <c r="AQ44" s="1">
        <f t="shared" si="33"/>
        <v>0.0154337274650109</v>
      </c>
      <c r="AR44" s="28">
        <f t="shared" si="34"/>
        <v>7.70910416666667</v>
      </c>
      <c r="AS44" s="1">
        <f t="shared" si="35"/>
        <v>0.155</v>
      </c>
      <c r="AT44" s="2">
        <f t="shared" si="36"/>
        <v>130.167397260274</v>
      </c>
      <c r="AU44" s="1">
        <f t="shared" si="37"/>
        <v>16083.6073812618</v>
      </c>
    </row>
    <row r="45" s="1" customFormat="1" spans="1:47">
      <c r="A45" s="13"/>
      <c r="B45" s="13"/>
      <c r="C45" s="16">
        <v>3</v>
      </c>
      <c r="D45" s="17">
        <v>9.65750547767742</v>
      </c>
      <c r="E45" s="19">
        <f t="shared" si="38"/>
        <v>1.58332562132143</v>
      </c>
      <c r="F45" s="16" t="s">
        <v>73</v>
      </c>
      <c r="G45" s="13">
        <v>4</v>
      </c>
      <c r="H45" s="18">
        <f t="shared" si="21"/>
        <v>9.65750547767742</v>
      </c>
      <c r="I45" s="18">
        <f t="shared" si="22"/>
        <v>282.807505477677</v>
      </c>
      <c r="J45" s="18">
        <f t="shared" si="23"/>
        <v>0.0588657564900184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0.300492112129875</v>
      </c>
      <c r="P45" s="18">
        <f t="shared" si="26"/>
        <v>0.0176886954998086</v>
      </c>
      <c r="Q45" s="23">
        <f t="shared" si="27"/>
        <v>0.00274174780247033</v>
      </c>
      <c r="R45" s="18">
        <f t="shared" si="28"/>
        <v>0.0119491114583333</v>
      </c>
      <c r="S45" s="24">
        <f t="shared" si="29"/>
        <v>0.229452023443821</v>
      </c>
      <c r="T45" s="3">
        <v>0.01</v>
      </c>
      <c r="U45" s="25">
        <f t="shared" si="30"/>
        <v>0.00229452023443821</v>
      </c>
      <c r="V45" s="24"/>
      <c r="W45" s="3"/>
      <c r="X45" s="25"/>
      <c r="Y45" s="27">
        <v>0.02</v>
      </c>
      <c r="Z45" s="3">
        <v>0.49</v>
      </c>
      <c r="AA45" s="26">
        <f t="shared" si="31"/>
        <v>0.0098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</v>
      </c>
      <c r="AO45" s="3">
        <v>0.5</v>
      </c>
      <c r="AP45" s="3">
        <f t="shared" si="32"/>
        <v>0.005</v>
      </c>
      <c r="AQ45" s="1">
        <f t="shared" si="33"/>
        <v>0.0170945202344382</v>
      </c>
      <c r="AR45" s="28">
        <f t="shared" si="34"/>
        <v>7.70910416666667</v>
      </c>
      <c r="AS45" s="1">
        <f t="shared" si="35"/>
        <v>0.155</v>
      </c>
      <c r="AT45" s="2">
        <f t="shared" si="36"/>
        <v>130.167397260274</v>
      </c>
      <c r="AU45" s="1">
        <f t="shared" si="37"/>
        <v>17814.3324381649</v>
      </c>
    </row>
    <row r="46" s="1" customFormat="1" spans="1:47">
      <c r="A46" s="13"/>
      <c r="B46" s="13"/>
      <c r="C46" s="16">
        <v>4</v>
      </c>
      <c r="D46" s="17">
        <v>12.764144197</v>
      </c>
      <c r="E46" s="19">
        <f t="shared" si="38"/>
        <v>9.65750547767742</v>
      </c>
      <c r="F46" s="16" t="s">
        <v>73</v>
      </c>
      <c r="G46" s="13">
        <v>5</v>
      </c>
      <c r="H46" s="18">
        <f t="shared" si="21"/>
        <v>12.764144197</v>
      </c>
      <c r="I46" s="18">
        <f t="shared" si="22"/>
        <v>285.914144197</v>
      </c>
      <c r="J46" s="18">
        <f t="shared" si="23"/>
        <v>0.085571548406864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0.268663245798564</v>
      </c>
      <c r="O46" s="18">
        <f t="shared" si="39"/>
        <v>0.09123121249817</v>
      </c>
      <c r="P46" s="18">
        <f t="shared" si="26"/>
        <v>0.00780679611650405</v>
      </c>
      <c r="Q46" s="23">
        <f t="shared" si="27"/>
        <v>0.00121005339805813</v>
      </c>
      <c r="R46" s="18">
        <f t="shared" si="28"/>
        <v>0.0119491114583333</v>
      </c>
      <c r="S46" s="24">
        <f t="shared" si="29"/>
        <v>0.101267228302087</v>
      </c>
      <c r="T46" s="3">
        <v>0.01</v>
      </c>
      <c r="U46" s="25">
        <f t="shared" si="30"/>
        <v>0.00101267228302087</v>
      </c>
      <c r="V46" s="24"/>
      <c r="W46" s="3"/>
      <c r="X46" s="25"/>
      <c r="Y46" s="27">
        <v>0.04</v>
      </c>
      <c r="Z46" s="3">
        <v>0.49</v>
      </c>
      <c r="AA46" s="26">
        <f t="shared" si="31"/>
        <v>0.0196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0.015</v>
      </c>
      <c r="AO46" s="3">
        <v>0.5</v>
      </c>
      <c r="AP46" s="3">
        <f t="shared" si="32"/>
        <v>0.0075</v>
      </c>
      <c r="AQ46" s="1">
        <f t="shared" si="33"/>
        <v>0.0281126722830209</v>
      </c>
      <c r="AR46" s="28">
        <f t="shared" si="34"/>
        <v>7.70910416666667</v>
      </c>
      <c r="AS46" s="1">
        <f t="shared" si="35"/>
        <v>0.155</v>
      </c>
      <c r="AT46" s="2">
        <f t="shared" si="36"/>
        <v>130.167397260274</v>
      </c>
      <c r="AU46" s="1">
        <f t="shared" si="37"/>
        <v>29296.4343489442</v>
      </c>
    </row>
    <row r="47" s="1" customFormat="1" spans="1:47">
      <c r="A47" s="13"/>
      <c r="B47" s="13"/>
      <c r="C47" s="16">
        <v>5</v>
      </c>
      <c r="D47" s="17">
        <v>18.20327489</v>
      </c>
      <c r="E47" s="19">
        <f t="shared" si="38"/>
        <v>12.764144197</v>
      </c>
      <c r="F47" s="16" t="s">
        <v>75</v>
      </c>
      <c r="G47" s="13">
        <v>6</v>
      </c>
      <c r="H47" s="18">
        <f t="shared" si="21"/>
        <v>18.20327489</v>
      </c>
      <c r="I47" s="18">
        <f t="shared" si="22"/>
        <v>291.35327489</v>
      </c>
      <c r="J47" s="18">
        <f t="shared" si="23"/>
        <v>0.161597349901871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0.160515458048333</v>
      </c>
      <c r="P47" s="18">
        <f t="shared" si="26"/>
        <v>0.0259388726388955</v>
      </c>
      <c r="Q47" s="23">
        <f t="shared" si="27"/>
        <v>0.0040205252590288</v>
      </c>
      <c r="R47" s="18">
        <f t="shared" si="28"/>
        <v>0.0119491114583333</v>
      </c>
      <c r="S47" s="24">
        <f t="shared" si="29"/>
        <v>0.336470646629117</v>
      </c>
      <c r="T47" s="3">
        <v>0.01</v>
      </c>
      <c r="U47" s="25">
        <f t="shared" si="30"/>
        <v>0.00336470646629117</v>
      </c>
      <c r="V47" s="24"/>
      <c r="W47" s="3"/>
      <c r="X47" s="25"/>
      <c r="Y47" s="27">
        <v>0.04</v>
      </c>
      <c r="Z47" s="3">
        <v>0.49</v>
      </c>
      <c r="AA47" s="26">
        <f t="shared" si="31"/>
        <v>0.0196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0.015</v>
      </c>
      <c r="AO47" s="3">
        <v>0.5</v>
      </c>
      <c r="AP47" s="3">
        <f t="shared" si="32"/>
        <v>0.0075</v>
      </c>
      <c r="AQ47" s="1">
        <f t="shared" si="33"/>
        <v>0.0304647064662912</v>
      </c>
      <c r="AR47" s="28">
        <f t="shared" si="34"/>
        <v>7.70910416666667</v>
      </c>
      <c r="AS47" s="1">
        <f t="shared" si="35"/>
        <v>0.155</v>
      </c>
      <c r="AT47" s="2">
        <f t="shared" si="36"/>
        <v>130.167397260274</v>
      </c>
      <c r="AU47" s="1">
        <f t="shared" si="37"/>
        <v>31747.50745729</v>
      </c>
    </row>
    <row r="48" s="1" customFormat="1" spans="1:47">
      <c r="A48" s="13"/>
      <c r="B48" s="13"/>
      <c r="C48" s="16">
        <v>6</v>
      </c>
      <c r="D48" s="17">
        <v>22.411666547</v>
      </c>
      <c r="E48" s="19">
        <f t="shared" si="38"/>
        <v>18.20327489</v>
      </c>
      <c r="F48" s="16" t="s">
        <v>73</v>
      </c>
      <c r="G48" s="13">
        <v>7</v>
      </c>
      <c r="H48" s="18">
        <f t="shared" si="21"/>
        <v>22.411666547</v>
      </c>
      <c r="I48" s="18">
        <f t="shared" si="22"/>
        <v>295.561666547</v>
      </c>
      <c r="J48" s="18">
        <f t="shared" si="23"/>
        <v>0.260070042177288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0.211667627076104</v>
      </c>
      <c r="P48" s="18">
        <f t="shared" si="26"/>
        <v>0.0550484087012488</v>
      </c>
      <c r="Q48" s="23">
        <f t="shared" si="27"/>
        <v>0.00853250334869356</v>
      </c>
      <c r="R48" s="18">
        <f t="shared" si="28"/>
        <v>0.0119491114583333</v>
      </c>
      <c r="S48" s="24">
        <f t="shared" si="29"/>
        <v>0.714070111275343</v>
      </c>
      <c r="T48" s="3">
        <v>0.01</v>
      </c>
      <c r="U48" s="25">
        <f t="shared" si="30"/>
        <v>0.00714070111275343</v>
      </c>
      <c r="V48" s="24"/>
      <c r="W48" s="3"/>
      <c r="X48" s="25"/>
      <c r="Y48" s="27">
        <v>0.04</v>
      </c>
      <c r="Z48" s="3">
        <v>0.49</v>
      </c>
      <c r="AA48" s="26">
        <f t="shared" si="31"/>
        <v>0.0196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0.015</v>
      </c>
      <c r="AO48" s="3">
        <v>0.5</v>
      </c>
      <c r="AP48" s="3">
        <f t="shared" si="32"/>
        <v>0.0075</v>
      </c>
      <c r="AQ48" s="1">
        <f t="shared" si="33"/>
        <v>0.0342407011127534</v>
      </c>
      <c r="AR48" s="28">
        <f t="shared" si="34"/>
        <v>7.70910416666667</v>
      </c>
      <c r="AS48" s="1">
        <f t="shared" si="35"/>
        <v>0.155</v>
      </c>
      <c r="AT48" s="2">
        <f t="shared" si="36"/>
        <v>130.167397260274</v>
      </c>
      <c r="AU48" s="1">
        <f t="shared" si="37"/>
        <v>35682.5008349512</v>
      </c>
    </row>
    <row r="49" s="1" customFormat="1" spans="1:47">
      <c r="A49" s="13"/>
      <c r="B49" s="13"/>
      <c r="C49" s="16">
        <v>7</v>
      </c>
      <c r="D49" s="17">
        <v>22.9746004112903</v>
      </c>
      <c r="E49" s="19">
        <f t="shared" si="38"/>
        <v>22.411666547</v>
      </c>
      <c r="F49" s="16" t="s">
        <v>73</v>
      </c>
      <c r="G49" s="13">
        <v>8</v>
      </c>
      <c r="H49" s="18">
        <f t="shared" si="21"/>
        <v>22.9746004112903</v>
      </c>
      <c r="I49" s="18">
        <f t="shared" si="22"/>
        <v>296.12460041129</v>
      </c>
      <c r="J49" s="18">
        <f t="shared" si="23"/>
        <v>0.27687783843197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0.233710260041522</v>
      </c>
      <c r="P49" s="18">
        <f t="shared" si="26"/>
        <v>0.0647091916196701</v>
      </c>
      <c r="Q49" s="23">
        <f t="shared" si="27"/>
        <v>0.0100299247010489</v>
      </c>
      <c r="R49" s="18">
        <f t="shared" si="28"/>
        <v>0.0119491114583333</v>
      </c>
      <c r="S49" s="24">
        <f t="shared" si="29"/>
        <v>0.839386655319378</v>
      </c>
      <c r="T49" s="3">
        <v>0.01</v>
      </c>
      <c r="U49" s="25">
        <f t="shared" si="30"/>
        <v>0.00839386655319378</v>
      </c>
      <c r="V49" s="24"/>
      <c r="W49" s="3"/>
      <c r="X49" s="25"/>
      <c r="Y49" s="27">
        <v>0.04</v>
      </c>
      <c r="Z49" s="3">
        <v>0.49</v>
      </c>
      <c r="AA49" s="26">
        <f t="shared" si="31"/>
        <v>0.0196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0.015</v>
      </c>
      <c r="AO49" s="3">
        <v>0.5</v>
      </c>
      <c r="AP49" s="3">
        <f t="shared" si="32"/>
        <v>0.0075</v>
      </c>
      <c r="AQ49" s="1">
        <f t="shared" si="33"/>
        <v>0.0354938665531938</v>
      </c>
      <c r="AR49" s="28">
        <f t="shared" si="34"/>
        <v>7.70910416666667</v>
      </c>
      <c r="AS49" s="1">
        <f t="shared" si="35"/>
        <v>0.155</v>
      </c>
      <c r="AT49" s="2">
        <f t="shared" si="36"/>
        <v>130.167397260274</v>
      </c>
      <c r="AU49" s="1">
        <f t="shared" si="37"/>
        <v>36988.4342832062</v>
      </c>
    </row>
    <row r="50" s="1" customFormat="1" spans="1:47">
      <c r="A50" s="13"/>
      <c r="B50" s="13"/>
      <c r="C50" s="16">
        <v>8</v>
      </c>
      <c r="D50" s="17">
        <v>23.0892126048387</v>
      </c>
      <c r="E50" s="19">
        <f t="shared" si="38"/>
        <v>22.9746004112903</v>
      </c>
      <c r="F50" s="16" t="s">
        <v>73</v>
      </c>
      <c r="G50" s="13">
        <v>9</v>
      </c>
      <c r="H50" s="18">
        <f t="shared" si="21"/>
        <v>23.0892126048387</v>
      </c>
      <c r="I50" s="18">
        <f t="shared" si="22"/>
        <v>296.239212604839</v>
      </c>
      <c r="J50" s="18">
        <f t="shared" si="23"/>
        <v>0.280422567639523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0.246092110088518</v>
      </c>
      <c r="P50" s="18">
        <f t="shared" si="26"/>
        <v>0.0690097813868504</v>
      </c>
      <c r="Q50" s="23">
        <f t="shared" si="27"/>
        <v>0.0106965161149618</v>
      </c>
      <c r="R50" s="18">
        <f t="shared" si="28"/>
        <v>0.0119491114583333</v>
      </c>
      <c r="S50" s="24">
        <f t="shared" si="29"/>
        <v>0.895172511551229</v>
      </c>
      <c r="T50" s="3">
        <v>0.01</v>
      </c>
      <c r="U50" s="25">
        <f t="shared" si="30"/>
        <v>0.00895172511551229</v>
      </c>
      <c r="V50" s="24"/>
      <c r="W50" s="3"/>
      <c r="X50" s="25"/>
      <c r="Y50" s="27">
        <v>0.02</v>
      </c>
      <c r="Z50" s="3">
        <v>0.49</v>
      </c>
      <c r="AA50" s="26">
        <f t="shared" si="31"/>
        <v>0.0098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</v>
      </c>
      <c r="AO50" s="3">
        <v>0.5</v>
      </c>
      <c r="AP50" s="3">
        <f t="shared" si="32"/>
        <v>0.005</v>
      </c>
      <c r="AQ50" s="1">
        <f t="shared" si="33"/>
        <v>0.0237517251155123</v>
      </c>
      <c r="AR50" s="28">
        <f t="shared" si="34"/>
        <v>7.70910416666667</v>
      </c>
      <c r="AS50" s="1">
        <f t="shared" si="35"/>
        <v>0.155</v>
      </c>
      <c r="AT50" s="2">
        <f t="shared" si="36"/>
        <v>130.167397260274</v>
      </c>
      <c r="AU50" s="1">
        <f t="shared" si="37"/>
        <v>24751.8574013699</v>
      </c>
    </row>
    <row r="51" s="1" customFormat="1" spans="1:47">
      <c r="A51" s="13"/>
      <c r="B51" s="13"/>
      <c r="C51" s="16">
        <v>9</v>
      </c>
      <c r="D51" s="17">
        <v>17.4752884083333</v>
      </c>
      <c r="E51" s="19">
        <f t="shared" si="38"/>
        <v>23.0892126048387</v>
      </c>
      <c r="F51" s="16" t="s">
        <v>73</v>
      </c>
      <c r="G51" s="13">
        <v>10</v>
      </c>
      <c r="H51" s="18">
        <f t="shared" si="21"/>
        <v>17.4752884083333</v>
      </c>
      <c r="I51" s="18">
        <f t="shared" si="22"/>
        <v>290.625288408333</v>
      </c>
      <c r="J51" s="18">
        <f t="shared" si="23"/>
        <v>0.148620506616487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0.254173370368334</v>
      </c>
      <c r="P51" s="18">
        <f t="shared" si="26"/>
        <v>0.0377753750725619</v>
      </c>
      <c r="Q51" s="23">
        <f t="shared" si="27"/>
        <v>0.00585518313624709</v>
      </c>
      <c r="R51" s="18">
        <f t="shared" si="28"/>
        <v>0.0119491114583333</v>
      </c>
      <c r="S51" s="24">
        <f t="shared" si="29"/>
        <v>0.490009918868375</v>
      </c>
      <c r="T51" s="3">
        <v>0.01</v>
      </c>
      <c r="U51" s="25">
        <f t="shared" si="30"/>
        <v>0.00490009918868375</v>
      </c>
      <c r="V51" s="24"/>
      <c r="W51" s="3"/>
      <c r="X51" s="25"/>
      <c r="Y51" s="27">
        <v>0.02</v>
      </c>
      <c r="Z51" s="3">
        <v>0.49</v>
      </c>
      <c r="AA51" s="26">
        <f t="shared" si="31"/>
        <v>0.0098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</v>
      </c>
      <c r="AO51" s="3">
        <v>0.5</v>
      </c>
      <c r="AP51" s="3">
        <f t="shared" si="32"/>
        <v>0.005</v>
      </c>
      <c r="AQ51" s="1">
        <f t="shared" si="33"/>
        <v>0.0197000991886838</v>
      </c>
      <c r="AR51" s="28">
        <f t="shared" si="34"/>
        <v>7.70910416666667</v>
      </c>
      <c r="AS51" s="1">
        <f t="shared" si="35"/>
        <v>0.155</v>
      </c>
      <c r="AT51" s="2">
        <f t="shared" si="36"/>
        <v>130.167397260274</v>
      </c>
      <c r="AU51" s="1">
        <f t="shared" si="37"/>
        <v>20529.6265235354</v>
      </c>
    </row>
    <row r="52" s="1" customFormat="1" spans="1:47">
      <c r="A52" s="13"/>
      <c r="B52" s="13"/>
      <c r="C52" s="16">
        <v>10</v>
      </c>
      <c r="D52" s="17">
        <v>12.513042227</v>
      </c>
      <c r="E52" s="19">
        <f t="shared" si="38"/>
        <v>17.4752884083333</v>
      </c>
      <c r="F52" s="16" t="s">
        <v>73</v>
      </c>
      <c r="G52" s="13">
        <v>11</v>
      </c>
      <c r="H52" s="18">
        <f t="shared" si="21"/>
        <v>12.513042227</v>
      </c>
      <c r="I52" s="18">
        <f t="shared" si="22"/>
        <v>285.663042227</v>
      </c>
      <c r="J52" s="18">
        <f t="shared" si="23"/>
        <v>0.0830479424947542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0.205578095530984</v>
      </c>
      <c r="O52" s="18">
        <f t="shared" si="39"/>
        <v>0.0879109414314553</v>
      </c>
      <c r="P52" s="18">
        <f t="shared" si="26"/>
        <v>0.00730082280865921</v>
      </c>
      <c r="Q52" s="23">
        <f t="shared" si="27"/>
        <v>0.00113162753534218</v>
      </c>
      <c r="R52" s="18">
        <f t="shared" si="28"/>
        <v>0.0119491114583333</v>
      </c>
      <c r="S52" s="24">
        <f t="shared" si="29"/>
        <v>0.0947039065865419</v>
      </c>
      <c r="T52" s="3">
        <v>0.01</v>
      </c>
      <c r="U52" s="25">
        <f t="shared" si="30"/>
        <v>0.000947039065865419</v>
      </c>
      <c r="V52" s="24"/>
      <c r="W52" s="3"/>
      <c r="X52" s="25"/>
      <c r="Y52" s="27">
        <v>0.02</v>
      </c>
      <c r="Z52" s="3">
        <v>0.49</v>
      </c>
      <c r="AA52" s="26">
        <f t="shared" si="31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32"/>
        <v>0.005</v>
      </c>
      <c r="AQ52" s="1">
        <f t="shared" si="33"/>
        <v>0.0157470390658654</v>
      </c>
      <c r="AR52" s="28">
        <f t="shared" si="34"/>
        <v>7.70910416666667</v>
      </c>
      <c r="AS52" s="1">
        <f t="shared" si="35"/>
        <v>0.155</v>
      </c>
      <c r="AT52" s="2">
        <f t="shared" si="36"/>
        <v>130.167397260274</v>
      </c>
      <c r="AU52" s="1">
        <f t="shared" si="37"/>
        <v>16410.1118363627</v>
      </c>
    </row>
    <row r="53" s="1" customFormat="1" spans="1:48">
      <c r="A53" s="13"/>
      <c r="B53" s="13"/>
      <c r="C53" s="16">
        <v>11</v>
      </c>
      <c r="D53" s="17">
        <v>4.38193864566667</v>
      </c>
      <c r="E53" s="19">
        <f t="shared" si="38"/>
        <v>12.513042227</v>
      </c>
      <c r="F53" s="16" t="s">
        <v>75</v>
      </c>
      <c r="G53" s="13">
        <v>12</v>
      </c>
      <c r="H53" s="18">
        <f t="shared" si="21"/>
        <v>4.38193864566667</v>
      </c>
      <c r="I53" s="18">
        <f t="shared" si="22"/>
        <v>277.531938645667</v>
      </c>
      <c r="J53" s="18">
        <f t="shared" si="23"/>
        <v>0.0305939636936355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0.157701160289463</v>
      </c>
      <c r="P53" s="18">
        <f t="shared" si="26"/>
        <v>0.00482470357234002</v>
      </c>
      <c r="Q53" s="23">
        <f t="shared" si="27"/>
        <v>0.000747829053712703</v>
      </c>
      <c r="R53" s="18">
        <f t="shared" si="28"/>
        <v>0.0119491114583333</v>
      </c>
      <c r="S53" s="24">
        <f t="shared" si="29"/>
        <v>0.0625844905975134</v>
      </c>
      <c r="T53" s="3">
        <v>0.01</v>
      </c>
      <c r="U53" s="25">
        <f t="shared" si="30"/>
        <v>0.000625844905975135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0.0154258449059751</v>
      </c>
      <c r="AR53" s="28">
        <f t="shared" si="34"/>
        <v>7.70910416666667</v>
      </c>
      <c r="AS53" s="1">
        <f t="shared" si="35"/>
        <v>0.155</v>
      </c>
      <c r="AT53" s="2">
        <f t="shared" si="36"/>
        <v>130.167397260274</v>
      </c>
      <c r="AU53" s="1">
        <f t="shared" si="37"/>
        <v>16075.3929052075</v>
      </c>
      <c r="AV53" s="1">
        <f>SUM(AU42:AU53)</f>
        <v>276629.91843503</v>
      </c>
    </row>
    <row r="54" s="1" customFormat="1" spans="1:46">
      <c r="A54" s="13"/>
      <c r="B54" s="13"/>
      <c r="C54" s="16">
        <v>12</v>
      </c>
      <c r="D54" s="17">
        <v>-1.27653427096774</v>
      </c>
      <c r="E54" s="19">
        <f t="shared" si="38"/>
        <v>4.38193864566667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37:51"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</row>
    <row r="56" s="1" customFormat="1" spans="19:77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 s="29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-2.55249805593548</v>
      </c>
      <c r="E58" s="16"/>
      <c r="F58" s="16"/>
      <c r="G58" s="13">
        <v>1</v>
      </c>
      <c r="H58" s="18">
        <f t="shared" ref="H58:H69" si="40">E59</f>
        <v>-2.55249805593548</v>
      </c>
      <c r="I58" s="18">
        <f t="shared" ref="I58:I69" si="41">H58+273.15</f>
        <v>270.597501944065</v>
      </c>
      <c r="J58" s="18">
        <f t="shared" ref="J58:J69" si="42">EXP(($C$16*(I58-$C$14))/($C$17*I58*$C$14))</f>
        <v>0.0124502358781597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0.0343960799070536</v>
      </c>
      <c r="Q58" s="23">
        <f t="shared" ref="Q58:Q69" si="46">P58*$B$60</f>
        <v>0.00997486317304555</v>
      </c>
      <c r="R58" s="18">
        <f t="shared" ref="R58:R69" si="47">L58*$B$60</f>
        <v>0.80117865</v>
      </c>
      <c r="S58" s="24">
        <f t="shared" ref="S58:S69" si="48">Q58/R58</f>
        <v>0.0124502358781597</v>
      </c>
      <c r="T58" s="3">
        <v>0.27</v>
      </c>
      <c r="U58" s="25">
        <f t="shared" ref="U58:U69" si="49">S58*T58</f>
        <v>0.00336156368710312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0.227053151824404</v>
      </c>
      <c r="AC58" s="28">
        <f t="shared" ref="AC58:AC69" si="51">$B$58/12</f>
        <v>10.2321666666667</v>
      </c>
      <c r="AD58" s="1">
        <f t="shared" ref="AD58:AD69" si="52">$B$60</f>
        <v>0.29</v>
      </c>
      <c r="AE58" s="29">
        <f t="shared" ref="AE58:AE69" si="53">$E$7/12</f>
        <v>140.783522310427</v>
      </c>
      <c r="AF58" s="1">
        <f t="shared" ref="AF58:AF69" si="54">AE58*10000*AC58*AB58</f>
        <v>3270747.11664317</v>
      </c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 s="29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7">
        <v>-2.09618929535484</v>
      </c>
      <c r="E59" s="19">
        <f t="shared" ref="E59:E70" si="55">D58</f>
        <v>-2.55249805593548</v>
      </c>
      <c r="F59" s="16" t="s">
        <v>73</v>
      </c>
      <c r="G59" s="13">
        <v>2</v>
      </c>
      <c r="H59" s="18">
        <f t="shared" si="40"/>
        <v>-2.09618929535484</v>
      </c>
      <c r="I59" s="18">
        <f t="shared" si="41"/>
        <v>271.053810704645</v>
      </c>
      <c r="J59" s="18">
        <f t="shared" si="42"/>
        <v>0.0132277226306282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5.49097392009295</v>
      </c>
      <c r="P59" s="18">
        <f t="shared" si="45"/>
        <v>0.0726330799870027</v>
      </c>
      <c r="Q59" s="23">
        <f t="shared" si="46"/>
        <v>0.0210635931962308</v>
      </c>
      <c r="R59" s="18">
        <f t="shared" si="47"/>
        <v>0.80117865</v>
      </c>
      <c r="S59" s="24">
        <f t="shared" si="48"/>
        <v>0.0262907569943742</v>
      </c>
      <c r="T59" s="3">
        <v>0.27</v>
      </c>
      <c r="U59" s="25">
        <f t="shared" si="49"/>
        <v>0.00709850438848104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0.227779239402682</v>
      </c>
      <c r="AC59" s="28">
        <f t="shared" si="51"/>
        <v>10.2321666666667</v>
      </c>
      <c r="AD59" s="1">
        <f t="shared" si="52"/>
        <v>0.29</v>
      </c>
      <c r="AE59" s="29">
        <f t="shared" si="53"/>
        <v>140.783522310427</v>
      </c>
      <c r="AF59" s="1">
        <f t="shared" si="54"/>
        <v>3281206.55679628</v>
      </c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2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0.29</v>
      </c>
      <c r="C60" s="16">
        <v>2</v>
      </c>
      <c r="D60" s="17">
        <v>1.58332562132143</v>
      </c>
      <c r="E60" s="19">
        <f t="shared" si="55"/>
        <v>-2.09618929535484</v>
      </c>
      <c r="F60" s="16" t="s">
        <v>73</v>
      </c>
      <c r="G60" s="13">
        <v>3</v>
      </c>
      <c r="H60" s="18">
        <f t="shared" si="40"/>
        <v>1.58332562132143</v>
      </c>
      <c r="I60" s="18">
        <f t="shared" si="41"/>
        <v>274.733325621321</v>
      </c>
      <c r="J60" s="18">
        <f t="shared" si="42"/>
        <v>0.0214006091154331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8.18102584010594</v>
      </c>
      <c r="P60" s="18">
        <f t="shared" si="45"/>
        <v>0.175078936167365</v>
      </c>
      <c r="Q60" s="23">
        <f t="shared" si="46"/>
        <v>0.0507728914885358</v>
      </c>
      <c r="R60" s="18">
        <f t="shared" si="47"/>
        <v>0.80117865</v>
      </c>
      <c r="S60" s="24">
        <f t="shared" si="48"/>
        <v>0.0633727465010904</v>
      </c>
      <c r="T60" s="3">
        <v>0.27</v>
      </c>
      <c r="U60" s="25">
        <f t="shared" si="49"/>
        <v>0.0171106415552944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50"/>
        <v>0.229724597654194</v>
      </c>
      <c r="AC60" s="28">
        <f t="shared" si="51"/>
        <v>10.2321666666667</v>
      </c>
      <c r="AD60" s="1">
        <f t="shared" si="52"/>
        <v>0.29</v>
      </c>
      <c r="AE60" s="29">
        <f t="shared" si="53"/>
        <v>140.783522310427</v>
      </c>
      <c r="AF60" s="1">
        <f t="shared" si="54"/>
        <v>3309229.84051132</v>
      </c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 s="29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7">
        <v>9.65750547767742</v>
      </c>
      <c r="E61" s="19">
        <f t="shared" si="55"/>
        <v>1.58332562132143</v>
      </c>
      <c r="F61" s="16" t="s">
        <v>73</v>
      </c>
      <c r="G61" s="13">
        <v>4</v>
      </c>
      <c r="H61" s="18">
        <f t="shared" si="40"/>
        <v>9.65750547767742</v>
      </c>
      <c r="I61" s="18">
        <f t="shared" si="41"/>
        <v>282.807505477677</v>
      </c>
      <c r="J61" s="18">
        <f t="shared" si="42"/>
        <v>0.0588657564900184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10.7686319039386</v>
      </c>
      <c r="P61" s="18">
        <f t="shared" si="45"/>
        <v>0.633903663387892</v>
      </c>
      <c r="Q61" s="23">
        <f t="shared" si="46"/>
        <v>0.183832062382489</v>
      </c>
      <c r="R61" s="18">
        <f t="shared" si="47"/>
        <v>0.80117865</v>
      </c>
      <c r="S61" s="24">
        <f t="shared" si="48"/>
        <v>0.229452023443821</v>
      </c>
      <c r="T61" s="3">
        <v>0.27</v>
      </c>
      <c r="U61" s="25">
        <f t="shared" si="49"/>
        <v>0.0619520463298316</v>
      </c>
      <c r="V61" s="3">
        <v>180.9</v>
      </c>
      <c r="W61" s="26">
        <v>6</v>
      </c>
      <c r="X61" s="26">
        <v>3</v>
      </c>
      <c r="Y61" s="26">
        <v>0.3</v>
      </c>
      <c r="Z61" s="26">
        <v>6</v>
      </c>
      <c r="AA61" s="3">
        <v>30.2</v>
      </c>
      <c r="AB61" s="2">
        <f t="shared" si="50"/>
        <v>0.238437282601886</v>
      </c>
      <c r="AC61" s="28">
        <f t="shared" si="51"/>
        <v>10.2321666666667</v>
      </c>
      <c r="AD61" s="1">
        <f t="shared" si="52"/>
        <v>0.29</v>
      </c>
      <c r="AE61" s="29">
        <f t="shared" si="53"/>
        <v>140.783522310427</v>
      </c>
      <c r="AF61" s="1">
        <f t="shared" si="54"/>
        <v>3434737.85016417</v>
      </c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 s="29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7">
        <v>12.764144197</v>
      </c>
      <c r="E62" s="19">
        <f t="shared" si="55"/>
        <v>9.65750547767742</v>
      </c>
      <c r="F62" s="16" t="s">
        <v>73</v>
      </c>
      <c r="G62" s="13">
        <v>5</v>
      </c>
      <c r="H62" s="18">
        <f t="shared" si="40"/>
        <v>12.764144197</v>
      </c>
      <c r="I62" s="18">
        <f t="shared" si="41"/>
        <v>285.914144197</v>
      </c>
      <c r="J62" s="18">
        <f t="shared" si="42"/>
        <v>0.085571548406864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9.62799182852315</v>
      </c>
      <c r="O62" s="18">
        <f t="shared" si="56"/>
        <v>3.26942141202753</v>
      </c>
      <c r="P62" s="18">
        <f t="shared" si="45"/>
        <v>0.279769452621752</v>
      </c>
      <c r="Q62" s="23">
        <f t="shared" si="46"/>
        <v>0.081133141260308</v>
      </c>
      <c r="R62" s="18">
        <f t="shared" si="47"/>
        <v>0.80117865</v>
      </c>
      <c r="S62" s="24">
        <f t="shared" si="48"/>
        <v>0.101267228302087</v>
      </c>
      <c r="T62" s="3">
        <v>0.27</v>
      </c>
      <c r="U62" s="25">
        <f t="shared" si="49"/>
        <v>0.0273421516415636</v>
      </c>
      <c r="V62" s="3">
        <v>220.1</v>
      </c>
      <c r="W62" s="26">
        <v>12.1</v>
      </c>
      <c r="X62" s="26">
        <v>4.5</v>
      </c>
      <c r="Y62" s="26">
        <v>1.5</v>
      </c>
      <c r="Z62" s="26">
        <v>6.8</v>
      </c>
      <c r="AA62" s="3">
        <v>30.2</v>
      </c>
      <c r="AB62" s="2">
        <f t="shared" si="50"/>
        <v>0.280512580063956</v>
      </c>
      <c r="AC62" s="28">
        <f t="shared" si="51"/>
        <v>10.2321666666667</v>
      </c>
      <c r="AD62" s="1">
        <f t="shared" si="52"/>
        <v>0.29</v>
      </c>
      <c r="AE62" s="29">
        <f t="shared" si="53"/>
        <v>140.783522310427</v>
      </c>
      <c r="AF62" s="1">
        <f t="shared" si="54"/>
        <v>4040841.12047859</v>
      </c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 s="29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7">
        <v>18.20327489</v>
      </c>
      <c r="E63" s="19">
        <f t="shared" si="55"/>
        <v>12.764144197</v>
      </c>
      <c r="F63" s="16" t="s">
        <v>75</v>
      </c>
      <c r="G63" s="13">
        <v>6</v>
      </c>
      <c r="H63" s="18">
        <f t="shared" si="40"/>
        <v>18.20327489</v>
      </c>
      <c r="I63" s="18">
        <f t="shared" si="41"/>
        <v>291.35327489</v>
      </c>
      <c r="J63" s="18">
        <f t="shared" si="42"/>
        <v>0.161597349901871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5.75233695940578</v>
      </c>
      <c r="P63" s="18">
        <f t="shared" si="45"/>
        <v>0.929562408382561</v>
      </c>
      <c r="Q63" s="23">
        <f t="shared" si="46"/>
        <v>0.269573098430943</v>
      </c>
      <c r="R63" s="18">
        <f t="shared" si="47"/>
        <v>0.80117865</v>
      </c>
      <c r="S63" s="24">
        <f t="shared" si="48"/>
        <v>0.336470646629117</v>
      </c>
      <c r="T63" s="3">
        <v>0.27</v>
      </c>
      <c r="U63" s="25">
        <f t="shared" si="49"/>
        <v>0.0908470745898615</v>
      </c>
      <c r="V63" s="3">
        <v>220.1</v>
      </c>
      <c r="W63" s="26">
        <v>12.1</v>
      </c>
      <c r="X63" s="26">
        <v>4.5</v>
      </c>
      <c r="Y63" s="26">
        <v>1.5</v>
      </c>
      <c r="Z63" s="26">
        <v>6.8</v>
      </c>
      <c r="AA63" s="3">
        <v>30.2</v>
      </c>
      <c r="AB63" s="2">
        <f t="shared" si="50"/>
        <v>0.29285158659281</v>
      </c>
      <c r="AC63" s="28">
        <f t="shared" si="51"/>
        <v>10.2321666666667</v>
      </c>
      <c r="AD63" s="1">
        <f t="shared" si="52"/>
        <v>0.29</v>
      </c>
      <c r="AE63" s="29">
        <f t="shared" si="53"/>
        <v>140.783522310427</v>
      </c>
      <c r="AF63" s="1">
        <f t="shared" si="54"/>
        <v>4218587.03460579</v>
      </c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 s="29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7">
        <v>22.411666547</v>
      </c>
      <c r="E64" s="19">
        <f t="shared" si="55"/>
        <v>18.20327489</v>
      </c>
      <c r="F64" s="16" t="s">
        <v>73</v>
      </c>
      <c r="G64" s="13">
        <v>7</v>
      </c>
      <c r="H64" s="18">
        <f t="shared" si="40"/>
        <v>22.411666547</v>
      </c>
      <c r="I64" s="18">
        <f t="shared" si="41"/>
        <v>295.561666547</v>
      </c>
      <c r="J64" s="18">
        <f t="shared" si="42"/>
        <v>0.260070042177288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7.58545955102322</v>
      </c>
      <c r="P64" s="18">
        <f t="shared" si="45"/>
        <v>1.97275078536872</v>
      </c>
      <c r="Q64" s="23">
        <f t="shared" si="46"/>
        <v>0.572097727756929</v>
      </c>
      <c r="R64" s="18">
        <f t="shared" si="47"/>
        <v>0.80117865</v>
      </c>
      <c r="S64" s="24">
        <f t="shared" si="48"/>
        <v>0.714070111275343</v>
      </c>
      <c r="T64" s="3">
        <v>0.27</v>
      </c>
      <c r="U64" s="25">
        <f t="shared" si="49"/>
        <v>0.192798930044343</v>
      </c>
      <c r="V64" s="3">
        <v>220.1</v>
      </c>
      <c r="W64" s="26">
        <v>12.1</v>
      </c>
      <c r="X64" s="26">
        <v>4.5</v>
      </c>
      <c r="Y64" s="26">
        <v>1.5</v>
      </c>
      <c r="Z64" s="26">
        <v>6.8</v>
      </c>
      <c r="AA64" s="3">
        <v>30.2</v>
      </c>
      <c r="AB64" s="2">
        <f t="shared" si="50"/>
        <v>0.312660832107616</v>
      </c>
      <c r="AC64" s="28">
        <f t="shared" si="51"/>
        <v>10.2321666666667</v>
      </c>
      <c r="AD64" s="1">
        <f t="shared" si="52"/>
        <v>0.29</v>
      </c>
      <c r="AE64" s="29">
        <f t="shared" si="53"/>
        <v>140.783522310427</v>
      </c>
      <c r="AF64" s="1">
        <f t="shared" si="54"/>
        <v>4503943.27005032</v>
      </c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 s="29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7">
        <v>22.9746004112903</v>
      </c>
      <c r="E65" s="19">
        <f t="shared" si="55"/>
        <v>22.411666547</v>
      </c>
      <c r="F65" s="16" t="s">
        <v>73</v>
      </c>
      <c r="G65" s="13">
        <v>8</v>
      </c>
      <c r="H65" s="18">
        <f t="shared" si="40"/>
        <v>22.9746004112903</v>
      </c>
      <c r="I65" s="18">
        <f t="shared" si="41"/>
        <v>296.12460041129</v>
      </c>
      <c r="J65" s="18">
        <f t="shared" si="42"/>
        <v>0.27687783843197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8.3753937656545</v>
      </c>
      <c r="P65" s="18">
        <f t="shared" si="45"/>
        <v>2.31896092185102</v>
      </c>
      <c r="Q65" s="23">
        <f t="shared" si="46"/>
        <v>0.672498667336794</v>
      </c>
      <c r="R65" s="18">
        <f t="shared" si="47"/>
        <v>0.80117865</v>
      </c>
      <c r="S65" s="24">
        <f t="shared" si="48"/>
        <v>0.839386655319378</v>
      </c>
      <c r="T65" s="3">
        <v>0.27</v>
      </c>
      <c r="U65" s="25">
        <f t="shared" si="49"/>
        <v>0.226634396936232</v>
      </c>
      <c r="V65" s="3">
        <v>220.1</v>
      </c>
      <c r="W65" s="26">
        <v>12.1</v>
      </c>
      <c r="X65" s="26">
        <v>4.5</v>
      </c>
      <c r="Y65" s="26">
        <v>1.5</v>
      </c>
      <c r="Z65" s="26">
        <v>6.8</v>
      </c>
      <c r="AA65" s="3">
        <v>30.2</v>
      </c>
      <c r="AB65" s="2">
        <f t="shared" si="50"/>
        <v>0.31923506332471</v>
      </c>
      <c r="AC65" s="28">
        <f t="shared" si="51"/>
        <v>10.2321666666667</v>
      </c>
      <c r="AD65" s="1">
        <f t="shared" si="52"/>
        <v>0.29</v>
      </c>
      <c r="AE65" s="29">
        <f t="shared" si="53"/>
        <v>140.783522310427</v>
      </c>
      <c r="AF65" s="1">
        <f t="shared" si="54"/>
        <v>4598646.41609643</v>
      </c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 s="29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7">
        <v>23.0892126048387</v>
      </c>
      <c r="E66" s="19">
        <f t="shared" si="55"/>
        <v>22.9746004112903</v>
      </c>
      <c r="F66" s="16" t="s">
        <v>73</v>
      </c>
      <c r="G66" s="13">
        <v>9</v>
      </c>
      <c r="H66" s="18">
        <f t="shared" si="40"/>
        <v>23.0892126048387</v>
      </c>
      <c r="I66" s="18">
        <f t="shared" si="41"/>
        <v>296.239212604839</v>
      </c>
      <c r="J66" s="18">
        <f t="shared" si="42"/>
        <v>0.280422567639523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8.81911784380348</v>
      </c>
      <c r="P66" s="18">
        <f t="shared" si="45"/>
        <v>2.47307967007491</v>
      </c>
      <c r="Q66" s="23">
        <f t="shared" si="46"/>
        <v>0.717193104321723</v>
      </c>
      <c r="R66" s="18">
        <f t="shared" si="47"/>
        <v>0.80117865</v>
      </c>
      <c r="S66" s="24">
        <f t="shared" si="48"/>
        <v>0.895172511551229</v>
      </c>
      <c r="T66" s="3">
        <v>0.27</v>
      </c>
      <c r="U66" s="25">
        <f t="shared" si="49"/>
        <v>0.241696578118832</v>
      </c>
      <c r="V66" s="3">
        <v>180.9</v>
      </c>
      <c r="W66" s="26">
        <v>6</v>
      </c>
      <c r="X66" s="26">
        <v>3</v>
      </c>
      <c r="Y66" s="26">
        <v>0.3</v>
      </c>
      <c r="Z66" s="26">
        <v>6</v>
      </c>
      <c r="AA66" s="3">
        <v>30.2</v>
      </c>
      <c r="AB66" s="2">
        <f t="shared" si="50"/>
        <v>0.273361645128489</v>
      </c>
      <c r="AC66" s="28">
        <f t="shared" si="51"/>
        <v>10.2321666666667</v>
      </c>
      <c r="AD66" s="1">
        <f t="shared" si="52"/>
        <v>0.29</v>
      </c>
      <c r="AE66" s="29">
        <f t="shared" si="53"/>
        <v>140.783522310427</v>
      </c>
      <c r="AF66" s="1">
        <f t="shared" si="54"/>
        <v>3937830.43935151</v>
      </c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 s="29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7">
        <v>17.4752884083333</v>
      </c>
      <c r="E67" s="19">
        <f t="shared" si="55"/>
        <v>23.0892126048387</v>
      </c>
      <c r="F67" s="16" t="s">
        <v>73</v>
      </c>
      <c r="G67" s="13">
        <v>10</v>
      </c>
      <c r="H67" s="18">
        <f t="shared" si="40"/>
        <v>17.4752884083333</v>
      </c>
      <c r="I67" s="18">
        <f t="shared" si="41"/>
        <v>290.625288408333</v>
      </c>
      <c r="J67" s="18">
        <f t="shared" si="42"/>
        <v>0.148620506616487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9.10872317372858</v>
      </c>
      <c r="P67" s="18">
        <f t="shared" si="45"/>
        <v>1.35374305270888</v>
      </c>
      <c r="Q67" s="23">
        <f t="shared" si="46"/>
        <v>0.392585485285574</v>
      </c>
      <c r="R67" s="18">
        <f t="shared" si="47"/>
        <v>0.80117865</v>
      </c>
      <c r="S67" s="24">
        <f t="shared" si="48"/>
        <v>0.490009918868375</v>
      </c>
      <c r="T67" s="3">
        <v>0.27</v>
      </c>
      <c r="U67" s="25">
        <f t="shared" si="49"/>
        <v>0.132302678094461</v>
      </c>
      <c r="V67" s="3">
        <v>180.9</v>
      </c>
      <c r="W67" s="26">
        <v>6</v>
      </c>
      <c r="X67" s="26">
        <v>3</v>
      </c>
      <c r="Y67" s="26">
        <v>0.3</v>
      </c>
      <c r="Z67" s="26">
        <v>6</v>
      </c>
      <c r="AA67" s="3">
        <v>30.2</v>
      </c>
      <c r="AB67" s="2">
        <f t="shared" si="50"/>
        <v>0.252106410353754</v>
      </c>
      <c r="AC67" s="28">
        <f t="shared" si="51"/>
        <v>10.2321666666667</v>
      </c>
      <c r="AD67" s="1">
        <f t="shared" si="52"/>
        <v>0.29</v>
      </c>
      <c r="AE67" s="29">
        <f t="shared" si="53"/>
        <v>140.783522310427</v>
      </c>
      <c r="AF67" s="1">
        <f t="shared" si="54"/>
        <v>3631644.43270755</v>
      </c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 s="29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7">
        <v>12.513042227</v>
      </c>
      <c r="E68" s="19">
        <f t="shared" si="55"/>
        <v>17.4752884083333</v>
      </c>
      <c r="F68" s="16" t="s">
        <v>73</v>
      </c>
      <c r="G68" s="13">
        <v>11</v>
      </c>
      <c r="H68" s="18">
        <f t="shared" si="40"/>
        <v>12.513042227</v>
      </c>
      <c r="I68" s="18">
        <f t="shared" si="41"/>
        <v>285.663042227</v>
      </c>
      <c r="J68" s="18">
        <f t="shared" si="42"/>
        <v>0.0830479424947542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7.36723111496871</v>
      </c>
      <c r="O68" s="18">
        <f t="shared" si="56"/>
        <v>3.15043400605098</v>
      </c>
      <c r="P68" s="18">
        <f t="shared" si="45"/>
        <v>0.26163706216804</v>
      </c>
      <c r="Q68" s="23">
        <f t="shared" si="46"/>
        <v>0.0758747480287316</v>
      </c>
      <c r="R68" s="18">
        <f t="shared" si="47"/>
        <v>0.80117865</v>
      </c>
      <c r="S68" s="24">
        <f t="shared" si="48"/>
        <v>0.0947039065865418</v>
      </c>
      <c r="T68" s="3">
        <v>0.27</v>
      </c>
      <c r="U68" s="25">
        <f t="shared" si="49"/>
        <v>0.0255700547783663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50"/>
        <v>0.231368261643437</v>
      </c>
      <c r="AC68" s="28">
        <f t="shared" si="51"/>
        <v>10.2321666666667</v>
      </c>
      <c r="AD68" s="1">
        <f t="shared" si="52"/>
        <v>0.29</v>
      </c>
      <c r="AE68" s="29">
        <f t="shared" si="53"/>
        <v>140.783522310427</v>
      </c>
      <c r="AF68" s="1">
        <f t="shared" si="54"/>
        <v>3332907.15663907</v>
      </c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 s="29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7">
        <v>4.38193864566667</v>
      </c>
      <c r="E69" s="19">
        <f t="shared" si="55"/>
        <v>12.513042227</v>
      </c>
      <c r="F69" s="16" t="s">
        <v>75</v>
      </c>
      <c r="G69" s="13">
        <v>12</v>
      </c>
      <c r="H69" s="18">
        <f t="shared" si="40"/>
        <v>4.38193864566667</v>
      </c>
      <c r="I69" s="18">
        <f t="shared" si="41"/>
        <v>277.531938645667</v>
      </c>
      <c r="J69" s="18">
        <f t="shared" si="42"/>
        <v>0.0305939636936355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5.65148194388294</v>
      </c>
      <c r="P69" s="18">
        <f t="shared" si="45"/>
        <v>0.172901233406391</v>
      </c>
      <c r="Q69" s="23">
        <f t="shared" si="46"/>
        <v>0.0501413576878535</v>
      </c>
      <c r="R69" s="18">
        <f t="shared" si="47"/>
        <v>0.80117865</v>
      </c>
      <c r="S69" s="24">
        <f t="shared" si="48"/>
        <v>0.0625844905975134</v>
      </c>
      <c r="T69" s="3">
        <v>0.27</v>
      </c>
      <c r="U69" s="25">
        <f t="shared" si="49"/>
        <v>0.0168978124613286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0.229683244961236</v>
      </c>
      <c r="AC69" s="28">
        <f t="shared" si="51"/>
        <v>10.2321666666667</v>
      </c>
      <c r="AD69" s="1">
        <f t="shared" si="52"/>
        <v>0.29</v>
      </c>
      <c r="AE69" s="29">
        <f t="shared" si="53"/>
        <v>140.783522310427</v>
      </c>
      <c r="AF69" s="1">
        <f t="shared" si="54"/>
        <v>3308634.14650677</v>
      </c>
      <c r="AG69" s="1">
        <f>SUM(AF58:AF69)</f>
        <v>44868955.380551</v>
      </c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7">
        <v>-1.27653427096774</v>
      </c>
      <c r="E70" s="19">
        <f t="shared" si="55"/>
        <v>4.38193864566667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-2.55249805593548</v>
      </c>
      <c r="E74" s="16"/>
      <c r="F74" s="16"/>
      <c r="G74" s="13">
        <v>1</v>
      </c>
      <c r="H74" s="18">
        <f t="shared" ref="H74:H85" si="57">E75</f>
        <v>-2.55249805593548</v>
      </c>
      <c r="I74" s="18">
        <f t="shared" ref="I74:I85" si="58">H74+273.15</f>
        <v>270.597501944065</v>
      </c>
      <c r="J74" s="18">
        <f t="shared" ref="J74:J85" si="59">EXP(($C$16*(I74-$C$14))/($C$17*I74*$C$14))</f>
        <v>0.0124502358781597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0.0064893119444144</v>
      </c>
      <c r="Q74" s="23">
        <f t="shared" ref="Q74:Q85" si="63">P74*$B$76</f>
        <v>0.00168722110554774</v>
      </c>
      <c r="R74" s="18">
        <f t="shared" ref="R74:R85" si="64">L74*$B$76</f>
        <v>0.1355172</v>
      </c>
      <c r="S74" s="24">
        <f t="shared" ref="S74:S85" si="65">Q74/R74</f>
        <v>0.0124502358781597</v>
      </c>
      <c r="T74" s="3">
        <v>0.01</v>
      </c>
      <c r="U74" s="25">
        <f t="shared" ref="U74:U85" si="66">S74*T74</f>
        <v>0.000124502358781597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0.0056145023587816</v>
      </c>
      <c r="AU74" s="28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$E$8/12</f>
        <v>0.196091666666667</v>
      </c>
      <c r="AX74" s="1">
        <f t="shared" ref="AX74:AX85" si="73">AW74*10000*AV74*0.67*AU74*AT74</f>
        <v>99.9630800264306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-2.09618929535484</v>
      </c>
      <c r="E75" s="19">
        <f t="shared" ref="E75:E86" si="74">D74</f>
        <v>-2.55249805593548</v>
      </c>
      <c r="F75" s="16" t="s">
        <v>73</v>
      </c>
      <c r="G75" s="13">
        <v>2</v>
      </c>
      <c r="H75" s="18">
        <f t="shared" si="57"/>
        <v>-2.09618929535484</v>
      </c>
      <c r="I75" s="18">
        <f t="shared" si="58"/>
        <v>271.053810704645</v>
      </c>
      <c r="J75" s="18">
        <f t="shared" si="59"/>
        <v>0.0132277226306282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1.03595068805559</v>
      </c>
      <c r="P75" s="18">
        <f t="shared" si="62"/>
        <v>0.0137032683606077</v>
      </c>
      <c r="Q75" s="23">
        <f t="shared" si="63"/>
        <v>0.00356284977375801</v>
      </c>
      <c r="R75" s="18">
        <f t="shared" si="64"/>
        <v>0.1355172</v>
      </c>
      <c r="S75" s="24">
        <f t="shared" si="65"/>
        <v>0.0262907569943742</v>
      </c>
      <c r="T75" s="3">
        <v>0.01</v>
      </c>
      <c r="U75" s="25">
        <f t="shared" si="66"/>
        <v>0.000262907569943742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0.00575290756994374</v>
      </c>
      <c r="AU75" s="28">
        <f t="shared" si="70"/>
        <v>52.122</v>
      </c>
      <c r="AV75" s="1">
        <f t="shared" si="71"/>
        <v>0.26</v>
      </c>
      <c r="AW75" s="2">
        <f t="shared" si="72"/>
        <v>0.196091666666667</v>
      </c>
      <c r="AX75" s="1">
        <f t="shared" si="73"/>
        <v>102.427307542131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7">
        <v>1.58332562132143</v>
      </c>
      <c r="E76" s="19">
        <f t="shared" si="74"/>
        <v>-2.09618929535484</v>
      </c>
      <c r="F76" s="16" t="s">
        <v>73</v>
      </c>
      <c r="G76" s="13">
        <v>3</v>
      </c>
      <c r="H76" s="18">
        <f t="shared" si="57"/>
        <v>1.58332562132143</v>
      </c>
      <c r="I76" s="18">
        <f t="shared" si="58"/>
        <v>274.733325621321</v>
      </c>
      <c r="J76" s="18">
        <f t="shared" si="59"/>
        <v>0.0214006091154331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1.54346741969498</v>
      </c>
      <c r="P76" s="18">
        <f t="shared" si="62"/>
        <v>0.0330311429312984</v>
      </c>
      <c r="Q76" s="23">
        <f t="shared" si="63"/>
        <v>0.00858809716213757</v>
      </c>
      <c r="R76" s="18">
        <f t="shared" si="64"/>
        <v>0.1355172</v>
      </c>
      <c r="S76" s="24">
        <f t="shared" si="65"/>
        <v>0.0633727465010904</v>
      </c>
      <c r="T76" s="3">
        <v>0.01</v>
      </c>
      <c r="U76" s="25">
        <f t="shared" si="66"/>
        <v>0.000633727465010904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0.001</v>
      </c>
      <c r="AF76" s="3">
        <v>0.49</v>
      </c>
      <c r="AG76" s="25">
        <f t="shared" si="67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8"/>
        <v>0.005</v>
      </c>
      <c r="AT76" s="2">
        <f t="shared" si="69"/>
        <v>0.0061237274650109</v>
      </c>
      <c r="AU76" s="28">
        <f t="shared" si="70"/>
        <v>52.122</v>
      </c>
      <c r="AV76" s="1">
        <f t="shared" si="71"/>
        <v>0.26</v>
      </c>
      <c r="AW76" s="2">
        <f t="shared" si="72"/>
        <v>0.196091666666667</v>
      </c>
      <c r="AX76" s="1">
        <f t="shared" si="73"/>
        <v>109.029548751989</v>
      </c>
    </row>
    <row r="77" s="1" customFormat="1" spans="1:50">
      <c r="A77" s="13"/>
      <c r="B77" s="13"/>
      <c r="C77" s="16">
        <v>3</v>
      </c>
      <c r="D77" s="17">
        <v>9.65750547767742</v>
      </c>
      <c r="E77" s="19">
        <f t="shared" si="74"/>
        <v>1.58332562132143</v>
      </c>
      <c r="F77" s="16" t="s">
        <v>73</v>
      </c>
      <c r="G77" s="13">
        <v>4</v>
      </c>
      <c r="H77" s="18">
        <f t="shared" si="57"/>
        <v>9.65750547767742</v>
      </c>
      <c r="I77" s="18">
        <f t="shared" si="58"/>
        <v>282.807505477677</v>
      </c>
      <c r="J77" s="18">
        <f t="shared" si="59"/>
        <v>0.0588657564900184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2.03165627676368</v>
      </c>
      <c r="P77" s="18">
        <f t="shared" si="62"/>
        <v>0.119594983659388</v>
      </c>
      <c r="Q77" s="23">
        <f t="shared" si="63"/>
        <v>0.0310946957514409</v>
      </c>
      <c r="R77" s="18">
        <f t="shared" si="64"/>
        <v>0.1355172</v>
      </c>
      <c r="S77" s="24">
        <f t="shared" si="65"/>
        <v>0.229452023443821</v>
      </c>
      <c r="T77" s="3">
        <v>0.01</v>
      </c>
      <c r="U77" s="25">
        <f t="shared" si="66"/>
        <v>0.00229452023443821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0.001</v>
      </c>
      <c r="AF77" s="3">
        <v>0.49</v>
      </c>
      <c r="AG77" s="25">
        <f t="shared" si="67"/>
        <v>0.00049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</v>
      </c>
      <c r="AR77" s="3">
        <v>0.5</v>
      </c>
      <c r="AS77" s="3">
        <f t="shared" si="68"/>
        <v>0.005</v>
      </c>
      <c r="AT77" s="2">
        <f t="shared" si="69"/>
        <v>0.00778452023443821</v>
      </c>
      <c r="AU77" s="28">
        <f t="shared" si="70"/>
        <v>52.122</v>
      </c>
      <c r="AV77" s="1">
        <f t="shared" si="71"/>
        <v>0.26</v>
      </c>
      <c r="AW77" s="2">
        <f t="shared" si="72"/>
        <v>0.196091666666667</v>
      </c>
      <c r="AX77" s="1">
        <f t="shared" si="73"/>
        <v>138.599036822096</v>
      </c>
    </row>
    <row r="78" s="1" customFormat="1" spans="1:50">
      <c r="A78" s="13"/>
      <c r="B78" s="13"/>
      <c r="C78" s="16">
        <v>4</v>
      </c>
      <c r="D78" s="17">
        <v>12.764144197</v>
      </c>
      <c r="E78" s="19">
        <f t="shared" si="74"/>
        <v>9.65750547767742</v>
      </c>
      <c r="F78" s="16" t="s">
        <v>73</v>
      </c>
      <c r="G78" s="13">
        <v>5</v>
      </c>
      <c r="H78" s="18">
        <f t="shared" si="57"/>
        <v>12.764144197</v>
      </c>
      <c r="I78" s="18">
        <f t="shared" si="58"/>
        <v>285.914144197</v>
      </c>
      <c r="J78" s="18">
        <f t="shared" si="59"/>
        <v>0.085571548406864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1.81645822844908</v>
      </c>
      <c r="O78" s="18">
        <f t="shared" si="75"/>
        <v>0.616823064655214</v>
      </c>
      <c r="P78" s="18">
        <f t="shared" si="62"/>
        <v>0.0527825047356139</v>
      </c>
      <c r="Q78" s="23">
        <f t="shared" si="63"/>
        <v>0.0137234512312596</v>
      </c>
      <c r="R78" s="18">
        <f t="shared" si="64"/>
        <v>0.1355172</v>
      </c>
      <c r="S78" s="24">
        <f t="shared" si="65"/>
        <v>0.101267228302087</v>
      </c>
      <c r="T78" s="3">
        <v>0.01</v>
      </c>
      <c r="U78" s="25">
        <f t="shared" si="66"/>
        <v>0.00101267228302087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0.005</v>
      </c>
      <c r="AF78" s="3">
        <v>0.49</v>
      </c>
      <c r="AG78" s="25">
        <f t="shared" si="67"/>
        <v>0.00245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0.015</v>
      </c>
      <c r="AR78" s="3">
        <v>0.5</v>
      </c>
      <c r="AS78" s="3">
        <f t="shared" si="68"/>
        <v>0.0075</v>
      </c>
      <c r="AT78" s="2">
        <f t="shared" si="69"/>
        <v>0.0109626722830209</v>
      </c>
      <c r="AU78" s="28">
        <f t="shared" si="70"/>
        <v>52.122</v>
      </c>
      <c r="AV78" s="1">
        <f t="shared" si="71"/>
        <v>0.26</v>
      </c>
      <c r="AW78" s="2">
        <f t="shared" si="72"/>
        <v>0.196091666666667</v>
      </c>
      <c r="AX78" s="1">
        <f t="shared" si="73"/>
        <v>195.184259744253</v>
      </c>
    </row>
    <row r="79" s="1" customFormat="1" spans="1:50">
      <c r="A79" s="13"/>
      <c r="B79" s="13"/>
      <c r="C79" s="16">
        <v>5</v>
      </c>
      <c r="D79" s="17">
        <v>18.20327489</v>
      </c>
      <c r="E79" s="19">
        <f t="shared" si="74"/>
        <v>12.764144197</v>
      </c>
      <c r="F79" s="16" t="s">
        <v>75</v>
      </c>
      <c r="G79" s="13">
        <v>6</v>
      </c>
      <c r="H79" s="18">
        <f t="shared" si="57"/>
        <v>18.20327489</v>
      </c>
      <c r="I79" s="18">
        <f t="shared" si="58"/>
        <v>291.35327489</v>
      </c>
      <c r="J79" s="18">
        <f t="shared" si="59"/>
        <v>0.161597349901871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1.0852605599196</v>
      </c>
      <c r="P79" s="18">
        <f t="shared" si="62"/>
        <v>0.175375230436028</v>
      </c>
      <c r="Q79" s="23">
        <f t="shared" si="63"/>
        <v>0.0455975599133673</v>
      </c>
      <c r="R79" s="18">
        <f t="shared" si="64"/>
        <v>0.1355172</v>
      </c>
      <c r="S79" s="24">
        <f t="shared" si="65"/>
        <v>0.336470646629117</v>
      </c>
      <c r="T79" s="3">
        <v>0.01</v>
      </c>
      <c r="U79" s="25">
        <f t="shared" si="66"/>
        <v>0.00336470646629117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0.005</v>
      </c>
      <c r="AF79" s="3">
        <v>0.49</v>
      </c>
      <c r="AG79" s="25">
        <f t="shared" si="67"/>
        <v>0.00245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0.015</v>
      </c>
      <c r="AR79" s="3">
        <v>0.5</v>
      </c>
      <c r="AS79" s="3">
        <f t="shared" si="68"/>
        <v>0.0075</v>
      </c>
      <c r="AT79" s="2">
        <f t="shared" si="69"/>
        <v>0.0133147064662912</v>
      </c>
      <c r="AU79" s="28">
        <f t="shared" si="70"/>
        <v>52.122</v>
      </c>
      <c r="AV79" s="1">
        <f t="shared" si="71"/>
        <v>0.26</v>
      </c>
      <c r="AW79" s="2">
        <f t="shared" si="72"/>
        <v>0.196091666666667</v>
      </c>
      <c r="AX79" s="1">
        <f t="shared" si="73"/>
        <v>237.060915280679</v>
      </c>
    </row>
    <row r="80" s="1" customFormat="1" spans="1:50">
      <c r="A80" s="13"/>
      <c r="B80" s="13"/>
      <c r="C80" s="16">
        <v>6</v>
      </c>
      <c r="D80" s="17">
        <v>22.411666547</v>
      </c>
      <c r="E80" s="19">
        <f t="shared" si="74"/>
        <v>18.20327489</v>
      </c>
      <c r="F80" s="16" t="s">
        <v>73</v>
      </c>
      <c r="G80" s="13">
        <v>7</v>
      </c>
      <c r="H80" s="18">
        <f t="shared" si="57"/>
        <v>22.411666547</v>
      </c>
      <c r="I80" s="18">
        <f t="shared" si="58"/>
        <v>295.561666547</v>
      </c>
      <c r="J80" s="18">
        <f t="shared" si="59"/>
        <v>0.260070042177288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1.43110532948357</v>
      </c>
      <c r="P80" s="18">
        <f t="shared" si="62"/>
        <v>0.372187623398934</v>
      </c>
      <c r="Q80" s="23">
        <f t="shared" si="63"/>
        <v>0.0967687820837229</v>
      </c>
      <c r="R80" s="18">
        <f t="shared" si="64"/>
        <v>0.1355172</v>
      </c>
      <c r="S80" s="24">
        <f t="shared" si="65"/>
        <v>0.714070111275343</v>
      </c>
      <c r="T80" s="3">
        <v>0.01</v>
      </c>
      <c r="U80" s="25">
        <f t="shared" si="66"/>
        <v>0.00714070111275343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0.005</v>
      </c>
      <c r="AF80" s="3">
        <v>0.49</v>
      </c>
      <c r="AG80" s="25">
        <f t="shared" si="67"/>
        <v>0.00245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0.015</v>
      </c>
      <c r="AR80" s="3">
        <v>0.5</v>
      </c>
      <c r="AS80" s="3">
        <f t="shared" si="68"/>
        <v>0.0075</v>
      </c>
      <c r="AT80" s="2">
        <f t="shared" si="69"/>
        <v>0.0170907011127534</v>
      </c>
      <c r="AU80" s="28">
        <f t="shared" si="70"/>
        <v>52.122</v>
      </c>
      <c r="AV80" s="1">
        <f t="shared" si="71"/>
        <v>0.26</v>
      </c>
      <c r="AW80" s="2">
        <f t="shared" si="72"/>
        <v>0.196091666666667</v>
      </c>
      <c r="AX80" s="1">
        <f t="shared" si="73"/>
        <v>304.29039189374</v>
      </c>
    </row>
    <row r="81" s="1" customFormat="1" spans="1:50">
      <c r="A81" s="13"/>
      <c r="B81" s="13"/>
      <c r="C81" s="16">
        <v>7</v>
      </c>
      <c r="D81" s="17">
        <v>22.9746004112903</v>
      </c>
      <c r="E81" s="19">
        <f t="shared" si="74"/>
        <v>22.411666547</v>
      </c>
      <c r="F81" s="16" t="s">
        <v>73</v>
      </c>
      <c r="G81" s="13">
        <v>8</v>
      </c>
      <c r="H81" s="18">
        <f t="shared" si="57"/>
        <v>22.9746004112903</v>
      </c>
      <c r="I81" s="18">
        <f t="shared" si="58"/>
        <v>296.12460041129</v>
      </c>
      <c r="J81" s="18">
        <f t="shared" si="59"/>
        <v>0.27687783843197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1.58013770608464</v>
      </c>
      <c r="P81" s="18">
        <f t="shared" si="62"/>
        <v>0.437505112485566</v>
      </c>
      <c r="Q81" s="23">
        <f t="shared" si="63"/>
        <v>0.113751329246247</v>
      </c>
      <c r="R81" s="18">
        <f t="shared" si="64"/>
        <v>0.1355172</v>
      </c>
      <c r="S81" s="24">
        <f t="shared" si="65"/>
        <v>0.839386655319378</v>
      </c>
      <c r="T81" s="3">
        <v>0.01</v>
      </c>
      <c r="U81" s="25">
        <f t="shared" si="66"/>
        <v>0.00839386655319378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0.005</v>
      </c>
      <c r="AF81" s="3">
        <v>0.49</v>
      </c>
      <c r="AG81" s="25">
        <f t="shared" si="67"/>
        <v>0.00245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0.015</v>
      </c>
      <c r="AR81" s="3">
        <v>0.5</v>
      </c>
      <c r="AS81" s="3">
        <f t="shared" si="68"/>
        <v>0.0075</v>
      </c>
      <c r="AT81" s="2">
        <f t="shared" si="69"/>
        <v>0.0183438665531938</v>
      </c>
      <c r="AU81" s="28">
        <f t="shared" si="70"/>
        <v>52.122</v>
      </c>
      <c r="AV81" s="1">
        <f t="shared" si="71"/>
        <v>0.26</v>
      </c>
      <c r="AW81" s="2">
        <f t="shared" si="72"/>
        <v>0.196091666666667</v>
      </c>
      <c r="AX81" s="1">
        <f t="shared" si="73"/>
        <v>326.602302941949</v>
      </c>
    </row>
    <row r="82" s="1" customFormat="1" spans="1:50">
      <c r="A82" s="13"/>
      <c r="B82" s="13"/>
      <c r="C82" s="16">
        <v>8</v>
      </c>
      <c r="D82" s="17">
        <v>23.0892126048387</v>
      </c>
      <c r="E82" s="19">
        <f t="shared" si="74"/>
        <v>22.9746004112903</v>
      </c>
      <c r="F82" s="16" t="s">
        <v>73</v>
      </c>
      <c r="G82" s="13">
        <v>9</v>
      </c>
      <c r="H82" s="18">
        <f t="shared" si="57"/>
        <v>23.0892126048387</v>
      </c>
      <c r="I82" s="18">
        <f t="shared" si="58"/>
        <v>296.239212604839</v>
      </c>
      <c r="J82" s="18">
        <f t="shared" si="59"/>
        <v>0.280422567639523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1.66385259359907</v>
      </c>
      <c r="P82" s="18">
        <f t="shared" si="62"/>
        <v>0.466581816470732</v>
      </c>
      <c r="Q82" s="23">
        <f t="shared" si="63"/>
        <v>0.12131127228239</v>
      </c>
      <c r="R82" s="18">
        <f t="shared" si="64"/>
        <v>0.1355172</v>
      </c>
      <c r="S82" s="24">
        <f t="shared" si="65"/>
        <v>0.895172511551229</v>
      </c>
      <c r="T82" s="3">
        <v>0.01</v>
      </c>
      <c r="U82" s="25">
        <f t="shared" si="66"/>
        <v>0.00895172511551229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0.001</v>
      </c>
      <c r="AF82" s="3">
        <v>0.49</v>
      </c>
      <c r="AG82" s="25">
        <f t="shared" si="67"/>
        <v>0.00049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</v>
      </c>
      <c r="AR82" s="3">
        <v>0.5</v>
      </c>
      <c r="AS82" s="3">
        <f t="shared" si="68"/>
        <v>0.005</v>
      </c>
      <c r="AT82" s="2">
        <f t="shared" si="69"/>
        <v>0.0144417251155123</v>
      </c>
      <c r="AU82" s="28">
        <f t="shared" si="70"/>
        <v>52.122</v>
      </c>
      <c r="AV82" s="1">
        <f t="shared" si="71"/>
        <v>0.26</v>
      </c>
      <c r="AW82" s="2">
        <f t="shared" si="72"/>
        <v>0.196091666666667</v>
      </c>
      <c r="AX82" s="1">
        <f t="shared" si="73"/>
        <v>257.126853136625</v>
      </c>
    </row>
    <row r="83" s="1" customFormat="1" spans="1:50">
      <c r="A83" s="13"/>
      <c r="B83" s="13"/>
      <c r="C83" s="16">
        <v>9</v>
      </c>
      <c r="D83" s="17">
        <v>17.4752884083333</v>
      </c>
      <c r="E83" s="19">
        <f t="shared" si="74"/>
        <v>23.0892126048387</v>
      </c>
      <c r="F83" s="16" t="s">
        <v>73</v>
      </c>
      <c r="G83" s="13">
        <v>10</v>
      </c>
      <c r="H83" s="18">
        <f t="shared" si="57"/>
        <v>17.4752884083333</v>
      </c>
      <c r="I83" s="18">
        <f t="shared" si="58"/>
        <v>290.625288408333</v>
      </c>
      <c r="J83" s="18">
        <f t="shared" si="59"/>
        <v>0.148620506616487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1.71849077712834</v>
      </c>
      <c r="P83" s="18">
        <f t="shared" si="62"/>
        <v>0.255402969912574</v>
      </c>
      <c r="Q83" s="23">
        <f t="shared" si="63"/>
        <v>0.0664047721772694</v>
      </c>
      <c r="R83" s="18">
        <f t="shared" si="64"/>
        <v>0.1355172</v>
      </c>
      <c r="S83" s="24">
        <f t="shared" si="65"/>
        <v>0.490009918868375</v>
      </c>
      <c r="T83" s="3">
        <v>0.01</v>
      </c>
      <c r="U83" s="25">
        <f t="shared" si="66"/>
        <v>0.00490009918868375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0.001</v>
      </c>
      <c r="AF83" s="3">
        <v>0.49</v>
      </c>
      <c r="AG83" s="25">
        <f t="shared" si="67"/>
        <v>0.00049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</v>
      </c>
      <c r="AR83" s="3">
        <v>0.5</v>
      </c>
      <c r="AS83" s="3">
        <f t="shared" si="68"/>
        <v>0.005</v>
      </c>
      <c r="AT83" s="2">
        <f t="shared" si="69"/>
        <v>0.0103900991886838</v>
      </c>
      <c r="AU83" s="28">
        <f t="shared" si="70"/>
        <v>52.122</v>
      </c>
      <c r="AV83" s="1">
        <f t="shared" si="71"/>
        <v>0.26</v>
      </c>
      <c r="AW83" s="2">
        <f t="shared" si="72"/>
        <v>0.196091666666667</v>
      </c>
      <c r="AX83" s="1">
        <f t="shared" si="73"/>
        <v>184.989915456432</v>
      </c>
    </row>
    <row r="84" s="1" customFormat="1" spans="1:50">
      <c r="A84" s="13"/>
      <c r="B84" s="13"/>
      <c r="C84" s="16">
        <v>10</v>
      </c>
      <c r="D84" s="17">
        <v>12.513042227</v>
      </c>
      <c r="E84" s="19">
        <f t="shared" si="74"/>
        <v>17.4752884083333</v>
      </c>
      <c r="F84" s="16" t="s">
        <v>73</v>
      </c>
      <c r="G84" s="13">
        <v>11</v>
      </c>
      <c r="H84" s="18">
        <f t="shared" si="57"/>
        <v>12.513042227</v>
      </c>
      <c r="I84" s="18">
        <f t="shared" si="58"/>
        <v>285.663042227</v>
      </c>
      <c r="J84" s="18">
        <f t="shared" si="59"/>
        <v>0.0830479424947542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1.38993341685498</v>
      </c>
      <c r="O84" s="18">
        <f t="shared" si="75"/>
        <v>0.594374390360788</v>
      </c>
      <c r="P84" s="18">
        <f t="shared" si="62"/>
        <v>0.0493615701910373</v>
      </c>
      <c r="Q84" s="23">
        <f t="shared" si="63"/>
        <v>0.0128340082496697</v>
      </c>
      <c r="R84" s="18">
        <f t="shared" si="64"/>
        <v>0.1355172</v>
      </c>
      <c r="S84" s="24">
        <f t="shared" si="65"/>
        <v>0.0947039065865418</v>
      </c>
      <c r="T84" s="3">
        <v>0.01</v>
      </c>
      <c r="U84" s="25">
        <f t="shared" si="66"/>
        <v>0.000947039065865418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0.001</v>
      </c>
      <c r="AF84" s="3">
        <v>0.49</v>
      </c>
      <c r="AG84" s="25">
        <f t="shared" si="67"/>
        <v>0.00049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8"/>
        <v>0.005</v>
      </c>
      <c r="AT84" s="2">
        <f t="shared" si="69"/>
        <v>0.00643703906586542</v>
      </c>
      <c r="AU84" s="28">
        <f t="shared" si="70"/>
        <v>52.122</v>
      </c>
      <c r="AV84" s="1">
        <f t="shared" si="71"/>
        <v>0.26</v>
      </c>
      <c r="AW84" s="2">
        <f t="shared" si="72"/>
        <v>0.196091666666667</v>
      </c>
      <c r="AX84" s="1">
        <f t="shared" si="73"/>
        <v>114.607886889196</v>
      </c>
    </row>
    <row r="85" s="1" customFormat="1" spans="1:51">
      <c r="A85" s="13"/>
      <c r="B85" s="13"/>
      <c r="C85" s="16">
        <v>11</v>
      </c>
      <c r="D85" s="17">
        <v>4.38193864566667</v>
      </c>
      <c r="E85" s="19">
        <f t="shared" si="74"/>
        <v>12.513042227</v>
      </c>
      <c r="F85" s="16" t="s">
        <v>75</v>
      </c>
      <c r="G85" s="13">
        <v>12</v>
      </c>
      <c r="H85" s="18">
        <f t="shared" si="57"/>
        <v>4.38193864566667</v>
      </c>
      <c r="I85" s="18">
        <f t="shared" si="58"/>
        <v>277.531938645667</v>
      </c>
      <c r="J85" s="18">
        <f t="shared" si="59"/>
        <v>0.0305939636936355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1.06623282016975</v>
      </c>
      <c r="P85" s="18">
        <f t="shared" si="62"/>
        <v>0.032620288189236</v>
      </c>
      <c r="Q85" s="23">
        <f t="shared" si="63"/>
        <v>0.00848127492920135</v>
      </c>
      <c r="R85" s="18">
        <f t="shared" si="64"/>
        <v>0.1355172</v>
      </c>
      <c r="S85" s="24">
        <f t="shared" si="65"/>
        <v>0.0625844905975134</v>
      </c>
      <c r="T85" s="3">
        <v>0.01</v>
      </c>
      <c r="U85" s="25">
        <f t="shared" si="66"/>
        <v>0.000625844905975135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0.001</v>
      </c>
      <c r="AF85" s="3">
        <v>0.49</v>
      </c>
      <c r="AG85" s="25">
        <f t="shared" si="67"/>
        <v>0.00049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0.00611584490597513</v>
      </c>
      <c r="AU85" s="28">
        <f t="shared" si="70"/>
        <v>52.122</v>
      </c>
      <c r="AV85" s="1">
        <f t="shared" si="71"/>
        <v>0.26</v>
      </c>
      <c r="AW85" s="2">
        <f t="shared" si="72"/>
        <v>0.196091666666667</v>
      </c>
      <c r="AX85" s="1">
        <f t="shared" si="73"/>
        <v>108.889204189043</v>
      </c>
      <c r="AY85" s="1">
        <f>SUM(AX74:AX85)</f>
        <v>2178.77070267456</v>
      </c>
    </row>
    <row r="86" s="1" customFormat="1" spans="1:46">
      <c r="A86" s="13"/>
      <c r="B86" s="13"/>
      <c r="C86" s="16">
        <v>12</v>
      </c>
      <c r="D86" s="17">
        <v>-1.27653427096774</v>
      </c>
      <c r="E86" s="19">
        <f t="shared" si="74"/>
        <v>4.38193864566667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-2.55249805593548</v>
      </c>
      <c r="E90" s="16"/>
      <c r="F90" s="16"/>
      <c r="G90" s="13">
        <v>1</v>
      </c>
      <c r="H90" s="18">
        <f t="shared" ref="H90:H101" si="76">E91</f>
        <v>-2.55249805593548</v>
      </c>
      <c r="I90" s="18">
        <f t="shared" ref="I90:I101" si="77">H90+273.15</f>
        <v>270.597501944065</v>
      </c>
      <c r="J90" s="18">
        <f t="shared" ref="J90:J101" si="78">EXP(($C$16*(I90-$C$14))/($C$17*I90*$C$14))</f>
        <v>0.0124502358781597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0.00354458215451207</v>
      </c>
      <c r="Q90" s="23">
        <f t="shared" ref="Q90:Q101" si="82">P90*$B$76</f>
        <v>0.000921591360173137</v>
      </c>
      <c r="R90" s="18">
        <f t="shared" ref="R90:R101" si="83">L90*$B$76</f>
        <v>0.074022</v>
      </c>
      <c r="S90" s="24">
        <f t="shared" ref="S90:S101" si="84">Q90/R90</f>
        <v>0.0124502358781597</v>
      </c>
      <c r="T90" s="3">
        <v>0.01</v>
      </c>
      <c r="U90" s="25">
        <f t="shared" ref="U90:U101" si="85">S90*T90</f>
        <v>0.000124502358781597</v>
      </c>
      <c r="V90" s="24"/>
      <c r="W90" s="3"/>
      <c r="X90" s="3"/>
      <c r="Y90" s="27"/>
      <c r="Z90" s="3"/>
      <c r="AA90" s="26"/>
      <c r="AB90" s="3"/>
      <c r="AC90" s="3"/>
      <c r="AD90" s="26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0.0056145023587816</v>
      </c>
      <c r="AU90" s="28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$E$9/12</f>
        <v>0.186</v>
      </c>
      <c r="AX90" s="1">
        <f t="shared" ref="AX90:AX101" si="92">AW90*10000*AV90*0.67*AU90*AT90</f>
        <v>51.7916599566478</v>
      </c>
      <c r="AZ90" s="2">
        <f t="shared" ref="AZ90:AZ101" si="93">$E$10/12</f>
        <v>0.0329925323134668</v>
      </c>
      <c r="BA90" s="1">
        <f t="shared" ref="BA90:BA101" si="94">AZ90*10000*AV90*0.67*AU90*AT90</f>
        <v>9.18676351982679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-2.09618929535484</v>
      </c>
      <c r="E91" s="19">
        <f t="shared" ref="E91:E102" si="95">D90</f>
        <v>-2.55249805593548</v>
      </c>
      <c r="F91" s="16" t="s">
        <v>73</v>
      </c>
      <c r="G91" s="13">
        <v>2</v>
      </c>
      <c r="H91" s="18">
        <f t="shared" si="76"/>
        <v>-2.09618929535484</v>
      </c>
      <c r="I91" s="18">
        <f t="shared" si="77"/>
        <v>271.053810704645</v>
      </c>
      <c r="J91" s="18">
        <f t="shared" si="78"/>
        <v>0.0132277226306282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0.565855417845488</v>
      </c>
      <c r="P91" s="18">
        <f t="shared" si="81"/>
        <v>0.00748497851629834</v>
      </c>
      <c r="Q91" s="23">
        <f t="shared" si="82"/>
        <v>0.00194609441423757</v>
      </c>
      <c r="R91" s="18">
        <f t="shared" si="83"/>
        <v>0.074022</v>
      </c>
      <c r="S91" s="24">
        <f t="shared" si="84"/>
        <v>0.0262907569943742</v>
      </c>
      <c r="T91" s="3">
        <v>0.01</v>
      </c>
      <c r="U91" s="25">
        <f t="shared" si="85"/>
        <v>0.000262907569943742</v>
      </c>
      <c r="V91" s="24"/>
      <c r="W91" s="3"/>
      <c r="X91" s="3"/>
      <c r="Y91" s="27"/>
      <c r="Z91" s="3"/>
      <c r="AA91" s="26"/>
      <c r="AB91" s="3"/>
      <c r="AC91" s="3"/>
      <c r="AD91" s="26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0.00575290756994374</v>
      </c>
      <c r="AU91" s="28">
        <f t="shared" si="89"/>
        <v>28.47</v>
      </c>
      <c r="AV91" s="1">
        <f t="shared" si="90"/>
        <v>0.26</v>
      </c>
      <c r="AW91" s="2">
        <f t="shared" si="91"/>
        <v>0.186</v>
      </c>
      <c r="AX91" s="1">
        <f t="shared" si="92"/>
        <v>53.0683956626229</v>
      </c>
      <c r="AZ91" s="2">
        <f t="shared" si="93"/>
        <v>0.0329925323134668</v>
      </c>
      <c r="BA91" s="1">
        <f t="shared" si="94"/>
        <v>9.41322988560712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7">
        <v>1.58332562132143</v>
      </c>
      <c r="E92" s="19">
        <f t="shared" si="95"/>
        <v>-2.09618929535484</v>
      </c>
      <c r="F92" s="16" t="s">
        <v>73</v>
      </c>
      <c r="G92" s="13">
        <v>3</v>
      </c>
      <c r="H92" s="18">
        <f t="shared" si="76"/>
        <v>1.58332562132143</v>
      </c>
      <c r="I92" s="18">
        <f t="shared" si="77"/>
        <v>274.733325621321</v>
      </c>
      <c r="J92" s="18">
        <f t="shared" si="78"/>
        <v>0.0214006091154331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0.84307043932919</v>
      </c>
      <c r="P92" s="18">
        <f t="shared" si="81"/>
        <v>0.0180422209288604</v>
      </c>
      <c r="Q92" s="23">
        <f t="shared" si="82"/>
        <v>0.00469097744150372</v>
      </c>
      <c r="R92" s="18">
        <f t="shared" si="83"/>
        <v>0.074022</v>
      </c>
      <c r="S92" s="24">
        <f t="shared" si="84"/>
        <v>0.0633727465010904</v>
      </c>
      <c r="T92" s="3">
        <v>0.01</v>
      </c>
      <c r="U92" s="25">
        <f t="shared" si="85"/>
        <v>0.000633727465010904</v>
      </c>
      <c r="V92" s="24"/>
      <c r="W92" s="3"/>
      <c r="X92" s="3"/>
      <c r="Y92" s="27"/>
      <c r="Z92" s="3"/>
      <c r="AA92" s="26"/>
      <c r="AB92" s="3"/>
      <c r="AC92" s="3"/>
      <c r="AD92" s="26"/>
      <c r="AE92" s="24">
        <v>0.001</v>
      </c>
      <c r="AF92" s="3">
        <v>0.49</v>
      </c>
      <c r="AG92" s="25">
        <f t="shared" si="86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7"/>
        <v>0.005</v>
      </c>
      <c r="AT92" s="2">
        <f t="shared" si="88"/>
        <v>0.0061237274650109</v>
      </c>
      <c r="AU92" s="28">
        <f t="shared" si="89"/>
        <v>28.47</v>
      </c>
      <c r="AV92" s="1">
        <f t="shared" si="90"/>
        <v>0.26</v>
      </c>
      <c r="AW92" s="2">
        <f t="shared" si="91"/>
        <v>0.186</v>
      </c>
      <c r="AX92" s="1">
        <f t="shared" si="92"/>
        <v>56.4890688912019</v>
      </c>
      <c r="AZ92" s="2">
        <f t="shared" si="93"/>
        <v>0.0329925323134668</v>
      </c>
      <c r="BA92" s="1">
        <f t="shared" si="94"/>
        <v>10.0199861868313</v>
      </c>
    </row>
    <row r="93" s="1" customFormat="1" spans="1:53">
      <c r="A93" s="13"/>
      <c r="B93" s="13"/>
      <c r="C93" s="16">
        <v>3</v>
      </c>
      <c r="D93" s="17">
        <v>9.65750547767742</v>
      </c>
      <c r="E93" s="19">
        <f t="shared" si="95"/>
        <v>1.58332562132143</v>
      </c>
      <c r="F93" s="16" t="s">
        <v>73</v>
      </c>
      <c r="G93" s="13">
        <v>4</v>
      </c>
      <c r="H93" s="18">
        <f t="shared" si="76"/>
        <v>9.65750547767742</v>
      </c>
      <c r="I93" s="18">
        <f t="shared" si="77"/>
        <v>282.807505477677</v>
      </c>
      <c r="J93" s="18">
        <f t="shared" si="78"/>
        <v>0.0588657564900184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1.10972821840033</v>
      </c>
      <c r="P93" s="18">
        <f t="shared" si="81"/>
        <v>0.0653249910744557</v>
      </c>
      <c r="Q93" s="23">
        <f t="shared" si="82"/>
        <v>0.0169844976793585</v>
      </c>
      <c r="R93" s="18">
        <f t="shared" si="83"/>
        <v>0.074022</v>
      </c>
      <c r="S93" s="24">
        <f t="shared" si="84"/>
        <v>0.229452023443821</v>
      </c>
      <c r="T93" s="3">
        <v>0.01</v>
      </c>
      <c r="U93" s="25">
        <f t="shared" si="85"/>
        <v>0.00229452023443821</v>
      </c>
      <c r="V93" s="24"/>
      <c r="W93" s="3"/>
      <c r="X93" s="3"/>
      <c r="Y93" s="27"/>
      <c r="Z93" s="3"/>
      <c r="AA93" s="26"/>
      <c r="AB93" s="3"/>
      <c r="AC93" s="3"/>
      <c r="AD93" s="26"/>
      <c r="AE93" s="24">
        <v>0.001</v>
      </c>
      <c r="AF93" s="3">
        <v>0.49</v>
      </c>
      <c r="AG93" s="25">
        <f t="shared" si="86"/>
        <v>0.00049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</v>
      </c>
      <c r="AR93" s="3">
        <v>0.5</v>
      </c>
      <c r="AS93" s="3">
        <f t="shared" si="87"/>
        <v>0.005</v>
      </c>
      <c r="AT93" s="2">
        <f t="shared" si="88"/>
        <v>0.00778452023443821</v>
      </c>
      <c r="AU93" s="28">
        <f t="shared" si="89"/>
        <v>28.47</v>
      </c>
      <c r="AV93" s="1">
        <f t="shared" si="90"/>
        <v>0.26</v>
      </c>
      <c r="AW93" s="2">
        <f t="shared" si="91"/>
        <v>0.186</v>
      </c>
      <c r="AX93" s="1">
        <f t="shared" si="92"/>
        <v>71.8092538116166</v>
      </c>
      <c r="AZ93" s="2">
        <f t="shared" si="93"/>
        <v>0.0329925323134668</v>
      </c>
      <c r="BA93" s="1">
        <f t="shared" si="94"/>
        <v>12.737468423579</v>
      </c>
    </row>
    <row r="94" s="1" customFormat="1" spans="1:53">
      <c r="A94" s="13"/>
      <c r="B94" s="13"/>
      <c r="C94" s="16">
        <v>4</v>
      </c>
      <c r="D94" s="17">
        <v>12.764144197</v>
      </c>
      <c r="E94" s="19">
        <f t="shared" si="95"/>
        <v>9.65750547767742</v>
      </c>
      <c r="F94" s="16" t="s">
        <v>73</v>
      </c>
      <c r="G94" s="13">
        <v>5</v>
      </c>
      <c r="H94" s="18">
        <f t="shared" si="76"/>
        <v>12.764144197</v>
      </c>
      <c r="I94" s="18">
        <f t="shared" si="77"/>
        <v>285.914144197</v>
      </c>
      <c r="J94" s="18">
        <f t="shared" si="78"/>
        <v>0.085571548406864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0.99218306595958</v>
      </c>
      <c r="O94" s="18">
        <f t="shared" si="96"/>
        <v>0.336920161366294</v>
      </c>
      <c r="P94" s="18">
        <f t="shared" si="81"/>
        <v>0.0288307798976042</v>
      </c>
      <c r="Q94" s="23">
        <f t="shared" si="82"/>
        <v>0.0074960027733771</v>
      </c>
      <c r="R94" s="18">
        <f t="shared" si="83"/>
        <v>0.074022</v>
      </c>
      <c r="S94" s="24">
        <f t="shared" si="84"/>
        <v>0.101267228302087</v>
      </c>
      <c r="T94" s="3">
        <v>0.01</v>
      </c>
      <c r="U94" s="25">
        <f t="shared" si="85"/>
        <v>0.00101267228302087</v>
      </c>
      <c r="V94" s="24"/>
      <c r="W94" s="3"/>
      <c r="X94" s="3"/>
      <c r="Y94" s="27"/>
      <c r="Z94" s="3"/>
      <c r="AA94" s="26"/>
      <c r="AB94" s="3"/>
      <c r="AC94" s="3"/>
      <c r="AD94" s="26"/>
      <c r="AE94" s="24">
        <v>0.005</v>
      </c>
      <c r="AF94" s="3">
        <v>0.49</v>
      </c>
      <c r="AG94" s="25">
        <f t="shared" si="86"/>
        <v>0.00245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0.015</v>
      </c>
      <c r="AR94" s="3">
        <v>0.5</v>
      </c>
      <c r="AS94" s="3">
        <f t="shared" si="87"/>
        <v>0.0075</v>
      </c>
      <c r="AT94" s="2">
        <f t="shared" si="88"/>
        <v>0.0109626722830209</v>
      </c>
      <c r="AU94" s="28">
        <f t="shared" si="89"/>
        <v>28.47</v>
      </c>
      <c r="AV94" s="1">
        <f t="shared" si="90"/>
        <v>0.26</v>
      </c>
      <c r="AW94" s="2">
        <f t="shared" si="91"/>
        <v>0.186</v>
      </c>
      <c r="AX94" s="1">
        <f t="shared" si="92"/>
        <v>101.126503974183</v>
      </c>
      <c r="AZ94" s="2">
        <f t="shared" si="93"/>
        <v>0.0329925323134668</v>
      </c>
      <c r="BA94" s="1">
        <f t="shared" si="94"/>
        <v>17.937738979119</v>
      </c>
    </row>
    <row r="95" s="1" customFormat="1" spans="1:53">
      <c r="A95" s="13"/>
      <c r="B95" s="13"/>
      <c r="C95" s="16">
        <v>5</v>
      </c>
      <c r="D95" s="17">
        <v>18.20327489</v>
      </c>
      <c r="E95" s="19">
        <f t="shared" si="95"/>
        <v>12.764144197</v>
      </c>
      <c r="F95" s="16" t="s">
        <v>75</v>
      </c>
      <c r="G95" s="13">
        <v>6</v>
      </c>
      <c r="H95" s="18">
        <f t="shared" si="76"/>
        <v>18.20327489</v>
      </c>
      <c r="I95" s="18">
        <f t="shared" si="77"/>
        <v>291.35327489</v>
      </c>
      <c r="J95" s="18">
        <f t="shared" si="78"/>
        <v>0.161597349901871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0.59278938146869</v>
      </c>
      <c r="P95" s="18">
        <f t="shared" si="81"/>
        <v>0.0957931930953095</v>
      </c>
      <c r="Q95" s="23">
        <f t="shared" si="82"/>
        <v>0.0249062302047805</v>
      </c>
      <c r="R95" s="18">
        <f t="shared" si="83"/>
        <v>0.074022</v>
      </c>
      <c r="S95" s="24">
        <f t="shared" si="84"/>
        <v>0.336470646629117</v>
      </c>
      <c r="T95" s="3">
        <v>0.01</v>
      </c>
      <c r="U95" s="25">
        <f t="shared" si="85"/>
        <v>0.00336470646629117</v>
      </c>
      <c r="V95" s="24"/>
      <c r="W95" s="3"/>
      <c r="X95" s="3"/>
      <c r="Y95" s="27"/>
      <c r="Z95" s="3"/>
      <c r="AA95" s="26"/>
      <c r="AB95" s="3"/>
      <c r="AC95" s="3"/>
      <c r="AD95" s="26"/>
      <c r="AE95" s="24">
        <v>0.005</v>
      </c>
      <c r="AF95" s="3">
        <v>0.49</v>
      </c>
      <c r="AG95" s="25">
        <f t="shared" si="86"/>
        <v>0.00245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0.015</v>
      </c>
      <c r="AR95" s="3">
        <v>0.5</v>
      </c>
      <c r="AS95" s="3">
        <f t="shared" si="87"/>
        <v>0.0075</v>
      </c>
      <c r="AT95" s="2">
        <f t="shared" si="88"/>
        <v>0.0133147064662912</v>
      </c>
      <c r="AU95" s="28">
        <f t="shared" si="89"/>
        <v>28.47</v>
      </c>
      <c r="AV95" s="1">
        <f t="shared" si="90"/>
        <v>0.26</v>
      </c>
      <c r="AW95" s="2">
        <f t="shared" si="91"/>
        <v>0.186</v>
      </c>
      <c r="AX95" s="1">
        <f t="shared" si="92"/>
        <v>122.823129399197</v>
      </c>
      <c r="AZ95" s="2">
        <f t="shared" si="93"/>
        <v>0.0329925323134668</v>
      </c>
      <c r="BA95" s="1">
        <f t="shared" si="94"/>
        <v>21.7862691695921</v>
      </c>
    </row>
    <row r="96" s="1" customFormat="1" spans="1:53">
      <c r="A96" s="13"/>
      <c r="B96" s="13"/>
      <c r="C96" s="16">
        <v>6</v>
      </c>
      <c r="D96" s="17">
        <v>22.411666547</v>
      </c>
      <c r="E96" s="19">
        <f t="shared" si="95"/>
        <v>18.20327489</v>
      </c>
      <c r="F96" s="16" t="s">
        <v>73</v>
      </c>
      <c r="G96" s="13">
        <v>7</v>
      </c>
      <c r="H96" s="18">
        <f t="shared" si="76"/>
        <v>22.411666547</v>
      </c>
      <c r="I96" s="18">
        <f t="shared" si="77"/>
        <v>295.561666547</v>
      </c>
      <c r="J96" s="18">
        <f t="shared" si="78"/>
        <v>0.260070042177288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0.78169618837338</v>
      </c>
      <c r="P96" s="18">
        <f t="shared" si="81"/>
        <v>0.20329576068009</v>
      </c>
      <c r="Q96" s="23">
        <f t="shared" si="82"/>
        <v>0.0528568977768235</v>
      </c>
      <c r="R96" s="18">
        <f t="shared" si="83"/>
        <v>0.074022</v>
      </c>
      <c r="S96" s="24">
        <f t="shared" si="84"/>
        <v>0.714070111275343</v>
      </c>
      <c r="T96" s="3">
        <v>0.01</v>
      </c>
      <c r="U96" s="25">
        <f t="shared" si="85"/>
        <v>0.00714070111275343</v>
      </c>
      <c r="V96" s="24"/>
      <c r="W96" s="3"/>
      <c r="X96" s="3"/>
      <c r="Y96" s="27"/>
      <c r="Z96" s="3"/>
      <c r="AA96" s="26"/>
      <c r="AB96" s="3"/>
      <c r="AC96" s="3"/>
      <c r="AD96" s="26"/>
      <c r="AE96" s="24">
        <v>0.005</v>
      </c>
      <c r="AF96" s="3">
        <v>0.49</v>
      </c>
      <c r="AG96" s="25">
        <f t="shared" si="86"/>
        <v>0.00245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0.015</v>
      </c>
      <c r="AR96" s="3">
        <v>0.5</v>
      </c>
      <c r="AS96" s="3">
        <f t="shared" si="87"/>
        <v>0.0075</v>
      </c>
      <c r="AT96" s="2">
        <f t="shared" si="88"/>
        <v>0.0170907011127534</v>
      </c>
      <c r="AU96" s="28">
        <f t="shared" si="89"/>
        <v>28.47</v>
      </c>
      <c r="AV96" s="1">
        <f t="shared" si="90"/>
        <v>0.26</v>
      </c>
      <c r="AW96" s="2">
        <f t="shared" si="91"/>
        <v>0.186</v>
      </c>
      <c r="AX96" s="1">
        <f t="shared" si="92"/>
        <v>157.655251327477</v>
      </c>
      <c r="AZ96" s="2">
        <f t="shared" si="93"/>
        <v>0.0329925323134668</v>
      </c>
      <c r="BA96" s="1">
        <f t="shared" si="94"/>
        <v>27.9647633000512</v>
      </c>
    </row>
    <row r="97" s="1" customFormat="1" spans="1:53">
      <c r="A97" s="13"/>
      <c r="B97" s="13"/>
      <c r="C97" s="16">
        <v>7</v>
      </c>
      <c r="D97" s="17">
        <v>22.9746004112903</v>
      </c>
      <c r="E97" s="19">
        <f t="shared" si="95"/>
        <v>22.411666547</v>
      </c>
      <c r="F97" s="16" t="s">
        <v>73</v>
      </c>
      <c r="G97" s="13">
        <v>8</v>
      </c>
      <c r="H97" s="18">
        <f t="shared" si="76"/>
        <v>22.9746004112903</v>
      </c>
      <c r="I97" s="18">
        <f t="shared" si="77"/>
        <v>296.12460041129</v>
      </c>
      <c r="J97" s="18">
        <f t="shared" si="78"/>
        <v>0.27687783843197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0.86310042769329</v>
      </c>
      <c r="P97" s="18">
        <f t="shared" si="81"/>
        <v>0.238973380769427</v>
      </c>
      <c r="Q97" s="23">
        <f t="shared" si="82"/>
        <v>0.062133079000051</v>
      </c>
      <c r="R97" s="18">
        <f t="shared" si="83"/>
        <v>0.074022</v>
      </c>
      <c r="S97" s="24">
        <f t="shared" si="84"/>
        <v>0.839386655319378</v>
      </c>
      <c r="T97" s="3">
        <v>0.01</v>
      </c>
      <c r="U97" s="25">
        <f t="shared" si="85"/>
        <v>0.00839386655319378</v>
      </c>
      <c r="V97" s="24"/>
      <c r="W97" s="3"/>
      <c r="X97" s="3"/>
      <c r="Y97" s="27"/>
      <c r="Z97" s="3"/>
      <c r="AA97" s="26"/>
      <c r="AB97" s="3"/>
      <c r="AC97" s="3"/>
      <c r="AD97" s="26"/>
      <c r="AE97" s="24">
        <v>0.005</v>
      </c>
      <c r="AF97" s="3">
        <v>0.49</v>
      </c>
      <c r="AG97" s="25">
        <f t="shared" si="86"/>
        <v>0.00245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0.015</v>
      </c>
      <c r="AR97" s="3">
        <v>0.5</v>
      </c>
      <c r="AS97" s="3">
        <f t="shared" si="87"/>
        <v>0.0075</v>
      </c>
      <c r="AT97" s="2">
        <f t="shared" si="88"/>
        <v>0.0183438665531938</v>
      </c>
      <c r="AU97" s="28">
        <f t="shared" si="89"/>
        <v>28.47</v>
      </c>
      <c r="AV97" s="1">
        <f t="shared" si="90"/>
        <v>0.26</v>
      </c>
      <c r="AW97" s="2">
        <f t="shared" si="91"/>
        <v>0.186</v>
      </c>
      <c r="AX97" s="1">
        <f t="shared" si="92"/>
        <v>169.215228367864</v>
      </c>
      <c r="AZ97" s="2">
        <f t="shared" si="93"/>
        <v>0.0329925323134668</v>
      </c>
      <c r="BA97" s="1">
        <f t="shared" si="94"/>
        <v>30.0152628486957</v>
      </c>
    </row>
    <row r="98" s="1" customFormat="1" spans="1:53">
      <c r="A98" s="13"/>
      <c r="B98" s="13"/>
      <c r="C98" s="16">
        <v>8</v>
      </c>
      <c r="D98" s="17">
        <v>23.0892126048387</v>
      </c>
      <c r="E98" s="19">
        <f t="shared" si="95"/>
        <v>22.9746004112903</v>
      </c>
      <c r="F98" s="16" t="s">
        <v>73</v>
      </c>
      <c r="G98" s="13">
        <v>9</v>
      </c>
      <c r="H98" s="18">
        <f t="shared" si="76"/>
        <v>23.0892126048387</v>
      </c>
      <c r="I98" s="18">
        <f t="shared" si="77"/>
        <v>296.239212604839</v>
      </c>
      <c r="J98" s="18">
        <f t="shared" si="78"/>
        <v>0.280422567639523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0.908827046923863</v>
      </c>
      <c r="P98" s="18">
        <f t="shared" si="81"/>
        <v>0.254855614038635</v>
      </c>
      <c r="Q98" s="23">
        <f t="shared" si="82"/>
        <v>0.0662624596500451</v>
      </c>
      <c r="R98" s="18">
        <f t="shared" si="83"/>
        <v>0.074022</v>
      </c>
      <c r="S98" s="24">
        <f t="shared" si="84"/>
        <v>0.895172511551229</v>
      </c>
      <c r="T98" s="3">
        <v>0.01</v>
      </c>
      <c r="U98" s="25">
        <f t="shared" si="85"/>
        <v>0.00895172511551229</v>
      </c>
      <c r="V98" s="24"/>
      <c r="W98" s="3"/>
      <c r="X98" s="3"/>
      <c r="Y98" s="27"/>
      <c r="Z98" s="3"/>
      <c r="AA98" s="26"/>
      <c r="AB98" s="3"/>
      <c r="AC98" s="3"/>
      <c r="AD98" s="26"/>
      <c r="AE98" s="24">
        <v>0.001</v>
      </c>
      <c r="AF98" s="3">
        <v>0.49</v>
      </c>
      <c r="AG98" s="25">
        <f t="shared" si="86"/>
        <v>0.00049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</v>
      </c>
      <c r="AR98" s="3">
        <v>0.5</v>
      </c>
      <c r="AS98" s="3">
        <f t="shared" si="87"/>
        <v>0.005</v>
      </c>
      <c r="AT98" s="2">
        <f t="shared" si="88"/>
        <v>0.0144417251155123</v>
      </c>
      <c r="AU98" s="28">
        <f t="shared" si="89"/>
        <v>28.47</v>
      </c>
      <c r="AV98" s="1">
        <f t="shared" si="90"/>
        <v>0.26</v>
      </c>
      <c r="AW98" s="2">
        <f t="shared" si="91"/>
        <v>0.186</v>
      </c>
      <c r="AX98" s="1">
        <f t="shared" si="92"/>
        <v>133.219450019486</v>
      </c>
      <c r="AZ98" s="2">
        <f t="shared" si="93"/>
        <v>0.0329925323134668</v>
      </c>
      <c r="BA98" s="1">
        <f t="shared" si="94"/>
        <v>23.6303602663987</v>
      </c>
    </row>
    <row r="99" s="1" customFormat="1" spans="1:53">
      <c r="A99" s="13"/>
      <c r="B99" s="13"/>
      <c r="C99" s="16">
        <v>9</v>
      </c>
      <c r="D99" s="17">
        <v>17.4752884083333</v>
      </c>
      <c r="E99" s="19">
        <f t="shared" si="95"/>
        <v>23.0892126048387</v>
      </c>
      <c r="F99" s="16" t="s">
        <v>73</v>
      </c>
      <c r="G99" s="13">
        <v>10</v>
      </c>
      <c r="H99" s="18">
        <f t="shared" si="76"/>
        <v>17.4752884083333</v>
      </c>
      <c r="I99" s="18">
        <f t="shared" si="77"/>
        <v>290.625288408333</v>
      </c>
      <c r="J99" s="18">
        <f t="shared" si="78"/>
        <v>0.148620506616487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0.938671432885228</v>
      </c>
      <c r="P99" s="18">
        <f t="shared" si="81"/>
        <v>0.139505823901826</v>
      </c>
      <c r="Q99" s="23">
        <f t="shared" si="82"/>
        <v>0.0362715142144749</v>
      </c>
      <c r="R99" s="18">
        <f t="shared" si="83"/>
        <v>0.074022</v>
      </c>
      <c r="S99" s="24">
        <f t="shared" si="84"/>
        <v>0.490009918868375</v>
      </c>
      <c r="T99" s="3">
        <v>0.01</v>
      </c>
      <c r="U99" s="25">
        <f t="shared" si="85"/>
        <v>0.00490009918868375</v>
      </c>
      <c r="V99" s="24"/>
      <c r="W99" s="3"/>
      <c r="X99" s="3"/>
      <c r="Y99" s="27"/>
      <c r="Z99" s="3"/>
      <c r="AA99" s="26"/>
      <c r="AB99" s="3"/>
      <c r="AC99" s="3"/>
      <c r="AD99" s="26"/>
      <c r="AE99" s="24">
        <v>0.001</v>
      </c>
      <c r="AF99" s="3">
        <v>0.49</v>
      </c>
      <c r="AG99" s="25">
        <f t="shared" si="86"/>
        <v>0.00049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</v>
      </c>
      <c r="AR99" s="3">
        <v>0.5</v>
      </c>
      <c r="AS99" s="3">
        <f t="shared" si="87"/>
        <v>0.005</v>
      </c>
      <c r="AT99" s="2">
        <f t="shared" si="88"/>
        <v>0.0103900991886838</v>
      </c>
      <c r="AU99" s="28">
        <f t="shared" si="89"/>
        <v>28.47</v>
      </c>
      <c r="AV99" s="1">
        <f t="shared" si="90"/>
        <v>0.26</v>
      </c>
      <c r="AW99" s="2">
        <f t="shared" si="91"/>
        <v>0.186</v>
      </c>
      <c r="AX99" s="1">
        <f t="shared" si="92"/>
        <v>95.8447338176786</v>
      </c>
      <c r="AZ99" s="2">
        <f t="shared" si="93"/>
        <v>0.0329925323134668</v>
      </c>
      <c r="BA99" s="1">
        <f t="shared" si="94"/>
        <v>17.0008627825558</v>
      </c>
    </row>
    <row r="100" s="1" customFormat="1" spans="1:53">
      <c r="A100" s="13"/>
      <c r="B100" s="13"/>
      <c r="C100" s="16">
        <v>10</v>
      </c>
      <c r="D100" s="17">
        <v>12.513042227</v>
      </c>
      <c r="E100" s="19">
        <f t="shared" si="95"/>
        <v>17.4752884083333</v>
      </c>
      <c r="F100" s="16" t="s">
        <v>73</v>
      </c>
      <c r="G100" s="13">
        <v>11</v>
      </c>
      <c r="H100" s="18">
        <f t="shared" si="76"/>
        <v>12.513042227</v>
      </c>
      <c r="I100" s="18">
        <f t="shared" si="77"/>
        <v>285.663042227</v>
      </c>
      <c r="J100" s="18">
        <f t="shared" si="78"/>
        <v>0.0830479424947542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0.759207328534231</v>
      </c>
      <c r="O100" s="18">
        <f t="shared" si="96"/>
        <v>0.32465828044917</v>
      </c>
      <c r="P100" s="18">
        <f t="shared" si="81"/>
        <v>0.0269622022051885</v>
      </c>
      <c r="Q100" s="23">
        <f t="shared" si="82"/>
        <v>0.007010172573349</v>
      </c>
      <c r="R100" s="18">
        <f t="shared" si="83"/>
        <v>0.074022</v>
      </c>
      <c r="S100" s="24">
        <f t="shared" si="84"/>
        <v>0.0947039065865418</v>
      </c>
      <c r="T100" s="3">
        <v>0.01</v>
      </c>
      <c r="U100" s="25">
        <f t="shared" si="85"/>
        <v>0.000947039065865418</v>
      </c>
      <c r="V100" s="24"/>
      <c r="W100" s="3"/>
      <c r="X100" s="3"/>
      <c r="Y100" s="27"/>
      <c r="Z100" s="3"/>
      <c r="AA100" s="26"/>
      <c r="AB100" s="3"/>
      <c r="AC100" s="3"/>
      <c r="AD100" s="26"/>
      <c r="AE100" s="24">
        <v>0.001</v>
      </c>
      <c r="AF100" s="3">
        <v>0.49</v>
      </c>
      <c r="AG100" s="25">
        <f t="shared" si="86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0.00643703906586542</v>
      </c>
      <c r="AU100" s="28">
        <f t="shared" si="89"/>
        <v>28.47</v>
      </c>
      <c r="AV100" s="1">
        <f t="shared" si="90"/>
        <v>0.26</v>
      </c>
      <c r="AW100" s="2">
        <f t="shared" si="91"/>
        <v>0.186</v>
      </c>
      <c r="AX100" s="1">
        <f t="shared" si="92"/>
        <v>59.3792498645075</v>
      </c>
      <c r="AZ100" s="2">
        <f t="shared" si="93"/>
        <v>0.0329925323134668</v>
      </c>
      <c r="BA100" s="1">
        <f t="shared" si="94"/>
        <v>10.5326441930332</v>
      </c>
    </row>
    <row r="101" s="1" customFormat="1" spans="1:54">
      <c r="A101" s="13"/>
      <c r="B101" s="13"/>
      <c r="C101" s="16">
        <v>11</v>
      </c>
      <c r="D101" s="17">
        <v>4.38193864566667</v>
      </c>
      <c r="E101" s="19">
        <f t="shared" si="95"/>
        <v>12.513042227</v>
      </c>
      <c r="F101" s="16" t="s">
        <v>75</v>
      </c>
      <c r="G101" s="13">
        <v>12</v>
      </c>
      <c r="H101" s="18">
        <f t="shared" si="76"/>
        <v>4.38193864566667</v>
      </c>
      <c r="I101" s="18">
        <f t="shared" si="77"/>
        <v>277.531938645667</v>
      </c>
      <c r="J101" s="18">
        <f t="shared" si="78"/>
        <v>0.0305939636936355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0.582396078243982</v>
      </c>
      <c r="P101" s="18">
        <f t="shared" si="81"/>
        <v>0.0178178044731121</v>
      </c>
      <c r="Q101" s="23">
        <f t="shared" si="82"/>
        <v>0.00463262916300914</v>
      </c>
      <c r="R101" s="18">
        <f t="shared" si="83"/>
        <v>0.074022</v>
      </c>
      <c r="S101" s="24">
        <f t="shared" si="84"/>
        <v>0.0625844905975134</v>
      </c>
      <c r="T101" s="3">
        <v>0.01</v>
      </c>
      <c r="U101" s="25">
        <f t="shared" si="85"/>
        <v>0.000625844905975135</v>
      </c>
      <c r="V101" s="24"/>
      <c r="W101" s="3"/>
      <c r="X101" s="3"/>
      <c r="Y101" s="27"/>
      <c r="Z101" s="3"/>
      <c r="AA101" s="26"/>
      <c r="AB101" s="3"/>
      <c r="AC101" s="3"/>
      <c r="AD101" s="26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0.00611584490597513</v>
      </c>
      <c r="AU101" s="28">
        <f t="shared" si="89"/>
        <v>28.47</v>
      </c>
      <c r="AV101" s="1">
        <f t="shared" si="90"/>
        <v>0.26</v>
      </c>
      <c r="AW101" s="2">
        <f t="shared" si="91"/>
        <v>0.186</v>
      </c>
      <c r="AX101" s="1">
        <f t="shared" si="92"/>
        <v>56.416355266542</v>
      </c>
      <c r="AY101" s="1">
        <f>SUM(AX90:AX101)</f>
        <v>1128.83828035902</v>
      </c>
      <c r="AZ101" s="2">
        <f t="shared" si="93"/>
        <v>0.0329925323134668</v>
      </c>
      <c r="BA101" s="1">
        <f t="shared" si="94"/>
        <v>10.0070883018248</v>
      </c>
      <c r="BB101" s="1">
        <f>SUM(BA90:BA101)</f>
        <v>200.232437857115</v>
      </c>
    </row>
    <row r="102" s="1" customFormat="1" spans="1:46">
      <c r="A102" s="13"/>
      <c r="B102" s="13"/>
      <c r="C102" s="16">
        <v>12</v>
      </c>
      <c r="D102" s="17">
        <v>-1.27653427096774</v>
      </c>
      <c r="E102" s="19">
        <f t="shared" si="95"/>
        <v>4.38193864566667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17"/>
  <sheetViews>
    <sheetView workbookViewId="0">
      <pane xSplit="4" topLeftCell="E1" activePane="topRight" state="frozen"/>
      <selection/>
      <selection pane="topRight" activeCell="I14" sqref="I14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11.4444444444444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5.6666666666667" style="1"/>
    <col min="55" max="16384" width="8.88888888888889" style="1"/>
  </cols>
  <sheetData>
    <row r="1" s="1" customFormat="1" spans="3:47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U1" s="2"/>
    </row>
    <row r="2" s="1" customFormat="1" spans="1:47">
      <c r="A2" s="4" t="s">
        <v>52</v>
      </c>
      <c r="B2" s="5" t="s">
        <v>10</v>
      </c>
      <c r="C2" s="3"/>
      <c r="D2" s="3"/>
      <c r="E2" s="6">
        <v>664.4839</v>
      </c>
      <c r="F2" s="3">
        <v>734.672</v>
      </c>
      <c r="G2" s="7">
        <f>(F2+F3+F4)/3</f>
        <v>1194.134</v>
      </c>
      <c r="H2" s="3">
        <v>0.18</v>
      </c>
      <c r="I2" s="20">
        <f>(H2+H3+H4)/3</f>
        <v>0.136666666666667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U2" s="2"/>
    </row>
    <row r="3" s="1" customFormat="1" spans="1:47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U3" s="2"/>
    </row>
    <row r="4" s="1" customFormat="1" spans="1:47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0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U4" s="2"/>
    </row>
    <row r="5" s="1" customFormat="1" spans="1:47">
      <c r="A5" s="4" t="s">
        <v>4</v>
      </c>
      <c r="B5" s="5" t="s">
        <v>15</v>
      </c>
      <c r="C5" s="3"/>
      <c r="D5" s="3"/>
      <c r="E5" s="6">
        <v>2884.15326313701</v>
      </c>
      <c r="F5" s="3">
        <v>91.104</v>
      </c>
      <c r="G5" s="7">
        <f>(F5+F6)/2</f>
        <v>92.50925</v>
      </c>
      <c r="H5" s="3">
        <v>0.18</v>
      </c>
      <c r="I5" s="20">
        <f>(H5+H6)/2</f>
        <v>0.185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U5" s="2"/>
    </row>
    <row r="6" s="1" customFormat="1" spans="1:47">
      <c r="A6" s="4"/>
      <c r="B6" s="5" t="s">
        <v>16</v>
      </c>
      <c r="C6" s="3"/>
      <c r="D6" s="3"/>
      <c r="E6" s="10"/>
      <c r="F6" s="3">
        <v>93.9145</v>
      </c>
      <c r="G6" s="11"/>
      <c r="H6" s="3">
        <v>0.19</v>
      </c>
      <c r="I6" s="20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U6" s="2"/>
    </row>
    <row r="7" s="1" customFormat="1" spans="1:47">
      <c r="A7" s="4" t="s">
        <v>5</v>
      </c>
      <c r="B7" s="5"/>
      <c r="C7" s="3"/>
      <c r="D7" s="3"/>
      <c r="E7" s="12">
        <v>948.961333266063</v>
      </c>
      <c r="F7" s="3">
        <v>122.786</v>
      </c>
      <c r="G7" s="3"/>
      <c r="H7" s="3">
        <v>0.29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U7" s="2"/>
    </row>
    <row r="8" s="1" customFormat="1" spans="1:47">
      <c r="A8" s="4" t="s">
        <v>6</v>
      </c>
      <c r="B8" s="5"/>
      <c r="C8" s="3"/>
      <c r="D8" s="3"/>
      <c r="E8" s="12">
        <v>12.236</v>
      </c>
      <c r="F8" s="3">
        <v>625.464</v>
      </c>
      <c r="G8" s="3"/>
      <c r="H8" s="3">
        <v>0.26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U8" s="2"/>
    </row>
    <row r="9" s="1" customFormat="1" spans="1:47">
      <c r="A9" s="4" t="s">
        <v>7</v>
      </c>
      <c r="B9" s="5"/>
      <c r="C9" s="3"/>
      <c r="D9" s="3"/>
      <c r="E9" s="12">
        <v>43.644</v>
      </c>
      <c r="F9" s="3">
        <v>341.64</v>
      </c>
      <c r="G9" s="3"/>
      <c r="H9" s="3">
        <v>0.33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U9" s="2"/>
    </row>
    <row r="10" s="1" customFormat="1" spans="1:47">
      <c r="A10" s="4" t="s">
        <v>8</v>
      </c>
      <c r="B10" s="5"/>
      <c r="C10" s="3"/>
      <c r="D10" s="3"/>
      <c r="E10" s="12">
        <v>18.0500806573619</v>
      </c>
      <c r="F10" s="3">
        <v>341.64</v>
      </c>
      <c r="G10" s="3"/>
      <c r="H10" s="3">
        <v>0.33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U10" s="2"/>
    </row>
    <row r="11" s="1" customFormat="1" spans="1:47">
      <c r="A11" s="4" t="s">
        <v>9</v>
      </c>
      <c r="B11" s="5"/>
      <c r="C11" s="3"/>
      <c r="D11" s="3"/>
      <c r="E11" s="12">
        <v>2.466</v>
      </c>
      <c r="F11" s="3">
        <v>910.8575</v>
      </c>
      <c r="G11" s="3"/>
      <c r="H11" s="3">
        <v>0.21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U11" s="2"/>
    </row>
    <row r="12" s="1" customFormat="1" spans="8:46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T12" s="2"/>
    </row>
    <row r="13" s="1" customFormat="1" spans="46:46">
      <c r="AT13" s="2"/>
    </row>
    <row r="14" s="1" customFormat="1" spans="1:46">
      <c r="A14" s="13" t="s">
        <v>17</v>
      </c>
      <c r="B14" s="13" t="s">
        <v>18</v>
      </c>
      <c r="C14" s="13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AV38+AV53+BB69+AY85+AY101+BB101+AY116+AG69</f>
        <v>26885292.1756205</v>
      </c>
      <c r="J14" s="14" t="s">
        <v>21</v>
      </c>
      <c r="K14" s="14">
        <f>I14/(10000*1000)</f>
        <v>2.68852921756205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23</v>
      </c>
      <c r="B15" s="13" t="s">
        <v>18</v>
      </c>
      <c r="C15" s="13"/>
      <c r="D15" s="13"/>
      <c r="E15" s="13"/>
      <c r="F15" s="13"/>
      <c r="G15" s="14"/>
      <c r="H15" s="14" t="s">
        <v>24</v>
      </c>
      <c r="I15" s="14">
        <v>27292856.9036922</v>
      </c>
      <c r="J15" s="14" t="s">
        <v>21</v>
      </c>
      <c r="K15" s="14">
        <f>I15/(10000*1000)</f>
        <v>2.72928569036922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25</v>
      </c>
      <c r="B16" s="13" t="s">
        <v>26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27</v>
      </c>
      <c r="B17" s="13" t="s">
        <v>28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13" t="s">
        <v>31</v>
      </c>
      <c r="B18" s="13" t="s">
        <v>32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34</v>
      </c>
      <c r="B19" s="13" t="s">
        <v>32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37</v>
      </c>
      <c r="B20" s="13" t="s">
        <v>38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39</v>
      </c>
      <c r="B21" s="13" t="s">
        <v>40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41</v>
      </c>
      <c r="B22" s="13" t="s">
        <v>36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42</v>
      </c>
      <c r="B23" s="13" t="s">
        <v>43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1194.134</v>
      </c>
      <c r="C27" s="16" t="s">
        <v>72</v>
      </c>
      <c r="D27" s="17">
        <v>-8.52814021677419</v>
      </c>
      <c r="E27" s="16"/>
      <c r="F27" s="16"/>
      <c r="G27" s="13">
        <v>1</v>
      </c>
      <c r="H27" s="18">
        <f t="shared" ref="H27:H38" si="0">E28</f>
        <v>-8.52814021677419</v>
      </c>
      <c r="I27" s="18">
        <f t="shared" ref="I27:I38" si="1">H27+273.15</f>
        <v>264.621859783226</v>
      </c>
      <c r="J27" s="18">
        <f t="shared" ref="J27:J38" si="2">EXP(($C$16*(I27-$C$14))/($C$17*I27*$C$14))</f>
        <v>0.00552447467447095</v>
      </c>
      <c r="K27" s="18">
        <f t="shared" ref="K27:K38" si="3">$B$27/12</f>
        <v>99.5111666666667</v>
      </c>
      <c r="L27" s="18">
        <f t="shared" ref="L27:L38" si="4">K27*$B$28/100</f>
        <v>0.995111666666667</v>
      </c>
      <c r="M27" s="13" t="s">
        <v>73</v>
      </c>
      <c r="N27" s="13"/>
      <c r="O27" s="18">
        <f>L27</f>
        <v>0.995111666666667</v>
      </c>
      <c r="P27" s="18">
        <f t="shared" ref="P27:P38" si="5">O27*J27</f>
        <v>0.00549746920077058</v>
      </c>
      <c r="Q27" s="23">
        <f t="shared" ref="Q27:Q38" si="6">P27*$B$29</f>
        <v>0.000751320790771979</v>
      </c>
      <c r="R27" s="18">
        <f t="shared" ref="R27:R38" si="7">L27*$B$29</f>
        <v>0.135998594444444</v>
      </c>
      <c r="S27" s="24">
        <f t="shared" ref="S27:S38" si="8">Q27/R27</f>
        <v>0.00552447467447095</v>
      </c>
      <c r="T27" s="3">
        <v>0.01</v>
      </c>
      <c r="U27" s="25">
        <f t="shared" ref="U27:U38" si="9">S27*T27</f>
        <v>5.52447467447095e-5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0.0219552447467447</v>
      </c>
      <c r="AR27" s="28">
        <f t="shared" ref="AR27:AR38" si="15">$B$27/12</f>
        <v>99.5111666666667</v>
      </c>
      <c r="AS27" s="1">
        <f t="shared" ref="AS27:AS38" si="16">$B$29</f>
        <v>0.136666666666667</v>
      </c>
      <c r="AT27" s="2">
        <f>$E$2/12</f>
        <v>55.3736583333333</v>
      </c>
      <c r="AU27" s="1">
        <f t="shared" ref="AU27:AU38" si="17">AT27*10000*AS27*0.67*AR27*AQ27</f>
        <v>110777.286307098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-9.06485247596774</v>
      </c>
      <c r="E28" s="19">
        <f t="shared" ref="E28:E39" si="18">D27</f>
        <v>-8.52814021677419</v>
      </c>
      <c r="F28" s="16" t="s">
        <v>73</v>
      </c>
      <c r="G28" s="13">
        <v>2</v>
      </c>
      <c r="H28" s="18">
        <f t="shared" si="0"/>
        <v>-9.06485247596774</v>
      </c>
      <c r="I28" s="18">
        <f t="shared" si="1"/>
        <v>264.085147524032</v>
      </c>
      <c r="J28" s="18">
        <f t="shared" si="2"/>
        <v>0.00512642120793205</v>
      </c>
      <c r="K28" s="18">
        <f t="shared" si="3"/>
        <v>99.5111666666667</v>
      </c>
      <c r="L28" s="18">
        <f t="shared" si="4"/>
        <v>0.995111666666667</v>
      </c>
      <c r="M28" s="13" t="s">
        <v>73</v>
      </c>
      <c r="N28" s="13"/>
      <c r="O28" s="18">
        <f t="shared" ref="O28:O38" si="19">L28+O27-P27-N28</f>
        <v>1.98472586413256</v>
      </c>
      <c r="P28" s="18">
        <f t="shared" si="5"/>
        <v>0.0101745407618204</v>
      </c>
      <c r="Q28" s="23">
        <f t="shared" si="6"/>
        <v>0.00139052057078213</v>
      </c>
      <c r="R28" s="18">
        <f t="shared" si="7"/>
        <v>0.135998594444444</v>
      </c>
      <c r="S28" s="24">
        <f t="shared" si="8"/>
        <v>0.0102245216317302</v>
      </c>
      <c r="T28" s="3">
        <v>0.01</v>
      </c>
      <c r="U28" s="25">
        <f t="shared" si="9"/>
        <v>0.000102245216317302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0.0220022452163173</v>
      </c>
      <c r="AR28" s="28">
        <f t="shared" si="15"/>
        <v>99.5111666666667</v>
      </c>
      <c r="AS28" s="1">
        <f t="shared" si="16"/>
        <v>0.136666666666667</v>
      </c>
      <c r="AT28" s="2">
        <f t="shared" ref="AT28:AT38" si="20">$E$2/12</f>
        <v>55.3736583333333</v>
      </c>
      <c r="AU28" s="1">
        <f t="shared" si="17"/>
        <v>111014.431669606</v>
      </c>
    </row>
    <row r="29" s="1" customFormat="1" spans="1:47">
      <c r="A29" s="13" t="s">
        <v>37</v>
      </c>
      <c r="B29" s="13">
        <f>I2</f>
        <v>0.136666666666667</v>
      </c>
      <c r="C29" s="16">
        <v>2</v>
      </c>
      <c r="D29" s="17">
        <v>-4.50528249589286</v>
      </c>
      <c r="E29" s="19">
        <f t="shared" si="18"/>
        <v>-9.06485247596774</v>
      </c>
      <c r="F29" s="16" t="s">
        <v>73</v>
      </c>
      <c r="G29" s="13">
        <v>3</v>
      </c>
      <c r="H29" s="18">
        <f t="shared" si="0"/>
        <v>-4.50528249589286</v>
      </c>
      <c r="I29" s="18">
        <f t="shared" si="1"/>
        <v>268.644717504107</v>
      </c>
      <c r="J29" s="18">
        <f t="shared" si="2"/>
        <v>0.00958482946275291</v>
      </c>
      <c r="K29" s="18">
        <f t="shared" si="3"/>
        <v>99.5111666666667</v>
      </c>
      <c r="L29" s="18">
        <f t="shared" si="4"/>
        <v>0.995111666666667</v>
      </c>
      <c r="M29" s="13" t="s">
        <v>73</v>
      </c>
      <c r="N29" s="13"/>
      <c r="O29" s="18">
        <f t="shared" si="19"/>
        <v>2.96966299003741</v>
      </c>
      <c r="P29" s="18">
        <f t="shared" si="5"/>
        <v>0.0284637133213575</v>
      </c>
      <c r="Q29" s="23">
        <f t="shared" si="6"/>
        <v>0.00389004082058552</v>
      </c>
      <c r="R29" s="18">
        <f t="shared" si="7"/>
        <v>0.135998594444444</v>
      </c>
      <c r="S29" s="24">
        <f t="shared" si="8"/>
        <v>0.0286035369444543</v>
      </c>
      <c r="T29" s="3">
        <v>0.01</v>
      </c>
      <c r="U29" s="25">
        <f t="shared" si="9"/>
        <v>0.000286035369444543</v>
      </c>
      <c r="V29" s="24"/>
      <c r="W29" s="3"/>
      <c r="X29" s="25"/>
      <c r="Y29" s="27">
        <v>0.02</v>
      </c>
      <c r="Z29" s="3">
        <v>0.21</v>
      </c>
      <c r="AA29" s="26">
        <f t="shared" si="10"/>
        <v>0.0042</v>
      </c>
      <c r="AB29" s="3">
        <v>0.01</v>
      </c>
      <c r="AC29" s="3">
        <v>0.29</v>
      </c>
      <c r="AD29" s="26">
        <f t="shared" si="11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0.0221860353694445</v>
      </c>
      <c r="AR29" s="28">
        <f t="shared" si="15"/>
        <v>99.5111666666667</v>
      </c>
      <c r="AS29" s="1">
        <f t="shared" si="16"/>
        <v>0.136666666666667</v>
      </c>
      <c r="AT29" s="2">
        <f t="shared" si="20"/>
        <v>55.3736583333333</v>
      </c>
      <c r="AU29" s="1">
        <f t="shared" si="17"/>
        <v>111941.762457682</v>
      </c>
    </row>
    <row r="30" s="1" customFormat="1" spans="1:47">
      <c r="A30" s="13"/>
      <c r="B30" s="13"/>
      <c r="C30" s="16">
        <v>3</v>
      </c>
      <c r="D30" s="17">
        <v>5.25605221093548</v>
      </c>
      <c r="E30" s="19">
        <f t="shared" si="18"/>
        <v>-4.50528249589286</v>
      </c>
      <c r="F30" s="16" t="s">
        <v>73</v>
      </c>
      <c r="G30" s="13">
        <v>4</v>
      </c>
      <c r="H30" s="18">
        <f t="shared" si="0"/>
        <v>5.25605221093548</v>
      </c>
      <c r="I30" s="18">
        <f t="shared" si="1"/>
        <v>278.406052210935</v>
      </c>
      <c r="J30" s="18">
        <f t="shared" si="2"/>
        <v>0.0341565586645606</v>
      </c>
      <c r="K30" s="18">
        <f t="shared" si="3"/>
        <v>99.5111666666667</v>
      </c>
      <c r="L30" s="18">
        <f t="shared" si="4"/>
        <v>0.995111666666667</v>
      </c>
      <c r="M30" s="13" t="s">
        <v>73</v>
      </c>
      <c r="N30" s="13"/>
      <c r="O30" s="18">
        <f t="shared" si="19"/>
        <v>3.93631094338272</v>
      </c>
      <c r="P30" s="18">
        <f t="shared" si="5"/>
        <v>0.134450835659604</v>
      </c>
      <c r="Q30" s="23">
        <f t="shared" si="6"/>
        <v>0.0183749475401458</v>
      </c>
      <c r="R30" s="18">
        <f t="shared" si="7"/>
        <v>0.135998594444444</v>
      </c>
      <c r="S30" s="24">
        <f t="shared" si="8"/>
        <v>0.135111304754344</v>
      </c>
      <c r="T30" s="3">
        <v>0.01</v>
      </c>
      <c r="U30" s="25">
        <f t="shared" si="9"/>
        <v>0.00135111304754345</v>
      </c>
      <c r="V30" s="24"/>
      <c r="W30" s="3"/>
      <c r="X30" s="25"/>
      <c r="Y30" s="27">
        <v>0.02</v>
      </c>
      <c r="Z30" s="3">
        <v>0.21</v>
      </c>
      <c r="AA30" s="26">
        <f t="shared" si="10"/>
        <v>0.0042</v>
      </c>
      <c r="AB30" s="3">
        <v>0.01</v>
      </c>
      <c r="AC30" s="3">
        <v>0.29</v>
      </c>
      <c r="AD30" s="26">
        <f t="shared" si="11"/>
        <v>0.0029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0.0232511130475434</v>
      </c>
      <c r="AR30" s="28">
        <f t="shared" si="15"/>
        <v>99.5111666666667</v>
      </c>
      <c r="AS30" s="1">
        <f t="shared" si="16"/>
        <v>0.136666666666667</v>
      </c>
      <c r="AT30" s="2">
        <f t="shared" si="20"/>
        <v>55.3736583333333</v>
      </c>
      <c r="AU30" s="1">
        <f t="shared" si="17"/>
        <v>117315.713704732</v>
      </c>
    </row>
    <row r="31" s="1" customFormat="1" spans="1:47">
      <c r="A31" s="13"/>
      <c r="B31" s="13"/>
      <c r="C31" s="16">
        <v>4</v>
      </c>
      <c r="D31" s="17">
        <v>9.07776569023333</v>
      </c>
      <c r="E31" s="19">
        <f t="shared" si="18"/>
        <v>5.25605221093548</v>
      </c>
      <c r="F31" s="16" t="s">
        <v>73</v>
      </c>
      <c r="G31" s="13">
        <v>5</v>
      </c>
      <c r="H31" s="18">
        <f t="shared" si="0"/>
        <v>9.07776569023333</v>
      </c>
      <c r="I31" s="18">
        <f t="shared" si="1"/>
        <v>282.227765690233</v>
      </c>
      <c r="J31" s="18">
        <f t="shared" si="2"/>
        <v>0.0548464213484001</v>
      </c>
      <c r="K31" s="18">
        <f t="shared" si="3"/>
        <v>99.5111666666667</v>
      </c>
      <c r="L31" s="18">
        <f t="shared" si="4"/>
        <v>0.995111666666667</v>
      </c>
      <c r="M31" s="13" t="s">
        <v>75</v>
      </c>
      <c r="N31" s="18">
        <f>(O30-P30)*C22/100</f>
        <v>3.61176710233696</v>
      </c>
      <c r="O31" s="18">
        <f t="shared" si="19"/>
        <v>1.18520467205282</v>
      </c>
      <c r="P31" s="18">
        <f t="shared" si="5"/>
        <v>0.0650042348275014</v>
      </c>
      <c r="Q31" s="23">
        <f t="shared" si="6"/>
        <v>0.00888391209309186</v>
      </c>
      <c r="R31" s="18">
        <f t="shared" si="7"/>
        <v>0.135998594444444</v>
      </c>
      <c r="S31" s="24">
        <f t="shared" si="8"/>
        <v>0.0653235581542789</v>
      </c>
      <c r="T31" s="3">
        <v>0.01</v>
      </c>
      <c r="U31" s="25">
        <f t="shared" si="9"/>
        <v>0.000653235581542789</v>
      </c>
      <c r="V31" s="24"/>
      <c r="W31" s="3"/>
      <c r="X31" s="25"/>
      <c r="Y31" s="27">
        <v>0.02</v>
      </c>
      <c r="Z31" s="3">
        <v>0.21</v>
      </c>
      <c r="AA31" s="26">
        <f t="shared" si="10"/>
        <v>0.0042</v>
      </c>
      <c r="AB31" s="3">
        <v>0.01</v>
      </c>
      <c r="AC31" s="3">
        <v>0.29</v>
      </c>
      <c r="AD31" s="26">
        <f t="shared" si="11"/>
        <v>0.0029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</v>
      </c>
      <c r="AO31" s="3">
        <v>0.38</v>
      </c>
      <c r="AP31" s="3">
        <f t="shared" si="13"/>
        <v>0.0038</v>
      </c>
      <c r="AQ31" s="1">
        <f t="shared" si="14"/>
        <v>0.0225532355815428</v>
      </c>
      <c r="AR31" s="28">
        <f t="shared" si="15"/>
        <v>99.5111666666667</v>
      </c>
      <c r="AS31" s="1">
        <f t="shared" si="16"/>
        <v>0.136666666666667</v>
      </c>
      <c r="AT31" s="2">
        <f t="shared" si="20"/>
        <v>55.3736583333333</v>
      </c>
      <c r="AU31" s="1">
        <f t="shared" si="17"/>
        <v>113794.506232432</v>
      </c>
    </row>
    <row r="32" s="1" customFormat="1" spans="1:47">
      <c r="A32" s="13"/>
      <c r="B32" s="13"/>
      <c r="C32" s="16">
        <v>5</v>
      </c>
      <c r="D32" s="17">
        <v>14.1920026037097</v>
      </c>
      <c r="E32" s="19">
        <f t="shared" si="18"/>
        <v>9.07776569023333</v>
      </c>
      <c r="F32" s="16" t="s">
        <v>75</v>
      </c>
      <c r="G32" s="13">
        <v>6</v>
      </c>
      <c r="H32" s="18">
        <f t="shared" si="0"/>
        <v>14.1920026037097</v>
      </c>
      <c r="I32" s="18">
        <f t="shared" si="1"/>
        <v>287.34200260371</v>
      </c>
      <c r="J32" s="18">
        <f t="shared" si="2"/>
        <v>0.101349859295027</v>
      </c>
      <c r="K32" s="18">
        <f t="shared" si="3"/>
        <v>99.5111666666667</v>
      </c>
      <c r="L32" s="18">
        <f t="shared" si="4"/>
        <v>0.995111666666667</v>
      </c>
      <c r="M32" s="13" t="s">
        <v>73</v>
      </c>
      <c r="N32" s="13"/>
      <c r="O32" s="18">
        <f t="shared" si="19"/>
        <v>2.11531210389199</v>
      </c>
      <c r="P32" s="18">
        <f t="shared" si="5"/>
        <v>0.21438658409452</v>
      </c>
      <c r="Q32" s="23">
        <f t="shared" si="6"/>
        <v>0.0292994998262511</v>
      </c>
      <c r="R32" s="18">
        <f t="shared" si="7"/>
        <v>0.135998594444444</v>
      </c>
      <c r="S32" s="24">
        <f t="shared" si="8"/>
        <v>0.215439725284955</v>
      </c>
      <c r="T32" s="3">
        <v>0.01</v>
      </c>
      <c r="U32" s="25">
        <f t="shared" si="9"/>
        <v>0.00215439725284955</v>
      </c>
      <c r="V32" s="24"/>
      <c r="W32" s="3"/>
      <c r="X32" s="25"/>
      <c r="Y32" s="27">
        <v>0.04</v>
      </c>
      <c r="Z32" s="3">
        <v>0.21</v>
      </c>
      <c r="AA32" s="26">
        <f t="shared" si="10"/>
        <v>0.0084</v>
      </c>
      <c r="AB32" s="3">
        <v>0.015</v>
      </c>
      <c r="AC32" s="3">
        <v>0.29</v>
      </c>
      <c r="AD32" s="26">
        <f t="shared" si="11"/>
        <v>0.00435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0.0316043972528495</v>
      </c>
      <c r="AR32" s="28">
        <f t="shared" si="15"/>
        <v>99.5111666666667</v>
      </c>
      <c r="AS32" s="1">
        <f t="shared" si="16"/>
        <v>0.136666666666667</v>
      </c>
      <c r="AT32" s="2">
        <f t="shared" si="20"/>
        <v>55.3736583333333</v>
      </c>
      <c r="AU32" s="1">
        <f t="shared" si="17"/>
        <v>159463.007742662</v>
      </c>
    </row>
    <row r="33" s="1" customFormat="1" spans="1:47">
      <c r="A33" s="13"/>
      <c r="B33" s="13"/>
      <c r="C33" s="16">
        <v>6</v>
      </c>
      <c r="D33" s="17">
        <v>17.84959236</v>
      </c>
      <c r="E33" s="19">
        <f t="shared" si="18"/>
        <v>14.1920026037097</v>
      </c>
      <c r="F33" s="16" t="s">
        <v>73</v>
      </c>
      <c r="G33" s="13">
        <v>7</v>
      </c>
      <c r="H33" s="18">
        <f t="shared" si="0"/>
        <v>17.84959236</v>
      </c>
      <c r="I33" s="18">
        <f t="shared" si="1"/>
        <v>290.99959236</v>
      </c>
      <c r="J33" s="18">
        <f t="shared" si="2"/>
        <v>0.155165126505004</v>
      </c>
      <c r="K33" s="18">
        <f t="shared" si="3"/>
        <v>99.5111666666667</v>
      </c>
      <c r="L33" s="18">
        <f t="shared" si="4"/>
        <v>0.995111666666667</v>
      </c>
      <c r="M33" s="13" t="s">
        <v>73</v>
      </c>
      <c r="N33" s="13"/>
      <c r="O33" s="18">
        <f t="shared" si="19"/>
        <v>2.89603718646413</v>
      </c>
      <c r="P33" s="18">
        <f t="shared" si="5"/>
        <v>0.449363976400903</v>
      </c>
      <c r="Q33" s="23">
        <f t="shared" si="6"/>
        <v>0.0614130767747901</v>
      </c>
      <c r="R33" s="18">
        <f t="shared" si="7"/>
        <v>0.135998594444444</v>
      </c>
      <c r="S33" s="24">
        <f t="shared" si="8"/>
        <v>0.451571407966848</v>
      </c>
      <c r="T33" s="3">
        <v>0.01</v>
      </c>
      <c r="U33" s="25">
        <f t="shared" si="9"/>
        <v>0.00451571407966848</v>
      </c>
      <c r="V33" s="24"/>
      <c r="W33" s="3"/>
      <c r="X33" s="25"/>
      <c r="Y33" s="27">
        <v>0.04</v>
      </c>
      <c r="Z33" s="3">
        <v>0.21</v>
      </c>
      <c r="AA33" s="26">
        <f t="shared" si="10"/>
        <v>0.0084</v>
      </c>
      <c r="AB33" s="3">
        <v>0.015</v>
      </c>
      <c r="AC33" s="3">
        <v>0.29</v>
      </c>
      <c r="AD33" s="26">
        <f t="shared" si="11"/>
        <v>0.00435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0.0339657140796685</v>
      </c>
      <c r="AR33" s="28">
        <f t="shared" si="15"/>
        <v>99.5111666666667</v>
      </c>
      <c r="AS33" s="1">
        <f t="shared" si="16"/>
        <v>0.136666666666667</v>
      </c>
      <c r="AT33" s="2">
        <f t="shared" si="20"/>
        <v>55.3736583333333</v>
      </c>
      <c r="AU33" s="1">
        <f t="shared" si="17"/>
        <v>171377.257535986</v>
      </c>
    </row>
    <row r="34" s="1" customFormat="1" spans="1:47">
      <c r="A34" s="13"/>
      <c r="B34" s="13"/>
      <c r="C34" s="16">
        <v>7</v>
      </c>
      <c r="D34" s="17">
        <v>19.2527817116129</v>
      </c>
      <c r="E34" s="19">
        <f t="shared" si="18"/>
        <v>17.84959236</v>
      </c>
      <c r="F34" s="16" t="s">
        <v>73</v>
      </c>
      <c r="G34" s="13">
        <v>8</v>
      </c>
      <c r="H34" s="18">
        <f t="shared" si="0"/>
        <v>19.2527817116129</v>
      </c>
      <c r="I34" s="18">
        <f t="shared" si="1"/>
        <v>292.402781711613</v>
      </c>
      <c r="J34" s="18">
        <f t="shared" si="2"/>
        <v>0.182191361944762</v>
      </c>
      <c r="K34" s="18">
        <f t="shared" si="3"/>
        <v>99.5111666666667</v>
      </c>
      <c r="L34" s="18">
        <f t="shared" si="4"/>
        <v>0.995111666666667</v>
      </c>
      <c r="M34" s="13" t="s">
        <v>73</v>
      </c>
      <c r="N34" s="13"/>
      <c r="O34" s="18">
        <f t="shared" si="19"/>
        <v>3.4417848767299</v>
      </c>
      <c r="P34" s="18">
        <f t="shared" si="5"/>
        <v>0.627063474212305</v>
      </c>
      <c r="Q34" s="23">
        <f t="shared" si="6"/>
        <v>0.085698674809015</v>
      </c>
      <c r="R34" s="18">
        <f t="shared" si="7"/>
        <v>0.135998594444444</v>
      </c>
      <c r="S34" s="24">
        <f t="shared" si="8"/>
        <v>0.630143827288031</v>
      </c>
      <c r="T34" s="3">
        <v>0.01</v>
      </c>
      <c r="U34" s="25">
        <f t="shared" si="9"/>
        <v>0.00630143827288031</v>
      </c>
      <c r="V34" s="24"/>
      <c r="W34" s="3"/>
      <c r="X34" s="25"/>
      <c r="Y34" s="27">
        <v>0.04</v>
      </c>
      <c r="Z34" s="3">
        <v>0.21</v>
      </c>
      <c r="AA34" s="26">
        <f t="shared" si="10"/>
        <v>0.0084</v>
      </c>
      <c r="AB34" s="3">
        <v>0.015</v>
      </c>
      <c r="AC34" s="3">
        <v>0.29</v>
      </c>
      <c r="AD34" s="26">
        <f t="shared" si="11"/>
        <v>0.00435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0.0357514382728803</v>
      </c>
      <c r="AR34" s="28">
        <f t="shared" si="15"/>
        <v>99.5111666666667</v>
      </c>
      <c r="AS34" s="1">
        <f t="shared" si="16"/>
        <v>0.136666666666667</v>
      </c>
      <c r="AT34" s="2">
        <f t="shared" si="20"/>
        <v>55.3736583333333</v>
      </c>
      <c r="AU34" s="1">
        <f t="shared" si="17"/>
        <v>180387.299669371</v>
      </c>
    </row>
    <row r="35" s="1" customFormat="1" spans="1:47">
      <c r="A35" s="13"/>
      <c r="B35" s="13"/>
      <c r="C35" s="16">
        <v>8</v>
      </c>
      <c r="D35" s="17">
        <v>19.3810231806452</v>
      </c>
      <c r="E35" s="19">
        <f t="shared" si="18"/>
        <v>19.2527817116129</v>
      </c>
      <c r="F35" s="16" t="s">
        <v>73</v>
      </c>
      <c r="G35" s="13">
        <v>9</v>
      </c>
      <c r="H35" s="18">
        <f t="shared" si="0"/>
        <v>19.3810231806452</v>
      </c>
      <c r="I35" s="18">
        <f t="shared" si="1"/>
        <v>292.531023180645</v>
      </c>
      <c r="J35" s="18">
        <f t="shared" si="2"/>
        <v>0.184870483102863</v>
      </c>
      <c r="K35" s="18">
        <f t="shared" si="3"/>
        <v>99.5111666666667</v>
      </c>
      <c r="L35" s="18">
        <f t="shared" si="4"/>
        <v>0.995111666666667</v>
      </c>
      <c r="M35" s="13" t="s">
        <v>73</v>
      </c>
      <c r="N35" s="13"/>
      <c r="O35" s="18">
        <f t="shared" si="19"/>
        <v>3.80983306918426</v>
      </c>
      <c r="P35" s="18">
        <f t="shared" si="5"/>
        <v>0.704325680041357</v>
      </c>
      <c r="Q35" s="23">
        <f t="shared" si="6"/>
        <v>0.0962578429389855</v>
      </c>
      <c r="R35" s="18">
        <f t="shared" si="7"/>
        <v>0.135998594444444</v>
      </c>
      <c r="S35" s="24">
        <f t="shared" si="8"/>
        <v>0.70778557184506</v>
      </c>
      <c r="T35" s="3">
        <v>0.01</v>
      </c>
      <c r="U35" s="25">
        <f t="shared" si="9"/>
        <v>0.0070778557184506</v>
      </c>
      <c r="V35" s="24"/>
      <c r="W35" s="3"/>
      <c r="X35" s="25"/>
      <c r="Y35" s="27">
        <v>0.02</v>
      </c>
      <c r="Z35" s="3">
        <v>0.21</v>
      </c>
      <c r="AA35" s="26">
        <f t="shared" si="10"/>
        <v>0.0042</v>
      </c>
      <c r="AB35" s="3">
        <v>0.01</v>
      </c>
      <c r="AC35" s="3">
        <v>0.29</v>
      </c>
      <c r="AD35" s="26">
        <f t="shared" si="11"/>
        <v>0.0029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</v>
      </c>
      <c r="AO35" s="3">
        <v>0.38</v>
      </c>
      <c r="AP35" s="3">
        <f t="shared" si="13"/>
        <v>0.0038</v>
      </c>
      <c r="AQ35" s="1">
        <f t="shared" si="14"/>
        <v>0.0289778557184506</v>
      </c>
      <c r="AR35" s="28">
        <f t="shared" si="15"/>
        <v>99.5111666666667</v>
      </c>
      <c r="AS35" s="1">
        <f t="shared" si="16"/>
        <v>0.136666666666667</v>
      </c>
      <c r="AT35" s="2">
        <f t="shared" si="20"/>
        <v>55.3736583333333</v>
      </c>
      <c r="AU35" s="1">
        <f t="shared" si="17"/>
        <v>146210.541331567</v>
      </c>
    </row>
    <row r="36" s="1" customFormat="1" spans="1:47">
      <c r="A36" s="13"/>
      <c r="B36" s="13"/>
      <c r="C36" s="16">
        <v>9</v>
      </c>
      <c r="D36" s="17">
        <v>13.3524808204667</v>
      </c>
      <c r="E36" s="19">
        <f t="shared" si="18"/>
        <v>19.3810231806452</v>
      </c>
      <c r="F36" s="16" t="s">
        <v>73</v>
      </c>
      <c r="G36" s="13">
        <v>10</v>
      </c>
      <c r="H36" s="18">
        <f t="shared" si="0"/>
        <v>13.3524808204667</v>
      </c>
      <c r="I36" s="18">
        <f t="shared" si="1"/>
        <v>286.502480820467</v>
      </c>
      <c r="J36" s="18">
        <f t="shared" si="2"/>
        <v>0.091769969888133</v>
      </c>
      <c r="K36" s="18">
        <f t="shared" si="3"/>
        <v>99.5111666666667</v>
      </c>
      <c r="L36" s="18">
        <f t="shared" si="4"/>
        <v>0.995111666666667</v>
      </c>
      <c r="M36" s="13" t="s">
        <v>73</v>
      </c>
      <c r="N36" s="13"/>
      <c r="O36" s="18">
        <f t="shared" si="19"/>
        <v>4.10061905580957</v>
      </c>
      <c r="P36" s="18">
        <f t="shared" si="5"/>
        <v>0.376313687274348</v>
      </c>
      <c r="Q36" s="23">
        <f t="shared" si="6"/>
        <v>0.0514295372608276</v>
      </c>
      <c r="R36" s="18">
        <f t="shared" si="7"/>
        <v>0.135998594444444</v>
      </c>
      <c r="S36" s="24">
        <f t="shared" si="8"/>
        <v>0.378162270506675</v>
      </c>
      <c r="T36" s="3">
        <v>0.01</v>
      </c>
      <c r="U36" s="25">
        <f t="shared" si="9"/>
        <v>0.00378162270506675</v>
      </c>
      <c r="V36" s="24"/>
      <c r="W36" s="3"/>
      <c r="X36" s="25"/>
      <c r="Y36" s="27">
        <v>0.02</v>
      </c>
      <c r="Z36" s="3">
        <v>0.21</v>
      </c>
      <c r="AA36" s="26">
        <f t="shared" si="10"/>
        <v>0.0042</v>
      </c>
      <c r="AB36" s="3">
        <v>0.01</v>
      </c>
      <c r="AC36" s="3">
        <v>0.29</v>
      </c>
      <c r="AD36" s="26">
        <f t="shared" si="11"/>
        <v>0.0029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0.0256816227050668</v>
      </c>
      <c r="AR36" s="28">
        <f t="shared" si="15"/>
        <v>99.5111666666667</v>
      </c>
      <c r="AS36" s="1">
        <f t="shared" si="16"/>
        <v>0.136666666666667</v>
      </c>
      <c r="AT36" s="2">
        <f t="shared" si="20"/>
        <v>55.3736583333333</v>
      </c>
      <c r="AU36" s="1">
        <f t="shared" si="17"/>
        <v>129579.082540261</v>
      </c>
    </row>
    <row r="37" s="1" customFormat="1" spans="1:47">
      <c r="A37" s="13"/>
      <c r="B37" s="13"/>
      <c r="C37" s="16">
        <v>10</v>
      </c>
      <c r="D37" s="17">
        <v>7.65555753232258</v>
      </c>
      <c r="E37" s="19">
        <f t="shared" si="18"/>
        <v>13.3524808204667</v>
      </c>
      <c r="F37" s="16" t="s">
        <v>73</v>
      </c>
      <c r="G37" s="13">
        <v>11</v>
      </c>
      <c r="H37" s="18">
        <f t="shared" si="0"/>
        <v>7.65555753232258</v>
      </c>
      <c r="I37" s="18">
        <f t="shared" si="1"/>
        <v>280.805557532323</v>
      </c>
      <c r="J37" s="18">
        <f t="shared" si="2"/>
        <v>0.046053534788795</v>
      </c>
      <c r="K37" s="18">
        <f t="shared" si="3"/>
        <v>99.5111666666667</v>
      </c>
      <c r="L37" s="18">
        <f t="shared" si="4"/>
        <v>0.995111666666667</v>
      </c>
      <c r="M37" s="13" t="s">
        <v>75</v>
      </c>
      <c r="N37" s="18">
        <f>(O36-P36)*C22/100</f>
        <v>3.53809010010846</v>
      </c>
      <c r="O37" s="18">
        <f t="shared" si="19"/>
        <v>1.18132693509343</v>
      </c>
      <c r="P37" s="18">
        <f t="shared" si="5"/>
        <v>0.0544042811022658</v>
      </c>
      <c r="Q37" s="23">
        <f t="shared" si="6"/>
        <v>0.00743525175064299</v>
      </c>
      <c r="R37" s="18">
        <f t="shared" si="7"/>
        <v>0.135998594444444</v>
      </c>
      <c r="S37" s="24">
        <f t="shared" si="8"/>
        <v>0.0546715337832428</v>
      </c>
      <c r="T37" s="3">
        <v>0.01</v>
      </c>
      <c r="U37" s="25">
        <f t="shared" si="9"/>
        <v>0.000546715337832428</v>
      </c>
      <c r="V37" s="24"/>
      <c r="W37" s="3"/>
      <c r="X37" s="25"/>
      <c r="Y37" s="27">
        <v>0.02</v>
      </c>
      <c r="Z37" s="3">
        <v>0.21</v>
      </c>
      <c r="AA37" s="26">
        <f t="shared" si="10"/>
        <v>0.0042</v>
      </c>
      <c r="AB37" s="3">
        <v>0.01</v>
      </c>
      <c r="AC37" s="3">
        <v>0.29</v>
      </c>
      <c r="AD37" s="26">
        <f t="shared" si="11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0.0224467153378324</v>
      </c>
      <c r="AR37" s="28">
        <f t="shared" si="15"/>
        <v>99.5111666666667</v>
      </c>
      <c r="AS37" s="1">
        <f t="shared" si="16"/>
        <v>0.136666666666667</v>
      </c>
      <c r="AT37" s="2">
        <f t="shared" si="20"/>
        <v>55.3736583333333</v>
      </c>
      <c r="AU37" s="1">
        <f t="shared" si="17"/>
        <v>113257.048159378</v>
      </c>
    </row>
    <row r="38" s="1" customFormat="1" spans="1:48">
      <c r="A38" s="13"/>
      <c r="B38" s="13"/>
      <c r="C38" s="16">
        <v>11</v>
      </c>
      <c r="D38" s="17">
        <v>-1.78225061</v>
      </c>
      <c r="E38" s="19">
        <f t="shared" si="18"/>
        <v>7.65555753232258</v>
      </c>
      <c r="F38" s="16" t="s">
        <v>75</v>
      </c>
      <c r="G38" s="13">
        <v>12</v>
      </c>
      <c r="H38" s="18">
        <f t="shared" si="0"/>
        <v>-1.78225061</v>
      </c>
      <c r="I38" s="18">
        <f t="shared" si="1"/>
        <v>271.36774939</v>
      </c>
      <c r="J38" s="18">
        <f t="shared" si="2"/>
        <v>0.0137890125252901</v>
      </c>
      <c r="K38" s="18">
        <f t="shared" si="3"/>
        <v>99.5111666666667</v>
      </c>
      <c r="L38" s="18">
        <f t="shared" si="4"/>
        <v>0.995111666666667</v>
      </c>
      <c r="M38" s="13" t="s">
        <v>73</v>
      </c>
      <c r="N38" s="13"/>
      <c r="O38" s="18">
        <f t="shared" si="19"/>
        <v>2.12203432065783</v>
      </c>
      <c r="P38" s="18">
        <f t="shared" si="5"/>
        <v>0.0292607578266463</v>
      </c>
      <c r="Q38" s="23">
        <f t="shared" si="6"/>
        <v>0.00399897023630832</v>
      </c>
      <c r="R38" s="18">
        <f t="shared" si="7"/>
        <v>0.135998594444444</v>
      </c>
      <c r="S38" s="24">
        <f t="shared" si="8"/>
        <v>0.0294044968085454</v>
      </c>
      <c r="T38" s="3">
        <v>0.01</v>
      </c>
      <c r="U38" s="25">
        <f t="shared" si="9"/>
        <v>0.000294044968085454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0.0221940449680855</v>
      </c>
      <c r="AR38" s="28">
        <f t="shared" si="15"/>
        <v>99.5111666666667</v>
      </c>
      <c r="AS38" s="1">
        <f t="shared" si="16"/>
        <v>0.136666666666667</v>
      </c>
      <c r="AT38" s="2">
        <f t="shared" si="20"/>
        <v>55.3736583333333</v>
      </c>
      <c r="AU38" s="1">
        <f t="shared" si="17"/>
        <v>111982.175653348</v>
      </c>
      <c r="AV38" s="1">
        <f>SUM(AU27:AU38)</f>
        <v>1577100.11300412</v>
      </c>
    </row>
    <row r="39" s="1" customFormat="1" spans="1:46">
      <c r="A39" s="13"/>
      <c r="B39" s="13"/>
      <c r="C39" s="16">
        <v>12</v>
      </c>
      <c r="D39" s="17">
        <v>-7.35839728196774</v>
      </c>
      <c r="E39" s="19">
        <f t="shared" si="18"/>
        <v>-1.78225061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-8.52814021677419</v>
      </c>
      <c r="E42" s="16"/>
      <c r="F42" s="16"/>
      <c r="G42" s="13">
        <v>1</v>
      </c>
      <c r="H42" s="18">
        <f t="shared" ref="H42:H53" si="21">E43</f>
        <v>-8.52814021677419</v>
      </c>
      <c r="I42" s="18">
        <f t="shared" ref="I42:I53" si="22">H42+273.15</f>
        <v>264.621859783226</v>
      </c>
      <c r="J42" s="18">
        <f t="shared" ref="J42:J53" si="23">EXP(($C$16*(I42-$C$14))/($C$17*I42*$C$14))</f>
        <v>0.00552447467447095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0.000425887507316085</v>
      </c>
      <c r="Q42" s="23">
        <f t="shared" ref="Q42:Q53" si="27">P42*$B$44</f>
        <v>7.87891888534757e-5</v>
      </c>
      <c r="R42" s="18">
        <f t="shared" ref="R42:R53" si="28">L42*$B$44</f>
        <v>0.0142618427083333</v>
      </c>
      <c r="S42" s="24">
        <f t="shared" ref="S42:S53" si="29">Q42/R42</f>
        <v>0.00552447467447095</v>
      </c>
      <c r="T42" s="3">
        <v>0.01</v>
      </c>
      <c r="U42" s="25">
        <f t="shared" ref="U42:U53" si="30">S42*T42</f>
        <v>5.52447467447095e-5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0.0148552447467447</v>
      </c>
      <c r="AR42" s="28">
        <f t="shared" ref="AR42:AR53" si="34">$B$42/12</f>
        <v>7.70910416666667</v>
      </c>
      <c r="AS42" s="1">
        <f t="shared" ref="AS42:AS53" si="35">$B$44</f>
        <v>0.185</v>
      </c>
      <c r="AT42" s="2">
        <f t="shared" ref="AT42:AT53" si="36">$E$5/12</f>
        <v>240.346105261418</v>
      </c>
      <c r="AU42" s="1">
        <f t="shared" ref="AU42:AU53" si="37">AT42*10000*AS42*0.67*AR42*AQ42</f>
        <v>34116.7258270298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-9.06485247596774</v>
      </c>
      <c r="E43" s="19">
        <f t="shared" ref="E43:E54" si="38">D42</f>
        <v>-8.52814021677419</v>
      </c>
      <c r="F43" s="16" t="s">
        <v>73</v>
      </c>
      <c r="G43" s="13">
        <v>2</v>
      </c>
      <c r="H43" s="18">
        <f t="shared" si="21"/>
        <v>-9.06485247596774</v>
      </c>
      <c r="I43" s="18">
        <f t="shared" si="22"/>
        <v>264.085147524032</v>
      </c>
      <c r="J43" s="18">
        <f t="shared" si="23"/>
        <v>0.00512642120793205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0.153756195826017</v>
      </c>
      <c r="P43" s="18">
        <f t="shared" si="26"/>
        <v>0.000788219023133448</v>
      </c>
      <c r="Q43" s="23">
        <f t="shared" si="27"/>
        <v>0.000145820519279688</v>
      </c>
      <c r="R43" s="18">
        <f t="shared" si="28"/>
        <v>0.0142618427083333</v>
      </c>
      <c r="S43" s="24">
        <f t="shared" si="29"/>
        <v>0.0102245216317302</v>
      </c>
      <c r="T43" s="3">
        <v>0.01</v>
      </c>
      <c r="U43" s="25">
        <f t="shared" si="30"/>
        <v>0.000102245216317302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0.0149022452163173</v>
      </c>
      <c r="AR43" s="28">
        <f t="shared" si="34"/>
        <v>7.70910416666667</v>
      </c>
      <c r="AS43" s="1">
        <f t="shared" si="35"/>
        <v>0.185</v>
      </c>
      <c r="AT43" s="2">
        <f t="shared" si="36"/>
        <v>240.346105261418</v>
      </c>
      <c r="AU43" s="1">
        <f t="shared" si="37"/>
        <v>34224.6676456592</v>
      </c>
    </row>
    <row r="44" s="1" customFormat="1" spans="1:47">
      <c r="A44" s="13" t="s">
        <v>37</v>
      </c>
      <c r="B44" s="13">
        <f>I5</f>
        <v>0.185</v>
      </c>
      <c r="C44" s="16">
        <v>2</v>
      </c>
      <c r="D44" s="17">
        <v>-4.50528249589286</v>
      </c>
      <c r="E44" s="19">
        <f t="shared" si="38"/>
        <v>-9.06485247596774</v>
      </c>
      <c r="F44" s="16" t="s">
        <v>73</v>
      </c>
      <c r="G44" s="13">
        <v>3</v>
      </c>
      <c r="H44" s="18">
        <f t="shared" si="21"/>
        <v>-4.50528249589286</v>
      </c>
      <c r="I44" s="18">
        <f t="shared" si="22"/>
        <v>268.644717504107</v>
      </c>
      <c r="J44" s="18">
        <f t="shared" si="23"/>
        <v>0.00958482946275291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0.23005901846955</v>
      </c>
      <c r="P44" s="18">
        <f t="shared" si="26"/>
        <v>0.00220507645839896</v>
      </c>
      <c r="Q44" s="23">
        <f t="shared" si="27"/>
        <v>0.000407939144803808</v>
      </c>
      <c r="R44" s="18">
        <f t="shared" si="28"/>
        <v>0.0142618427083333</v>
      </c>
      <c r="S44" s="24">
        <f t="shared" si="29"/>
        <v>0.0286035369444543</v>
      </c>
      <c r="T44" s="3">
        <v>0.01</v>
      </c>
      <c r="U44" s="25">
        <f t="shared" si="30"/>
        <v>0.000286035369444543</v>
      </c>
      <c r="V44" s="24"/>
      <c r="W44" s="3"/>
      <c r="X44" s="25"/>
      <c r="Y44" s="27">
        <v>0.02</v>
      </c>
      <c r="Z44" s="3">
        <v>0.49</v>
      </c>
      <c r="AA44" s="26">
        <f t="shared" si="31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32"/>
        <v>0.005</v>
      </c>
      <c r="AQ44" s="1">
        <f t="shared" si="33"/>
        <v>0.0150860353694445</v>
      </c>
      <c r="AR44" s="28">
        <f t="shared" si="34"/>
        <v>7.70910416666667</v>
      </c>
      <c r="AS44" s="1">
        <f t="shared" si="35"/>
        <v>0.185</v>
      </c>
      <c r="AT44" s="2">
        <f t="shared" si="36"/>
        <v>240.346105261418</v>
      </c>
      <c r="AU44" s="1">
        <f t="shared" si="37"/>
        <v>34646.7622237593</v>
      </c>
    </row>
    <row r="45" s="1" customFormat="1" spans="1:47">
      <c r="A45" s="13"/>
      <c r="B45" s="13"/>
      <c r="C45" s="16">
        <v>3</v>
      </c>
      <c r="D45" s="17">
        <v>5.25605221093548</v>
      </c>
      <c r="E45" s="19">
        <f t="shared" si="38"/>
        <v>-4.50528249589286</v>
      </c>
      <c r="F45" s="16" t="s">
        <v>73</v>
      </c>
      <c r="G45" s="13">
        <v>4</v>
      </c>
      <c r="H45" s="18">
        <f t="shared" si="21"/>
        <v>5.25605221093548</v>
      </c>
      <c r="I45" s="18">
        <f t="shared" si="22"/>
        <v>278.406052210935</v>
      </c>
      <c r="J45" s="18">
        <f t="shared" si="23"/>
        <v>0.0341565586645606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0.304944983677818</v>
      </c>
      <c r="P45" s="18">
        <f t="shared" si="26"/>
        <v>0.0104158712244549</v>
      </c>
      <c r="Q45" s="23">
        <f t="shared" si="27"/>
        <v>0.00192693617652415</v>
      </c>
      <c r="R45" s="18">
        <f t="shared" si="28"/>
        <v>0.0142618427083333</v>
      </c>
      <c r="S45" s="24">
        <f t="shared" si="29"/>
        <v>0.135111304754345</v>
      </c>
      <c r="T45" s="3">
        <v>0.01</v>
      </c>
      <c r="U45" s="25">
        <f t="shared" si="30"/>
        <v>0.00135111304754345</v>
      </c>
      <c r="V45" s="24"/>
      <c r="W45" s="3"/>
      <c r="X45" s="25"/>
      <c r="Y45" s="27">
        <v>0.02</v>
      </c>
      <c r="Z45" s="3">
        <v>0.49</v>
      </c>
      <c r="AA45" s="26">
        <f t="shared" si="31"/>
        <v>0.0098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</v>
      </c>
      <c r="AO45" s="3">
        <v>0.5</v>
      </c>
      <c r="AP45" s="3">
        <f t="shared" si="32"/>
        <v>0.005</v>
      </c>
      <c r="AQ45" s="1">
        <f t="shared" si="33"/>
        <v>0.0161511130475434</v>
      </c>
      <c r="AR45" s="28">
        <f t="shared" si="34"/>
        <v>7.70910416666667</v>
      </c>
      <c r="AS45" s="1">
        <f t="shared" si="35"/>
        <v>0.185</v>
      </c>
      <c r="AT45" s="2">
        <f t="shared" si="36"/>
        <v>240.346105261418</v>
      </c>
      <c r="AU45" s="1">
        <f t="shared" si="37"/>
        <v>37092.8318609595</v>
      </c>
    </row>
    <row r="46" s="1" customFormat="1" spans="1:47">
      <c r="A46" s="13"/>
      <c r="B46" s="13"/>
      <c r="C46" s="16">
        <v>4</v>
      </c>
      <c r="D46" s="17">
        <v>9.07776569023333</v>
      </c>
      <c r="E46" s="19">
        <f t="shared" si="38"/>
        <v>5.25605221093548</v>
      </c>
      <c r="F46" s="16" t="s">
        <v>73</v>
      </c>
      <c r="G46" s="13">
        <v>5</v>
      </c>
      <c r="H46" s="18">
        <f t="shared" si="21"/>
        <v>9.07776569023333</v>
      </c>
      <c r="I46" s="18">
        <f t="shared" si="22"/>
        <v>282.227765690233</v>
      </c>
      <c r="J46" s="18">
        <f t="shared" si="23"/>
        <v>0.0548464213484001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0.279802656830695</v>
      </c>
      <c r="O46" s="18">
        <f t="shared" si="39"/>
        <v>0.0918174972893349</v>
      </c>
      <c r="P46" s="18">
        <f t="shared" si="26"/>
        <v>0.00503586114348644</v>
      </c>
      <c r="Q46" s="23">
        <f t="shared" si="27"/>
        <v>0.000931634311544992</v>
      </c>
      <c r="R46" s="18">
        <f t="shared" si="28"/>
        <v>0.0142618427083333</v>
      </c>
      <c r="S46" s="24">
        <f t="shared" si="29"/>
        <v>0.065323558154279</v>
      </c>
      <c r="T46" s="3">
        <v>0.01</v>
      </c>
      <c r="U46" s="25">
        <f t="shared" si="30"/>
        <v>0.00065323558154279</v>
      </c>
      <c r="V46" s="24"/>
      <c r="W46" s="3"/>
      <c r="X46" s="25"/>
      <c r="Y46" s="27">
        <v>0.02</v>
      </c>
      <c r="Z46" s="3">
        <v>0.49</v>
      </c>
      <c r="AA46" s="26">
        <f t="shared" si="31"/>
        <v>0.0098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</v>
      </c>
      <c r="AO46" s="3">
        <v>0.5</v>
      </c>
      <c r="AP46" s="3">
        <f t="shared" si="32"/>
        <v>0.005</v>
      </c>
      <c r="AQ46" s="1">
        <f t="shared" si="33"/>
        <v>0.0154532355815428</v>
      </c>
      <c r="AR46" s="28">
        <f t="shared" si="34"/>
        <v>7.70910416666667</v>
      </c>
      <c r="AS46" s="1">
        <f t="shared" si="35"/>
        <v>0.185</v>
      </c>
      <c r="AT46" s="2">
        <f t="shared" si="36"/>
        <v>240.346105261418</v>
      </c>
      <c r="AU46" s="1">
        <f t="shared" si="37"/>
        <v>35490.0784513514</v>
      </c>
    </row>
    <row r="47" s="1" customFormat="1" spans="1:47">
      <c r="A47" s="13"/>
      <c r="B47" s="13"/>
      <c r="C47" s="16">
        <v>5</v>
      </c>
      <c r="D47" s="17">
        <v>14.1920026037097</v>
      </c>
      <c r="E47" s="19">
        <f t="shared" si="38"/>
        <v>9.07776569023333</v>
      </c>
      <c r="F47" s="16" t="s">
        <v>75</v>
      </c>
      <c r="G47" s="13">
        <v>6</v>
      </c>
      <c r="H47" s="18">
        <f t="shared" si="21"/>
        <v>14.1920026037097</v>
      </c>
      <c r="I47" s="18">
        <f t="shared" si="22"/>
        <v>287.34200260371</v>
      </c>
      <c r="J47" s="18">
        <f t="shared" si="23"/>
        <v>0.101349859295027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0.163872677812515</v>
      </c>
      <c r="P47" s="18">
        <f t="shared" si="26"/>
        <v>0.0166084728385977</v>
      </c>
      <c r="Q47" s="23">
        <f t="shared" si="27"/>
        <v>0.00307256747514057</v>
      </c>
      <c r="R47" s="18">
        <f t="shared" si="28"/>
        <v>0.0142618427083333</v>
      </c>
      <c r="S47" s="24">
        <f t="shared" si="29"/>
        <v>0.215439725284955</v>
      </c>
      <c r="T47" s="3">
        <v>0.01</v>
      </c>
      <c r="U47" s="25">
        <f t="shared" si="30"/>
        <v>0.00215439725284955</v>
      </c>
      <c r="V47" s="24"/>
      <c r="W47" s="3"/>
      <c r="X47" s="25"/>
      <c r="Y47" s="27">
        <v>0.04</v>
      </c>
      <c r="Z47" s="3">
        <v>0.49</v>
      </c>
      <c r="AA47" s="26">
        <f t="shared" si="31"/>
        <v>0.0196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0.015</v>
      </c>
      <c r="AO47" s="3">
        <v>0.5</v>
      </c>
      <c r="AP47" s="3">
        <f t="shared" si="32"/>
        <v>0.0075</v>
      </c>
      <c r="AQ47" s="1">
        <f t="shared" si="33"/>
        <v>0.0292543972528496</v>
      </c>
      <c r="AR47" s="28">
        <f t="shared" si="34"/>
        <v>7.70910416666667</v>
      </c>
      <c r="AS47" s="1">
        <f t="shared" si="35"/>
        <v>0.185</v>
      </c>
      <c r="AT47" s="2">
        <f t="shared" si="36"/>
        <v>240.346105261418</v>
      </c>
      <c r="AU47" s="1">
        <f t="shared" si="37"/>
        <v>67185.9849720208</v>
      </c>
    </row>
    <row r="48" s="1" customFormat="1" spans="1:47">
      <c r="A48" s="13"/>
      <c r="B48" s="13"/>
      <c r="C48" s="16">
        <v>6</v>
      </c>
      <c r="D48" s="17">
        <v>17.84959236</v>
      </c>
      <c r="E48" s="19">
        <f t="shared" si="38"/>
        <v>14.1920026037097</v>
      </c>
      <c r="F48" s="16" t="s">
        <v>73</v>
      </c>
      <c r="G48" s="13">
        <v>7</v>
      </c>
      <c r="H48" s="18">
        <f t="shared" si="21"/>
        <v>17.84959236</v>
      </c>
      <c r="I48" s="18">
        <f t="shared" si="22"/>
        <v>290.99959236</v>
      </c>
      <c r="J48" s="18">
        <f t="shared" si="23"/>
        <v>0.155165126505004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0.224355246640584</v>
      </c>
      <c r="P48" s="18">
        <f t="shared" si="26"/>
        <v>0.0348121102270476</v>
      </c>
      <c r="Q48" s="23">
        <f t="shared" si="27"/>
        <v>0.00644024039200381</v>
      </c>
      <c r="R48" s="18">
        <f t="shared" si="28"/>
        <v>0.0142618427083333</v>
      </c>
      <c r="S48" s="24">
        <f t="shared" si="29"/>
        <v>0.451571407966848</v>
      </c>
      <c r="T48" s="3">
        <v>0.01</v>
      </c>
      <c r="U48" s="25">
        <f t="shared" si="30"/>
        <v>0.00451571407966848</v>
      </c>
      <c r="V48" s="24"/>
      <c r="W48" s="3"/>
      <c r="X48" s="25"/>
      <c r="Y48" s="27">
        <v>0.04</v>
      </c>
      <c r="Z48" s="3">
        <v>0.49</v>
      </c>
      <c r="AA48" s="26">
        <f t="shared" si="31"/>
        <v>0.0196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0.015</v>
      </c>
      <c r="AO48" s="3">
        <v>0.5</v>
      </c>
      <c r="AP48" s="3">
        <f t="shared" si="32"/>
        <v>0.0075</v>
      </c>
      <c r="AQ48" s="1">
        <f t="shared" si="33"/>
        <v>0.0316157140796685</v>
      </c>
      <c r="AR48" s="28">
        <f t="shared" si="34"/>
        <v>7.70910416666667</v>
      </c>
      <c r="AS48" s="1">
        <f t="shared" si="35"/>
        <v>0.185</v>
      </c>
      <c r="AT48" s="2">
        <f t="shared" si="36"/>
        <v>240.346105261418</v>
      </c>
      <c r="AU48" s="1">
        <f t="shared" si="37"/>
        <v>72609.0123367491</v>
      </c>
    </row>
    <row r="49" s="1" customFormat="1" spans="1:47">
      <c r="A49" s="13"/>
      <c r="B49" s="13"/>
      <c r="C49" s="16">
        <v>7</v>
      </c>
      <c r="D49" s="17">
        <v>19.2527817116129</v>
      </c>
      <c r="E49" s="19">
        <f t="shared" si="38"/>
        <v>17.84959236</v>
      </c>
      <c r="F49" s="16" t="s">
        <v>73</v>
      </c>
      <c r="G49" s="13">
        <v>8</v>
      </c>
      <c r="H49" s="18">
        <f t="shared" si="21"/>
        <v>19.2527817116129</v>
      </c>
      <c r="I49" s="18">
        <f t="shared" si="22"/>
        <v>292.402781711613</v>
      </c>
      <c r="J49" s="18">
        <f t="shared" si="23"/>
        <v>0.182191361944762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0.266634178080203</v>
      </c>
      <c r="P49" s="18">
        <f t="shared" si="26"/>
        <v>0.0485784440454544</v>
      </c>
      <c r="Q49" s="23">
        <f t="shared" si="27"/>
        <v>0.00898701214840907</v>
      </c>
      <c r="R49" s="18">
        <f t="shared" si="28"/>
        <v>0.0142618427083333</v>
      </c>
      <c r="S49" s="24">
        <f t="shared" si="29"/>
        <v>0.630143827288031</v>
      </c>
      <c r="T49" s="3">
        <v>0.01</v>
      </c>
      <c r="U49" s="25">
        <f t="shared" si="30"/>
        <v>0.00630143827288031</v>
      </c>
      <c r="V49" s="24"/>
      <c r="W49" s="3"/>
      <c r="X49" s="25"/>
      <c r="Y49" s="27">
        <v>0.04</v>
      </c>
      <c r="Z49" s="3">
        <v>0.49</v>
      </c>
      <c r="AA49" s="26">
        <f t="shared" si="31"/>
        <v>0.0196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0.015</v>
      </c>
      <c r="AO49" s="3">
        <v>0.5</v>
      </c>
      <c r="AP49" s="3">
        <f t="shared" si="32"/>
        <v>0.0075</v>
      </c>
      <c r="AQ49" s="1">
        <f t="shared" si="33"/>
        <v>0.0334014382728803</v>
      </c>
      <c r="AR49" s="28">
        <f t="shared" si="34"/>
        <v>7.70910416666667</v>
      </c>
      <c r="AS49" s="1">
        <f t="shared" si="35"/>
        <v>0.185</v>
      </c>
      <c r="AT49" s="2">
        <f t="shared" si="36"/>
        <v>240.346105261418</v>
      </c>
      <c r="AU49" s="1">
        <f t="shared" si="37"/>
        <v>76710.127043449</v>
      </c>
    </row>
    <row r="50" s="1" customFormat="1" spans="1:47">
      <c r="A50" s="13"/>
      <c r="B50" s="13"/>
      <c r="C50" s="16">
        <v>8</v>
      </c>
      <c r="D50" s="17">
        <v>19.3810231806452</v>
      </c>
      <c r="E50" s="19">
        <f t="shared" si="38"/>
        <v>19.2527817116129</v>
      </c>
      <c r="F50" s="16" t="s">
        <v>73</v>
      </c>
      <c r="G50" s="13">
        <v>9</v>
      </c>
      <c r="H50" s="18">
        <f t="shared" si="21"/>
        <v>19.3810231806452</v>
      </c>
      <c r="I50" s="18">
        <f t="shared" si="22"/>
        <v>292.531023180645</v>
      </c>
      <c r="J50" s="18">
        <f t="shared" si="23"/>
        <v>0.184870483102863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0.295146775701415</v>
      </c>
      <c r="P50" s="18">
        <f t="shared" si="26"/>
        <v>0.054563927010173</v>
      </c>
      <c r="Q50" s="23">
        <f t="shared" si="27"/>
        <v>0.010094326496882</v>
      </c>
      <c r="R50" s="18">
        <f t="shared" si="28"/>
        <v>0.0142618427083333</v>
      </c>
      <c r="S50" s="24">
        <f t="shared" si="29"/>
        <v>0.70778557184506</v>
      </c>
      <c r="T50" s="3">
        <v>0.01</v>
      </c>
      <c r="U50" s="25">
        <f t="shared" si="30"/>
        <v>0.0070778557184506</v>
      </c>
      <c r="V50" s="24"/>
      <c r="W50" s="3"/>
      <c r="X50" s="25"/>
      <c r="Y50" s="27">
        <v>0.02</v>
      </c>
      <c r="Z50" s="3">
        <v>0.49</v>
      </c>
      <c r="AA50" s="26">
        <f t="shared" si="31"/>
        <v>0.0098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</v>
      </c>
      <c r="AO50" s="3">
        <v>0.5</v>
      </c>
      <c r="AP50" s="3">
        <f t="shared" si="32"/>
        <v>0.005</v>
      </c>
      <c r="AQ50" s="1">
        <f t="shared" si="33"/>
        <v>0.0218778557184506</v>
      </c>
      <c r="AR50" s="28">
        <f t="shared" si="34"/>
        <v>7.70910416666667</v>
      </c>
      <c r="AS50" s="1">
        <f t="shared" si="35"/>
        <v>0.185</v>
      </c>
      <c r="AT50" s="2">
        <f t="shared" si="36"/>
        <v>240.346105261418</v>
      </c>
      <c r="AU50" s="1">
        <f t="shared" si="37"/>
        <v>50244.9349003998</v>
      </c>
    </row>
    <row r="51" s="1" customFormat="1" spans="1:47">
      <c r="A51" s="13"/>
      <c r="B51" s="13"/>
      <c r="C51" s="16">
        <v>9</v>
      </c>
      <c r="D51" s="17">
        <v>13.3524808204667</v>
      </c>
      <c r="E51" s="19">
        <f t="shared" si="38"/>
        <v>19.3810231806452</v>
      </c>
      <c r="F51" s="16" t="s">
        <v>73</v>
      </c>
      <c r="G51" s="13">
        <v>10</v>
      </c>
      <c r="H51" s="18">
        <f t="shared" si="21"/>
        <v>13.3524808204667</v>
      </c>
      <c r="I51" s="18">
        <f t="shared" si="22"/>
        <v>286.502480820467</v>
      </c>
      <c r="J51" s="18">
        <f t="shared" si="23"/>
        <v>0.091769969888133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0.317673890357909</v>
      </c>
      <c r="P51" s="18">
        <f t="shared" si="26"/>
        <v>0.0291529233523914</v>
      </c>
      <c r="Q51" s="23">
        <f t="shared" si="27"/>
        <v>0.00539329082019241</v>
      </c>
      <c r="R51" s="18">
        <f t="shared" si="28"/>
        <v>0.0142618427083333</v>
      </c>
      <c r="S51" s="24">
        <f t="shared" si="29"/>
        <v>0.378162270506675</v>
      </c>
      <c r="T51" s="3">
        <v>0.01</v>
      </c>
      <c r="U51" s="25">
        <f t="shared" si="30"/>
        <v>0.00378162270506675</v>
      </c>
      <c r="V51" s="24"/>
      <c r="W51" s="3"/>
      <c r="X51" s="25"/>
      <c r="Y51" s="27">
        <v>0.02</v>
      </c>
      <c r="Z51" s="3">
        <v>0.49</v>
      </c>
      <c r="AA51" s="26">
        <f t="shared" si="31"/>
        <v>0.0098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</v>
      </c>
      <c r="AO51" s="3">
        <v>0.5</v>
      </c>
      <c r="AP51" s="3">
        <f t="shared" si="32"/>
        <v>0.005</v>
      </c>
      <c r="AQ51" s="1">
        <f t="shared" si="33"/>
        <v>0.0185816227050668</v>
      </c>
      <c r="AR51" s="28">
        <f t="shared" si="34"/>
        <v>7.70910416666667</v>
      </c>
      <c r="AS51" s="1">
        <f t="shared" si="35"/>
        <v>0.185</v>
      </c>
      <c r="AT51" s="2">
        <f t="shared" si="36"/>
        <v>240.346105261418</v>
      </c>
      <c r="AU51" s="1">
        <f t="shared" si="37"/>
        <v>42674.7682759648</v>
      </c>
    </row>
    <row r="52" s="1" customFormat="1" spans="1:47">
      <c r="A52" s="13"/>
      <c r="B52" s="13"/>
      <c r="C52" s="16">
        <v>10</v>
      </c>
      <c r="D52" s="17">
        <v>7.65555753232258</v>
      </c>
      <c r="E52" s="19">
        <f t="shared" si="38"/>
        <v>13.3524808204667</v>
      </c>
      <c r="F52" s="16" t="s">
        <v>73</v>
      </c>
      <c r="G52" s="13">
        <v>11</v>
      </c>
      <c r="H52" s="18">
        <f t="shared" si="21"/>
        <v>7.65555753232258</v>
      </c>
      <c r="I52" s="18">
        <f t="shared" si="22"/>
        <v>280.805557532323</v>
      </c>
      <c r="J52" s="18">
        <f t="shared" si="23"/>
        <v>0.046053534788795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0.274094918655242</v>
      </c>
      <c r="O52" s="18">
        <f t="shared" si="39"/>
        <v>0.0915170900169426</v>
      </c>
      <c r="P52" s="18">
        <f t="shared" si="26"/>
        <v>0.00421468548886455</v>
      </c>
      <c r="Q52" s="23">
        <f t="shared" si="27"/>
        <v>0.000779716815439942</v>
      </c>
      <c r="R52" s="18">
        <f t="shared" si="28"/>
        <v>0.0142618427083333</v>
      </c>
      <c r="S52" s="24">
        <f t="shared" si="29"/>
        <v>0.0546715337832429</v>
      </c>
      <c r="T52" s="3">
        <v>0.01</v>
      </c>
      <c r="U52" s="25">
        <f t="shared" si="30"/>
        <v>0.000546715337832429</v>
      </c>
      <c r="V52" s="24"/>
      <c r="W52" s="3"/>
      <c r="X52" s="25"/>
      <c r="Y52" s="27">
        <v>0.02</v>
      </c>
      <c r="Z52" s="3">
        <v>0.49</v>
      </c>
      <c r="AA52" s="26">
        <f t="shared" si="31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32"/>
        <v>0.005</v>
      </c>
      <c r="AQ52" s="1">
        <f t="shared" si="33"/>
        <v>0.0153467153378324</v>
      </c>
      <c r="AR52" s="28">
        <f t="shared" si="34"/>
        <v>7.70910416666667</v>
      </c>
      <c r="AS52" s="1">
        <f t="shared" si="35"/>
        <v>0.185</v>
      </c>
      <c r="AT52" s="2">
        <f t="shared" si="36"/>
        <v>240.346105261418</v>
      </c>
      <c r="AU52" s="1">
        <f t="shared" si="37"/>
        <v>35245.442835335</v>
      </c>
    </row>
    <row r="53" s="1" customFormat="1" spans="1:48">
      <c r="A53" s="13"/>
      <c r="B53" s="13"/>
      <c r="C53" s="16">
        <v>11</v>
      </c>
      <c r="D53" s="17">
        <v>-1.78225061</v>
      </c>
      <c r="E53" s="19">
        <f t="shared" si="38"/>
        <v>7.65555753232258</v>
      </c>
      <c r="F53" s="16" t="s">
        <v>75</v>
      </c>
      <c r="G53" s="13">
        <v>12</v>
      </c>
      <c r="H53" s="18">
        <f t="shared" si="21"/>
        <v>-1.78225061</v>
      </c>
      <c r="I53" s="18">
        <f t="shared" si="22"/>
        <v>271.36774939</v>
      </c>
      <c r="J53" s="18">
        <f t="shared" si="23"/>
        <v>0.0137890125252901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0.164393446194745</v>
      </c>
      <c r="P53" s="18">
        <f t="shared" si="26"/>
        <v>0.00226682328865494</v>
      </c>
      <c r="Q53" s="23">
        <f t="shared" si="27"/>
        <v>0.000419362308401164</v>
      </c>
      <c r="R53" s="18">
        <f t="shared" si="28"/>
        <v>0.0142618427083333</v>
      </c>
      <c r="S53" s="24">
        <f t="shared" si="29"/>
        <v>0.0294044968085454</v>
      </c>
      <c r="T53" s="3">
        <v>0.01</v>
      </c>
      <c r="U53" s="25">
        <f t="shared" si="30"/>
        <v>0.000294044968085454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0.0150940449680855</v>
      </c>
      <c r="AR53" s="28">
        <f t="shared" si="34"/>
        <v>7.70910416666667</v>
      </c>
      <c r="AS53" s="1">
        <f t="shared" si="35"/>
        <v>0.185</v>
      </c>
      <c r="AT53" s="2">
        <f t="shared" si="36"/>
        <v>240.346105261418</v>
      </c>
      <c r="AU53" s="1">
        <f t="shared" si="37"/>
        <v>34665.1571600579</v>
      </c>
      <c r="AV53" s="1">
        <f>SUM(AU42:AU53)</f>
        <v>554906.493532736</v>
      </c>
    </row>
    <row r="54" s="1" customFormat="1" spans="1:46">
      <c r="A54" s="13"/>
      <c r="B54" s="13"/>
      <c r="C54" s="16">
        <v>12</v>
      </c>
      <c r="D54" s="17">
        <v>-7.35839728196774</v>
      </c>
      <c r="E54" s="19">
        <f t="shared" si="38"/>
        <v>-1.78225061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-8.52814021677419</v>
      </c>
      <c r="E58" s="16"/>
      <c r="F58" s="16"/>
      <c r="G58" s="13">
        <v>1</v>
      </c>
      <c r="H58" s="18">
        <f t="shared" ref="H58:H69" si="40">E59</f>
        <v>-8.52814021677419</v>
      </c>
      <c r="I58" s="18">
        <f t="shared" ref="I58:I69" si="41">H58+273.15</f>
        <v>264.621859783226</v>
      </c>
      <c r="J58" s="18">
        <f t="shared" ref="J58:J69" si="42">EXP(($C$16*(I58-$C$14))/($C$17*I58*$C$14))</f>
        <v>0.00552447467447095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0.0152623833160408</v>
      </c>
      <c r="Q58" s="23">
        <f t="shared" ref="Q58:Q69" si="46">P58*$B$60</f>
        <v>0.00442609116165182</v>
      </c>
      <c r="R58" s="18">
        <f t="shared" ref="R58:R69" si="47">L58*$B$60</f>
        <v>0.80117865</v>
      </c>
      <c r="S58" s="24">
        <f t="shared" ref="S58:S69" si="48">Q58/R58</f>
        <v>0.00552447467447095</v>
      </c>
      <c r="T58" s="3">
        <v>0.27</v>
      </c>
      <c r="U58" s="25">
        <f t="shared" ref="U58:U69" si="49">S58*T58</f>
        <v>0.00149160816210716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0.226689819465897</v>
      </c>
      <c r="AC58" s="28">
        <f t="shared" ref="AC58:AC69" si="51">$B$58/12</f>
        <v>10.2321666666667</v>
      </c>
      <c r="AD58" s="1">
        <f t="shared" ref="AD58:AD69" si="52">$B$60</f>
        <v>0.29</v>
      </c>
      <c r="AE58" s="29">
        <f t="shared" ref="AE58:AE69" si="53">$E$7/12</f>
        <v>79.0801111055052</v>
      </c>
      <c r="AF58" s="1">
        <f t="shared" ref="AF58:AF69" si="54">AE58*10000*AC58*AB58</f>
        <v>1834285.33092004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7">
        <v>-9.06485247596774</v>
      </c>
      <c r="E59" s="19">
        <f t="shared" ref="E59:E70" si="55">D58</f>
        <v>-8.52814021677419</v>
      </c>
      <c r="F59" s="16" t="s">
        <v>73</v>
      </c>
      <c r="G59" s="13">
        <v>2</v>
      </c>
      <c r="H59" s="18">
        <f t="shared" si="40"/>
        <v>-9.06485247596774</v>
      </c>
      <c r="I59" s="18">
        <f t="shared" si="41"/>
        <v>264.085147524032</v>
      </c>
      <c r="J59" s="18">
        <f t="shared" si="42"/>
        <v>0.00512642120793205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5.51010761668396</v>
      </c>
      <c r="P59" s="18">
        <f t="shared" si="45"/>
        <v>0.0282471325441566</v>
      </c>
      <c r="Q59" s="23">
        <f t="shared" si="46"/>
        <v>0.0081916684378054</v>
      </c>
      <c r="R59" s="18">
        <f t="shared" si="47"/>
        <v>0.80117865</v>
      </c>
      <c r="S59" s="24">
        <f t="shared" si="48"/>
        <v>0.0102245216317302</v>
      </c>
      <c r="T59" s="3">
        <v>0.27</v>
      </c>
      <c r="U59" s="25">
        <f t="shared" si="49"/>
        <v>0.00276062084056716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0.226936388629322</v>
      </c>
      <c r="AC59" s="28">
        <f t="shared" si="51"/>
        <v>10.2321666666667</v>
      </c>
      <c r="AD59" s="1">
        <f t="shared" si="52"/>
        <v>0.29</v>
      </c>
      <c r="AE59" s="29">
        <f t="shared" si="53"/>
        <v>79.0801111055052</v>
      </c>
      <c r="AF59" s="1">
        <f t="shared" si="54"/>
        <v>1836280.47212485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0.29</v>
      </c>
      <c r="C60" s="16">
        <v>2</v>
      </c>
      <c r="D60" s="17">
        <v>-4.50528249589286</v>
      </c>
      <c r="E60" s="19">
        <f t="shared" si="55"/>
        <v>-9.06485247596774</v>
      </c>
      <c r="F60" s="16" t="s">
        <v>73</v>
      </c>
      <c r="G60" s="13">
        <v>3</v>
      </c>
      <c r="H60" s="18">
        <f t="shared" si="40"/>
        <v>-4.50528249589286</v>
      </c>
      <c r="I60" s="18">
        <f t="shared" si="41"/>
        <v>268.644717504107</v>
      </c>
      <c r="J60" s="18">
        <f t="shared" si="42"/>
        <v>0.00958482946275291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8.2445454841398</v>
      </c>
      <c r="P60" s="18">
        <f t="shared" si="45"/>
        <v>0.0790225624633896</v>
      </c>
      <c r="Q60" s="23">
        <f t="shared" si="46"/>
        <v>0.022916543114383</v>
      </c>
      <c r="R60" s="18">
        <f t="shared" si="47"/>
        <v>0.80117865</v>
      </c>
      <c r="S60" s="24">
        <f t="shared" si="48"/>
        <v>0.0286035369444543</v>
      </c>
      <c r="T60" s="3">
        <v>0.27</v>
      </c>
      <c r="U60" s="25">
        <f t="shared" si="49"/>
        <v>0.00772295497500265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50"/>
        <v>0.227900570151643</v>
      </c>
      <c r="AC60" s="28">
        <f t="shared" si="51"/>
        <v>10.2321666666667</v>
      </c>
      <c r="AD60" s="1">
        <f t="shared" si="52"/>
        <v>0.29</v>
      </c>
      <c r="AE60" s="29">
        <f t="shared" si="53"/>
        <v>79.0801111055052</v>
      </c>
      <c r="AF60" s="1">
        <f t="shared" si="54"/>
        <v>1844082.25178529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7">
        <v>5.25605221093548</v>
      </c>
      <c r="E61" s="19">
        <f t="shared" si="55"/>
        <v>-4.50528249589286</v>
      </c>
      <c r="F61" s="16" t="s">
        <v>73</v>
      </c>
      <c r="G61" s="13">
        <v>4</v>
      </c>
      <c r="H61" s="18">
        <f t="shared" si="40"/>
        <v>5.25605221093548</v>
      </c>
      <c r="I61" s="18">
        <f t="shared" si="41"/>
        <v>278.406052210935</v>
      </c>
      <c r="J61" s="18">
        <f t="shared" si="42"/>
        <v>0.0341565586645606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10.9282079216764</v>
      </c>
      <c r="P61" s="18">
        <f t="shared" si="45"/>
        <v>0.373269974975256</v>
      </c>
      <c r="Q61" s="23">
        <f t="shared" si="46"/>
        <v>0.108248292742824</v>
      </c>
      <c r="R61" s="18">
        <f t="shared" si="47"/>
        <v>0.80117865</v>
      </c>
      <c r="S61" s="24">
        <f t="shared" si="48"/>
        <v>0.135111304754345</v>
      </c>
      <c r="T61" s="3">
        <v>0.27</v>
      </c>
      <c r="U61" s="25">
        <f t="shared" si="49"/>
        <v>0.036480052283673</v>
      </c>
      <c r="V61" s="3">
        <v>180.9</v>
      </c>
      <c r="W61" s="26">
        <v>6</v>
      </c>
      <c r="X61" s="26">
        <v>3</v>
      </c>
      <c r="Y61" s="26">
        <v>0.3</v>
      </c>
      <c r="Z61" s="26">
        <v>6</v>
      </c>
      <c r="AA61" s="3">
        <v>30.2</v>
      </c>
      <c r="AB61" s="2">
        <f t="shared" si="50"/>
        <v>0.233488074158718</v>
      </c>
      <c r="AC61" s="28">
        <f t="shared" si="51"/>
        <v>10.2321666666667</v>
      </c>
      <c r="AD61" s="1">
        <f t="shared" si="52"/>
        <v>0.29</v>
      </c>
      <c r="AE61" s="29">
        <f t="shared" si="53"/>
        <v>79.0801111055052</v>
      </c>
      <c r="AF61" s="1">
        <f t="shared" si="54"/>
        <v>1889294.14820297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7">
        <v>9.07776569023333</v>
      </c>
      <c r="E62" s="19">
        <f t="shared" si="55"/>
        <v>5.25605221093548</v>
      </c>
      <c r="F62" s="16" t="s">
        <v>73</v>
      </c>
      <c r="G62" s="13">
        <v>5</v>
      </c>
      <c r="H62" s="18">
        <f t="shared" si="40"/>
        <v>9.07776569023333</v>
      </c>
      <c r="I62" s="18">
        <f t="shared" si="41"/>
        <v>282.227765690233</v>
      </c>
      <c r="J62" s="18">
        <f t="shared" si="42"/>
        <v>0.0548464213484001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10.0271910493661</v>
      </c>
      <c r="O62" s="18">
        <f t="shared" si="56"/>
        <v>3.29043189733506</v>
      </c>
      <c r="P62" s="18">
        <f t="shared" si="45"/>
        <v>0.180468414259454</v>
      </c>
      <c r="Q62" s="23">
        <f t="shared" si="46"/>
        <v>0.0523358401352417</v>
      </c>
      <c r="R62" s="18">
        <f t="shared" si="47"/>
        <v>0.80117865</v>
      </c>
      <c r="S62" s="24">
        <f t="shared" si="48"/>
        <v>0.065323558154279</v>
      </c>
      <c r="T62" s="3">
        <v>0.27</v>
      </c>
      <c r="U62" s="25">
        <f t="shared" si="49"/>
        <v>0.0176373607016553</v>
      </c>
      <c r="V62" s="3">
        <v>220.1</v>
      </c>
      <c r="W62" s="26">
        <v>12.1</v>
      </c>
      <c r="X62" s="26">
        <v>4.5</v>
      </c>
      <c r="Y62" s="26">
        <v>1.5</v>
      </c>
      <c r="Z62" s="26">
        <v>6.8</v>
      </c>
      <c r="AA62" s="3">
        <v>30.2</v>
      </c>
      <c r="AB62" s="2">
        <f t="shared" si="50"/>
        <v>0.278626939184332</v>
      </c>
      <c r="AC62" s="28">
        <f t="shared" si="51"/>
        <v>10.2321666666667</v>
      </c>
      <c r="AD62" s="1">
        <f t="shared" si="52"/>
        <v>0.29</v>
      </c>
      <c r="AE62" s="29">
        <f t="shared" si="53"/>
        <v>79.0801111055052</v>
      </c>
      <c r="AF62" s="1">
        <f t="shared" si="54"/>
        <v>2254540.18424438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7">
        <v>14.1920026037097</v>
      </c>
      <c r="E63" s="19">
        <f t="shared" si="55"/>
        <v>9.07776569023333</v>
      </c>
      <c r="F63" s="16" t="s">
        <v>75</v>
      </c>
      <c r="G63" s="13">
        <v>6</v>
      </c>
      <c r="H63" s="18">
        <f t="shared" si="40"/>
        <v>14.1920026037097</v>
      </c>
      <c r="I63" s="18">
        <f t="shared" si="41"/>
        <v>287.34200260371</v>
      </c>
      <c r="J63" s="18">
        <f t="shared" si="42"/>
        <v>0.101349859295027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5.8726484830756</v>
      </c>
      <c r="P63" s="18">
        <f t="shared" si="45"/>
        <v>0.595192097448866</v>
      </c>
      <c r="Q63" s="23">
        <f t="shared" si="46"/>
        <v>0.172605708260171</v>
      </c>
      <c r="R63" s="18">
        <f t="shared" si="47"/>
        <v>0.80117865</v>
      </c>
      <c r="S63" s="24">
        <f t="shared" si="48"/>
        <v>0.215439725284955</v>
      </c>
      <c r="T63" s="3">
        <v>0.27</v>
      </c>
      <c r="U63" s="25">
        <f t="shared" si="49"/>
        <v>0.0581687258269379</v>
      </c>
      <c r="V63" s="3">
        <v>220.1</v>
      </c>
      <c r="W63" s="26">
        <v>12.1</v>
      </c>
      <c r="X63" s="26">
        <v>4.5</v>
      </c>
      <c r="Y63" s="26">
        <v>1.5</v>
      </c>
      <c r="Z63" s="26">
        <v>6.8</v>
      </c>
      <c r="AA63" s="3">
        <v>30.2</v>
      </c>
      <c r="AB63" s="2">
        <f t="shared" si="50"/>
        <v>0.286502183428174</v>
      </c>
      <c r="AC63" s="28">
        <f t="shared" si="51"/>
        <v>10.2321666666667</v>
      </c>
      <c r="AD63" s="1">
        <f t="shared" si="52"/>
        <v>0.29</v>
      </c>
      <c r="AE63" s="29">
        <f t="shared" si="53"/>
        <v>79.0801111055052</v>
      </c>
      <c r="AF63" s="1">
        <f t="shared" si="54"/>
        <v>2318263.57962194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7">
        <v>17.84959236</v>
      </c>
      <c r="E64" s="19">
        <f t="shared" si="55"/>
        <v>14.1920026037097</v>
      </c>
      <c r="F64" s="16" t="s">
        <v>73</v>
      </c>
      <c r="G64" s="13">
        <v>7</v>
      </c>
      <c r="H64" s="18">
        <f t="shared" si="40"/>
        <v>17.84959236</v>
      </c>
      <c r="I64" s="18">
        <f t="shared" si="41"/>
        <v>290.99959236</v>
      </c>
      <c r="J64" s="18">
        <f t="shared" si="42"/>
        <v>0.155165126505004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8.04014138562674</v>
      </c>
      <c r="P64" s="18">
        <f t="shared" si="45"/>
        <v>1.24754955521889</v>
      </c>
      <c r="Q64" s="23">
        <f t="shared" si="46"/>
        <v>0.361789371013478</v>
      </c>
      <c r="R64" s="18">
        <f t="shared" si="47"/>
        <v>0.80117865</v>
      </c>
      <c r="S64" s="24">
        <f t="shared" si="48"/>
        <v>0.451571407966848</v>
      </c>
      <c r="T64" s="3">
        <v>0.27</v>
      </c>
      <c r="U64" s="25">
        <f t="shared" si="49"/>
        <v>0.121924280151049</v>
      </c>
      <c r="V64" s="3">
        <v>220.1</v>
      </c>
      <c r="W64" s="26">
        <v>12.1</v>
      </c>
      <c r="X64" s="26">
        <v>4.5</v>
      </c>
      <c r="Y64" s="26">
        <v>1.5</v>
      </c>
      <c r="Z64" s="26">
        <v>6.8</v>
      </c>
      <c r="AA64" s="3">
        <v>30.2</v>
      </c>
      <c r="AB64" s="2">
        <f t="shared" si="50"/>
        <v>0.298889887633349</v>
      </c>
      <c r="AC64" s="28">
        <f t="shared" si="51"/>
        <v>10.2321666666667</v>
      </c>
      <c r="AD64" s="1">
        <f t="shared" si="52"/>
        <v>0.29</v>
      </c>
      <c r="AE64" s="29">
        <f t="shared" si="53"/>
        <v>79.0801111055052</v>
      </c>
      <c r="AF64" s="1">
        <f t="shared" si="54"/>
        <v>2418500.03559012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7">
        <v>19.2527817116129</v>
      </c>
      <c r="E65" s="19">
        <f t="shared" si="55"/>
        <v>17.84959236</v>
      </c>
      <c r="F65" s="16" t="s">
        <v>73</v>
      </c>
      <c r="G65" s="13">
        <v>8</v>
      </c>
      <c r="H65" s="18">
        <f t="shared" si="40"/>
        <v>19.2527817116129</v>
      </c>
      <c r="I65" s="18">
        <f t="shared" si="41"/>
        <v>292.402781711613</v>
      </c>
      <c r="J65" s="18">
        <f t="shared" si="42"/>
        <v>0.182191361944762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9.55527683040784</v>
      </c>
      <c r="P65" s="18">
        <f t="shared" si="45"/>
        <v>1.74088889949123</v>
      </c>
      <c r="Q65" s="23">
        <f t="shared" si="46"/>
        <v>0.504857780852458</v>
      </c>
      <c r="R65" s="18">
        <f t="shared" si="47"/>
        <v>0.80117865</v>
      </c>
      <c r="S65" s="24">
        <f t="shared" si="48"/>
        <v>0.630143827288031</v>
      </c>
      <c r="T65" s="3">
        <v>0.27</v>
      </c>
      <c r="U65" s="25">
        <f t="shared" si="49"/>
        <v>0.170138833367768</v>
      </c>
      <c r="V65" s="3">
        <v>220.1</v>
      </c>
      <c r="W65" s="26">
        <v>12.1</v>
      </c>
      <c r="X65" s="26">
        <v>4.5</v>
      </c>
      <c r="Y65" s="26">
        <v>1.5</v>
      </c>
      <c r="Z65" s="26">
        <v>6.8</v>
      </c>
      <c r="AA65" s="3">
        <v>30.2</v>
      </c>
      <c r="AB65" s="2">
        <f t="shared" si="50"/>
        <v>0.308257975323357</v>
      </c>
      <c r="AC65" s="28">
        <f t="shared" si="51"/>
        <v>10.2321666666667</v>
      </c>
      <c r="AD65" s="1">
        <f t="shared" si="52"/>
        <v>0.29</v>
      </c>
      <c r="AE65" s="29">
        <f t="shared" si="53"/>
        <v>79.0801111055052</v>
      </c>
      <c r="AF65" s="1">
        <f t="shared" si="54"/>
        <v>2494302.93608668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7">
        <v>19.3810231806452</v>
      </c>
      <c r="E66" s="19">
        <f t="shared" si="55"/>
        <v>19.2527817116129</v>
      </c>
      <c r="F66" s="16" t="s">
        <v>73</v>
      </c>
      <c r="G66" s="13">
        <v>9</v>
      </c>
      <c r="H66" s="18">
        <f t="shared" si="40"/>
        <v>19.3810231806452</v>
      </c>
      <c r="I66" s="18">
        <f t="shared" si="41"/>
        <v>292.531023180645</v>
      </c>
      <c r="J66" s="18">
        <f t="shared" si="42"/>
        <v>0.184870483102863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10.5770729309166</v>
      </c>
      <c r="P66" s="18">
        <f t="shared" si="45"/>
        <v>1.95538858255277</v>
      </c>
      <c r="Q66" s="23">
        <f t="shared" si="46"/>
        <v>0.567062688940303</v>
      </c>
      <c r="R66" s="18">
        <f t="shared" si="47"/>
        <v>0.80117865</v>
      </c>
      <c r="S66" s="24">
        <f t="shared" si="48"/>
        <v>0.70778557184506</v>
      </c>
      <c r="T66" s="3">
        <v>0.27</v>
      </c>
      <c r="U66" s="25">
        <f t="shared" si="49"/>
        <v>0.191102104398166</v>
      </c>
      <c r="V66" s="3">
        <v>180.9</v>
      </c>
      <c r="W66" s="26">
        <v>6</v>
      </c>
      <c r="X66" s="26">
        <v>3</v>
      </c>
      <c r="Y66" s="26">
        <v>0.3</v>
      </c>
      <c r="Z66" s="26">
        <v>6</v>
      </c>
      <c r="AA66" s="3">
        <v>30.2</v>
      </c>
      <c r="AB66" s="2">
        <f t="shared" si="50"/>
        <v>0.263531138884564</v>
      </c>
      <c r="AC66" s="28">
        <f t="shared" si="51"/>
        <v>10.2321666666667</v>
      </c>
      <c r="AD66" s="1">
        <f t="shared" si="52"/>
        <v>0.29</v>
      </c>
      <c r="AE66" s="29">
        <f t="shared" si="53"/>
        <v>79.0801111055052</v>
      </c>
      <c r="AF66" s="1">
        <f t="shared" si="54"/>
        <v>2132390.87417125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7">
        <v>13.3524808204667</v>
      </c>
      <c r="E67" s="19">
        <f t="shared" si="55"/>
        <v>19.3810231806452</v>
      </c>
      <c r="F67" s="16" t="s">
        <v>73</v>
      </c>
      <c r="G67" s="13">
        <v>10</v>
      </c>
      <c r="H67" s="18">
        <f t="shared" si="40"/>
        <v>13.3524808204667</v>
      </c>
      <c r="I67" s="18">
        <f t="shared" si="41"/>
        <v>286.502480820467</v>
      </c>
      <c r="J67" s="18">
        <f t="shared" si="42"/>
        <v>0.091769969888133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11.3843693483638</v>
      </c>
      <c r="P67" s="18">
        <f t="shared" si="45"/>
        <v>1.04474323229473</v>
      </c>
      <c r="Q67" s="23">
        <f t="shared" si="46"/>
        <v>0.302975537365473</v>
      </c>
      <c r="R67" s="18">
        <f t="shared" si="47"/>
        <v>0.80117865</v>
      </c>
      <c r="S67" s="24">
        <f t="shared" si="48"/>
        <v>0.378162270506675</v>
      </c>
      <c r="T67" s="3">
        <v>0.27</v>
      </c>
      <c r="U67" s="25">
        <f t="shared" si="49"/>
        <v>0.102103813036802</v>
      </c>
      <c r="V67" s="3">
        <v>180.9</v>
      </c>
      <c r="W67" s="26">
        <v>6</v>
      </c>
      <c r="X67" s="26">
        <v>3</v>
      </c>
      <c r="Y67" s="26">
        <v>0.3</v>
      </c>
      <c r="Z67" s="26">
        <v>6</v>
      </c>
      <c r="AA67" s="3">
        <v>30.2</v>
      </c>
      <c r="AB67" s="2">
        <f t="shared" si="50"/>
        <v>0.246238770873051</v>
      </c>
      <c r="AC67" s="28">
        <f t="shared" si="51"/>
        <v>10.2321666666667</v>
      </c>
      <c r="AD67" s="1">
        <f t="shared" si="52"/>
        <v>0.29</v>
      </c>
      <c r="AE67" s="29">
        <f t="shared" si="53"/>
        <v>79.0801111055052</v>
      </c>
      <c r="AF67" s="1">
        <f t="shared" si="54"/>
        <v>1992467.79754116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7">
        <v>7.65555753232258</v>
      </c>
      <c r="E68" s="19">
        <f t="shared" si="55"/>
        <v>13.3524808204667</v>
      </c>
      <c r="F68" s="16" t="s">
        <v>73</v>
      </c>
      <c r="G68" s="13">
        <v>11</v>
      </c>
      <c r="H68" s="18">
        <f t="shared" si="40"/>
        <v>7.65555753232258</v>
      </c>
      <c r="I68" s="18">
        <f t="shared" si="41"/>
        <v>280.805557532323</v>
      </c>
      <c r="J68" s="18">
        <f t="shared" si="42"/>
        <v>0.046053534788795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9.82264481026565</v>
      </c>
      <c r="O68" s="18">
        <f t="shared" si="56"/>
        <v>3.27966630580346</v>
      </c>
      <c r="P68" s="18">
        <f t="shared" si="45"/>
        <v>0.151040226309958</v>
      </c>
      <c r="Q68" s="23">
        <f t="shared" si="46"/>
        <v>0.0438016656298879</v>
      </c>
      <c r="R68" s="18">
        <f t="shared" si="47"/>
        <v>0.80117865</v>
      </c>
      <c r="S68" s="24">
        <f t="shared" si="48"/>
        <v>0.0546715337832429</v>
      </c>
      <c r="T68" s="3">
        <v>0.27</v>
      </c>
      <c r="U68" s="25">
        <f t="shared" si="49"/>
        <v>0.0147613141214756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50"/>
        <v>0.229268123333803</v>
      </c>
      <c r="AC68" s="28">
        <f t="shared" si="51"/>
        <v>10.2321666666667</v>
      </c>
      <c r="AD68" s="1">
        <f t="shared" si="52"/>
        <v>0.29</v>
      </c>
      <c r="AE68" s="29">
        <f t="shared" si="53"/>
        <v>79.0801111055052</v>
      </c>
      <c r="AF68" s="1">
        <f t="shared" si="54"/>
        <v>1855147.95710544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7">
        <v>-1.78225061</v>
      </c>
      <c r="E69" s="19">
        <f t="shared" si="55"/>
        <v>7.65555753232258</v>
      </c>
      <c r="F69" s="16" t="s">
        <v>75</v>
      </c>
      <c r="G69" s="13">
        <v>12</v>
      </c>
      <c r="H69" s="18">
        <f t="shared" si="40"/>
        <v>-1.78225061</v>
      </c>
      <c r="I69" s="18">
        <f t="shared" si="41"/>
        <v>271.36774939</v>
      </c>
      <c r="J69" s="18">
        <f t="shared" si="42"/>
        <v>0.0137890125252901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5.8913110794935</v>
      </c>
      <c r="P69" s="18">
        <f t="shared" si="45"/>
        <v>0.0812353622655162</v>
      </c>
      <c r="Q69" s="23">
        <f t="shared" si="46"/>
        <v>0.0235582550569997</v>
      </c>
      <c r="R69" s="18">
        <f t="shared" si="47"/>
        <v>0.80117865</v>
      </c>
      <c r="S69" s="24">
        <f t="shared" si="48"/>
        <v>0.0294044968085454</v>
      </c>
      <c r="T69" s="3">
        <v>0.27</v>
      </c>
      <c r="U69" s="25">
        <f t="shared" si="49"/>
        <v>0.00793921413830725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0.227942589307073</v>
      </c>
      <c r="AC69" s="28">
        <f t="shared" si="51"/>
        <v>10.2321666666667</v>
      </c>
      <c r="AD69" s="1">
        <f t="shared" si="52"/>
        <v>0.29</v>
      </c>
      <c r="AE69" s="29">
        <f t="shared" si="53"/>
        <v>79.0801111055052</v>
      </c>
      <c r="AF69" s="1">
        <f t="shared" si="54"/>
        <v>1844422.25435181</v>
      </c>
      <c r="AG69" s="1">
        <f>SUM(AF58:AF69)</f>
        <v>24713977.821746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7">
        <v>-7.35839728196774</v>
      </c>
      <c r="E70" s="19">
        <f t="shared" si="55"/>
        <v>-1.78225061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-8.52814021677419</v>
      </c>
      <c r="E74" s="16"/>
      <c r="F74" s="16"/>
      <c r="G74" s="13">
        <v>1</v>
      </c>
      <c r="H74" s="18">
        <f t="shared" ref="H74:H85" si="57">E75</f>
        <v>-8.52814021677419</v>
      </c>
      <c r="I74" s="18">
        <f t="shared" ref="I74:I85" si="58">H74+273.15</f>
        <v>264.621859783226</v>
      </c>
      <c r="J74" s="18">
        <f t="shared" ref="J74:J85" si="59">EXP(($C$16*(I74-$C$14))/($C$17*I74*$C$14))</f>
        <v>0.00552447467447095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0.00287946668982775</v>
      </c>
      <c r="Q74" s="23">
        <f t="shared" ref="Q74:Q85" si="63">P74*$B$76</f>
        <v>0.000748661339355215</v>
      </c>
      <c r="R74" s="18">
        <f t="shared" ref="R74:R85" si="64">L74*$B$76</f>
        <v>0.1355172</v>
      </c>
      <c r="S74" s="24">
        <f t="shared" ref="S74:S85" si="65">Q74/R74</f>
        <v>0.00552447467447095</v>
      </c>
      <c r="T74" s="3">
        <v>0.01</v>
      </c>
      <c r="U74" s="25">
        <f t="shared" ref="U74:U85" si="66">S74*T74</f>
        <v>5.52447467447095e-5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0.00554524474674471</v>
      </c>
      <c r="AU74" s="28">
        <f t="shared" ref="AU74:AU85" si="70">$B$74/12</f>
        <v>52.122</v>
      </c>
      <c r="AV74" s="1">
        <f t="shared" ref="AV74:AV85" si="71">$B$76</f>
        <v>0.26</v>
      </c>
      <c r="AW74" s="2">
        <f>$E$8/12</f>
        <v>1.01966666666667</v>
      </c>
      <c r="AX74" s="1">
        <f t="shared" ref="AX74:AX85" si="72">AW74*10000*AV74*0.67*AU74*AT74</f>
        <v>513.390897039109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-9.06485247596774</v>
      </c>
      <c r="E75" s="19">
        <f t="shared" ref="E75:E86" si="73">D74</f>
        <v>-8.52814021677419</v>
      </c>
      <c r="F75" s="16" t="s">
        <v>73</v>
      </c>
      <c r="G75" s="13">
        <v>2</v>
      </c>
      <c r="H75" s="18">
        <f t="shared" si="57"/>
        <v>-9.06485247596774</v>
      </c>
      <c r="I75" s="18">
        <f t="shared" si="58"/>
        <v>264.085147524032</v>
      </c>
      <c r="J75" s="18">
        <f t="shared" si="59"/>
        <v>0.00512642120793205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1.03956053331017</v>
      </c>
      <c r="P75" s="18">
        <f t="shared" si="62"/>
        <v>0.00532922516489042</v>
      </c>
      <c r="Q75" s="23">
        <f t="shared" si="63"/>
        <v>0.00138559854287151</v>
      </c>
      <c r="R75" s="18">
        <f t="shared" si="64"/>
        <v>0.1355172</v>
      </c>
      <c r="S75" s="24">
        <f t="shared" si="65"/>
        <v>0.0102245216317302</v>
      </c>
      <c r="T75" s="3">
        <v>0.01</v>
      </c>
      <c r="U75" s="25">
        <f t="shared" si="66"/>
        <v>0.000102245216317302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0.0055922452163173</v>
      </c>
      <c r="AU75" s="28">
        <f t="shared" si="70"/>
        <v>52.122</v>
      </c>
      <c r="AV75" s="1">
        <f t="shared" si="71"/>
        <v>0.26</v>
      </c>
      <c r="AW75" s="2">
        <f t="shared" ref="AW75:AW85" si="75">$E$8/12</f>
        <v>1.01966666666667</v>
      </c>
      <c r="AX75" s="1">
        <f t="shared" si="72"/>
        <v>517.742303394852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7">
        <v>-4.50528249589286</v>
      </c>
      <c r="E76" s="19">
        <f t="shared" si="73"/>
        <v>-9.06485247596774</v>
      </c>
      <c r="F76" s="16" t="s">
        <v>73</v>
      </c>
      <c r="G76" s="13">
        <v>3</v>
      </c>
      <c r="H76" s="18">
        <f t="shared" si="57"/>
        <v>-4.50528249589286</v>
      </c>
      <c r="I76" s="18">
        <f t="shared" si="58"/>
        <v>268.644717504107</v>
      </c>
      <c r="J76" s="18">
        <f t="shared" si="59"/>
        <v>0.00958482946275291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1.55545130814528</v>
      </c>
      <c r="P76" s="18">
        <f t="shared" si="62"/>
        <v>0.0149087355261885</v>
      </c>
      <c r="Q76" s="23">
        <f t="shared" si="63"/>
        <v>0.003876271236809</v>
      </c>
      <c r="R76" s="18">
        <f t="shared" si="64"/>
        <v>0.1355172</v>
      </c>
      <c r="S76" s="24">
        <f t="shared" si="65"/>
        <v>0.0286035369444543</v>
      </c>
      <c r="T76" s="3">
        <v>0.01</v>
      </c>
      <c r="U76" s="25">
        <f t="shared" si="66"/>
        <v>0.000286035369444543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0.001</v>
      </c>
      <c r="AF76" s="3">
        <v>0.49</v>
      </c>
      <c r="AG76" s="25">
        <f t="shared" si="67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8"/>
        <v>0.005</v>
      </c>
      <c r="AT76" s="2">
        <f t="shared" si="69"/>
        <v>0.00577603536944454</v>
      </c>
      <c r="AU76" s="28">
        <f t="shared" si="70"/>
        <v>52.122</v>
      </c>
      <c r="AV76" s="1">
        <f t="shared" si="71"/>
        <v>0.26</v>
      </c>
      <c r="AW76" s="2">
        <f t="shared" si="75"/>
        <v>1.01966666666667</v>
      </c>
      <c r="AX76" s="1">
        <f t="shared" si="72"/>
        <v>534.757998082871</v>
      </c>
    </row>
    <row r="77" s="1" customFormat="1" spans="1:50">
      <c r="A77" s="13"/>
      <c r="B77" s="13"/>
      <c r="C77" s="16">
        <v>3</v>
      </c>
      <c r="D77" s="17">
        <v>5.25605221093548</v>
      </c>
      <c r="E77" s="19">
        <f t="shared" si="73"/>
        <v>-4.50528249589286</v>
      </c>
      <c r="F77" s="16" t="s">
        <v>73</v>
      </c>
      <c r="G77" s="13">
        <v>4</v>
      </c>
      <c r="H77" s="18">
        <f t="shared" si="57"/>
        <v>5.25605221093548</v>
      </c>
      <c r="I77" s="18">
        <f t="shared" si="58"/>
        <v>278.406052210935</v>
      </c>
      <c r="J77" s="18">
        <f t="shared" si="59"/>
        <v>0.0341565586645606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2.06176257261909</v>
      </c>
      <c r="P77" s="18">
        <f t="shared" si="62"/>
        <v>0.0704227142640594</v>
      </c>
      <c r="Q77" s="23">
        <f t="shared" si="63"/>
        <v>0.0183099057086555</v>
      </c>
      <c r="R77" s="18">
        <f t="shared" si="64"/>
        <v>0.1355172</v>
      </c>
      <c r="S77" s="24">
        <f t="shared" si="65"/>
        <v>0.135111304754344</v>
      </c>
      <c r="T77" s="3">
        <v>0.01</v>
      </c>
      <c r="U77" s="25">
        <f t="shared" si="66"/>
        <v>0.00135111304754345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0.001</v>
      </c>
      <c r="AF77" s="3">
        <v>0.49</v>
      </c>
      <c r="AG77" s="25">
        <f t="shared" si="67"/>
        <v>0.00049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</v>
      </c>
      <c r="AR77" s="3">
        <v>0.5</v>
      </c>
      <c r="AS77" s="3">
        <f t="shared" si="68"/>
        <v>0.005</v>
      </c>
      <c r="AT77" s="2">
        <f t="shared" si="69"/>
        <v>0.00684111304754345</v>
      </c>
      <c r="AU77" s="28">
        <f t="shared" si="70"/>
        <v>52.122</v>
      </c>
      <c r="AV77" s="1">
        <f t="shared" si="71"/>
        <v>0.26</v>
      </c>
      <c r="AW77" s="2">
        <f t="shared" si="75"/>
        <v>1.01966666666667</v>
      </c>
      <c r="AX77" s="1">
        <f t="shared" si="72"/>
        <v>633.365220946482</v>
      </c>
    </row>
    <row r="78" s="1" customFormat="1" spans="1:50">
      <c r="A78" s="13"/>
      <c r="B78" s="13"/>
      <c r="C78" s="16">
        <v>4</v>
      </c>
      <c r="D78" s="17">
        <v>9.07776569023333</v>
      </c>
      <c r="E78" s="19">
        <f t="shared" si="73"/>
        <v>5.25605221093548</v>
      </c>
      <c r="F78" s="16" t="s">
        <v>73</v>
      </c>
      <c r="G78" s="13">
        <v>5</v>
      </c>
      <c r="H78" s="18">
        <f t="shared" si="57"/>
        <v>9.07776569023333</v>
      </c>
      <c r="I78" s="18">
        <f t="shared" si="58"/>
        <v>282.227765690233</v>
      </c>
      <c r="J78" s="18">
        <f t="shared" si="59"/>
        <v>0.0548464213484001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1.89177286543728</v>
      </c>
      <c r="O78" s="18">
        <f t="shared" si="74"/>
        <v>0.620786992917751</v>
      </c>
      <c r="P78" s="18">
        <f t="shared" si="62"/>
        <v>0.0340479449811733</v>
      </c>
      <c r="Q78" s="23">
        <f t="shared" si="63"/>
        <v>0.00885246569510505</v>
      </c>
      <c r="R78" s="18">
        <f t="shared" si="64"/>
        <v>0.1355172</v>
      </c>
      <c r="S78" s="24">
        <f t="shared" si="65"/>
        <v>0.0653235581542789</v>
      </c>
      <c r="T78" s="3">
        <v>0.01</v>
      </c>
      <c r="U78" s="25">
        <f t="shared" si="66"/>
        <v>0.000653235581542789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0.001</v>
      </c>
      <c r="AF78" s="3">
        <v>0.49</v>
      </c>
      <c r="AG78" s="25">
        <f t="shared" si="67"/>
        <v>0.00049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</v>
      </c>
      <c r="AR78" s="3">
        <v>0.5</v>
      </c>
      <c r="AS78" s="3">
        <f t="shared" si="68"/>
        <v>0.005</v>
      </c>
      <c r="AT78" s="2">
        <f t="shared" si="69"/>
        <v>0.00614323558154279</v>
      </c>
      <c r="AU78" s="28">
        <f t="shared" si="70"/>
        <v>52.122</v>
      </c>
      <c r="AV78" s="1">
        <f t="shared" si="71"/>
        <v>0.26</v>
      </c>
      <c r="AW78" s="2">
        <f t="shared" si="75"/>
        <v>1.01966666666667</v>
      </c>
      <c r="AX78" s="1">
        <f t="shared" si="72"/>
        <v>568.754197509909</v>
      </c>
    </row>
    <row r="79" s="1" customFormat="1" spans="1:50">
      <c r="A79" s="13"/>
      <c r="B79" s="13"/>
      <c r="C79" s="16">
        <v>5</v>
      </c>
      <c r="D79" s="17">
        <v>14.1920026037097</v>
      </c>
      <c r="E79" s="19">
        <f t="shared" si="73"/>
        <v>9.07776569023333</v>
      </c>
      <c r="F79" s="16" t="s">
        <v>75</v>
      </c>
      <c r="G79" s="13">
        <v>6</v>
      </c>
      <c r="H79" s="18">
        <f t="shared" si="57"/>
        <v>14.1920026037097</v>
      </c>
      <c r="I79" s="18">
        <f t="shared" si="58"/>
        <v>287.34200260371</v>
      </c>
      <c r="J79" s="18">
        <f t="shared" si="59"/>
        <v>0.101349859295027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1.10795904793658</v>
      </c>
      <c r="P79" s="18">
        <f t="shared" si="62"/>
        <v>0.112291493613024</v>
      </c>
      <c r="Q79" s="23">
        <f t="shared" si="63"/>
        <v>0.0291957883393863</v>
      </c>
      <c r="R79" s="18">
        <f t="shared" si="64"/>
        <v>0.1355172</v>
      </c>
      <c r="S79" s="24">
        <f t="shared" si="65"/>
        <v>0.215439725284955</v>
      </c>
      <c r="T79" s="3">
        <v>0.01</v>
      </c>
      <c r="U79" s="25">
        <f t="shared" si="66"/>
        <v>0.00215439725284955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0.005</v>
      </c>
      <c r="AF79" s="3">
        <v>0.49</v>
      </c>
      <c r="AG79" s="25">
        <f t="shared" si="67"/>
        <v>0.00245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0.015</v>
      </c>
      <c r="AR79" s="3">
        <v>0.5</v>
      </c>
      <c r="AS79" s="3">
        <f t="shared" si="68"/>
        <v>0.0075</v>
      </c>
      <c r="AT79" s="2">
        <f t="shared" si="69"/>
        <v>0.0121043972528495</v>
      </c>
      <c r="AU79" s="28">
        <f t="shared" si="70"/>
        <v>52.122</v>
      </c>
      <c r="AV79" s="1">
        <f t="shared" si="71"/>
        <v>0.26</v>
      </c>
      <c r="AW79" s="2">
        <f t="shared" si="75"/>
        <v>1.01966666666667</v>
      </c>
      <c r="AX79" s="1">
        <f t="shared" si="72"/>
        <v>1120.65159385548</v>
      </c>
    </row>
    <row r="80" s="1" customFormat="1" spans="1:50">
      <c r="A80" s="13"/>
      <c r="B80" s="13"/>
      <c r="C80" s="16">
        <v>6</v>
      </c>
      <c r="D80" s="17">
        <v>17.84959236</v>
      </c>
      <c r="E80" s="19">
        <f t="shared" si="73"/>
        <v>14.1920026037097</v>
      </c>
      <c r="F80" s="16" t="s">
        <v>73</v>
      </c>
      <c r="G80" s="13">
        <v>7</v>
      </c>
      <c r="H80" s="18">
        <f t="shared" si="57"/>
        <v>17.84959236</v>
      </c>
      <c r="I80" s="18">
        <f t="shared" si="58"/>
        <v>290.99959236</v>
      </c>
      <c r="J80" s="18">
        <f t="shared" si="59"/>
        <v>0.155165126505004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1.51688755432355</v>
      </c>
      <c r="P80" s="18">
        <f t="shared" si="62"/>
        <v>0.23536804926048</v>
      </c>
      <c r="Q80" s="23">
        <f t="shared" si="63"/>
        <v>0.0611956928077249</v>
      </c>
      <c r="R80" s="18">
        <f t="shared" si="64"/>
        <v>0.1355172</v>
      </c>
      <c r="S80" s="24">
        <f t="shared" si="65"/>
        <v>0.451571407966848</v>
      </c>
      <c r="T80" s="3">
        <v>0.01</v>
      </c>
      <c r="U80" s="25">
        <f t="shared" si="66"/>
        <v>0.00451571407966848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0.005</v>
      </c>
      <c r="AF80" s="3">
        <v>0.49</v>
      </c>
      <c r="AG80" s="25">
        <f t="shared" si="67"/>
        <v>0.00245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0.015</v>
      </c>
      <c r="AR80" s="3">
        <v>0.5</v>
      </c>
      <c r="AS80" s="3">
        <f t="shared" si="68"/>
        <v>0.0075</v>
      </c>
      <c r="AT80" s="2">
        <f t="shared" si="69"/>
        <v>0.0144657140796685</v>
      </c>
      <c r="AU80" s="28">
        <f t="shared" si="70"/>
        <v>52.122</v>
      </c>
      <c r="AV80" s="1">
        <f t="shared" si="71"/>
        <v>0.26</v>
      </c>
      <c r="AW80" s="2">
        <f t="shared" si="75"/>
        <v>1.01966666666667</v>
      </c>
      <c r="AX80" s="1">
        <f t="shared" si="72"/>
        <v>1339.26747453879</v>
      </c>
    </row>
    <row r="81" s="1" customFormat="1" spans="1:50">
      <c r="A81" s="13"/>
      <c r="B81" s="13"/>
      <c r="C81" s="16">
        <v>7</v>
      </c>
      <c r="D81" s="17">
        <v>19.2527817116129</v>
      </c>
      <c r="E81" s="19">
        <f t="shared" si="73"/>
        <v>17.84959236</v>
      </c>
      <c r="F81" s="16" t="s">
        <v>73</v>
      </c>
      <c r="G81" s="13">
        <v>8</v>
      </c>
      <c r="H81" s="18">
        <f t="shared" si="57"/>
        <v>19.2527817116129</v>
      </c>
      <c r="I81" s="18">
        <f t="shared" si="58"/>
        <v>292.402781711613</v>
      </c>
      <c r="J81" s="18">
        <f t="shared" si="59"/>
        <v>0.182191361944762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1.80273950506307</v>
      </c>
      <c r="P81" s="18">
        <f t="shared" si="62"/>
        <v>0.328443565659068</v>
      </c>
      <c r="Q81" s="23">
        <f t="shared" si="63"/>
        <v>0.0853953270713576</v>
      </c>
      <c r="R81" s="18">
        <f t="shared" si="64"/>
        <v>0.1355172</v>
      </c>
      <c r="S81" s="24">
        <f t="shared" si="65"/>
        <v>0.630143827288031</v>
      </c>
      <c r="T81" s="3">
        <v>0.01</v>
      </c>
      <c r="U81" s="25">
        <f t="shared" si="66"/>
        <v>0.00630143827288031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0.005</v>
      </c>
      <c r="AF81" s="3">
        <v>0.49</v>
      </c>
      <c r="AG81" s="25">
        <f t="shared" si="67"/>
        <v>0.00245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0.015</v>
      </c>
      <c r="AR81" s="3">
        <v>0.5</v>
      </c>
      <c r="AS81" s="3">
        <f t="shared" si="68"/>
        <v>0.0075</v>
      </c>
      <c r="AT81" s="2">
        <f t="shared" si="69"/>
        <v>0.0162514382728803</v>
      </c>
      <c r="AU81" s="28">
        <f t="shared" si="70"/>
        <v>52.122</v>
      </c>
      <c r="AV81" s="1">
        <f t="shared" si="71"/>
        <v>0.26</v>
      </c>
      <c r="AW81" s="2">
        <f t="shared" si="75"/>
        <v>1.01966666666667</v>
      </c>
      <c r="AX81" s="1">
        <f t="shared" si="72"/>
        <v>1504.5937292466</v>
      </c>
    </row>
    <row r="82" s="1" customFormat="1" spans="1:50">
      <c r="A82" s="13"/>
      <c r="B82" s="13"/>
      <c r="C82" s="16">
        <v>8</v>
      </c>
      <c r="D82" s="17">
        <v>19.3810231806452</v>
      </c>
      <c r="E82" s="19">
        <f t="shared" si="73"/>
        <v>19.2527817116129</v>
      </c>
      <c r="F82" s="16" t="s">
        <v>73</v>
      </c>
      <c r="G82" s="13">
        <v>9</v>
      </c>
      <c r="H82" s="18">
        <f t="shared" si="57"/>
        <v>19.3810231806452</v>
      </c>
      <c r="I82" s="18">
        <f t="shared" si="58"/>
        <v>292.531023180645</v>
      </c>
      <c r="J82" s="18">
        <f t="shared" si="59"/>
        <v>0.184870483102863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1.99551593940401</v>
      </c>
      <c r="P82" s="18">
        <f t="shared" si="62"/>
        <v>0.368911995757082</v>
      </c>
      <c r="Q82" s="23">
        <f t="shared" si="63"/>
        <v>0.0959171188968413</v>
      </c>
      <c r="R82" s="18">
        <f t="shared" si="64"/>
        <v>0.1355172</v>
      </c>
      <c r="S82" s="24">
        <f t="shared" si="65"/>
        <v>0.70778557184506</v>
      </c>
      <c r="T82" s="3">
        <v>0.01</v>
      </c>
      <c r="U82" s="25">
        <f t="shared" si="66"/>
        <v>0.0070778557184506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0.001</v>
      </c>
      <c r="AF82" s="3">
        <v>0.49</v>
      </c>
      <c r="AG82" s="25">
        <f t="shared" si="67"/>
        <v>0.00049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</v>
      </c>
      <c r="AR82" s="3">
        <v>0.5</v>
      </c>
      <c r="AS82" s="3">
        <f t="shared" si="68"/>
        <v>0.005</v>
      </c>
      <c r="AT82" s="2">
        <f t="shared" si="69"/>
        <v>0.0125678557184506</v>
      </c>
      <c r="AU82" s="28">
        <f t="shared" si="70"/>
        <v>52.122</v>
      </c>
      <c r="AV82" s="1">
        <f t="shared" si="71"/>
        <v>0.26</v>
      </c>
      <c r="AW82" s="2">
        <f t="shared" si="75"/>
        <v>1.01966666666667</v>
      </c>
      <c r="AX82" s="1">
        <f t="shared" si="72"/>
        <v>1163.55959309842</v>
      </c>
    </row>
    <row r="83" s="1" customFormat="1" spans="1:50">
      <c r="A83" s="13"/>
      <c r="B83" s="13"/>
      <c r="C83" s="16">
        <v>9</v>
      </c>
      <c r="D83" s="17">
        <v>13.3524808204667</v>
      </c>
      <c r="E83" s="19">
        <f t="shared" si="73"/>
        <v>19.3810231806452</v>
      </c>
      <c r="F83" s="16" t="s">
        <v>73</v>
      </c>
      <c r="G83" s="13">
        <v>10</v>
      </c>
      <c r="H83" s="18">
        <f t="shared" si="57"/>
        <v>13.3524808204667</v>
      </c>
      <c r="I83" s="18">
        <f t="shared" si="58"/>
        <v>286.502480820467</v>
      </c>
      <c r="J83" s="18">
        <f t="shared" si="59"/>
        <v>0.091769969888133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2.14782394364692</v>
      </c>
      <c r="P83" s="18">
        <f t="shared" si="62"/>
        <v>0.197105738633489</v>
      </c>
      <c r="Q83" s="23">
        <f t="shared" si="63"/>
        <v>0.0512474920447072</v>
      </c>
      <c r="R83" s="18">
        <f t="shared" si="64"/>
        <v>0.1355172</v>
      </c>
      <c r="S83" s="24">
        <f t="shared" si="65"/>
        <v>0.378162270506675</v>
      </c>
      <c r="T83" s="3">
        <v>0.01</v>
      </c>
      <c r="U83" s="25">
        <f t="shared" si="66"/>
        <v>0.00378162270506675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0.001</v>
      </c>
      <c r="AF83" s="3">
        <v>0.49</v>
      </c>
      <c r="AG83" s="25">
        <f t="shared" si="67"/>
        <v>0.00049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</v>
      </c>
      <c r="AR83" s="3">
        <v>0.5</v>
      </c>
      <c r="AS83" s="3">
        <f t="shared" si="68"/>
        <v>0.005</v>
      </c>
      <c r="AT83" s="2">
        <f t="shared" si="69"/>
        <v>0.00927162270506675</v>
      </c>
      <c r="AU83" s="28">
        <f t="shared" si="70"/>
        <v>52.122</v>
      </c>
      <c r="AV83" s="1">
        <f t="shared" si="71"/>
        <v>0.26</v>
      </c>
      <c r="AW83" s="2">
        <f t="shared" si="75"/>
        <v>1.01966666666667</v>
      </c>
      <c r="AX83" s="1">
        <f t="shared" si="72"/>
        <v>858.387125357576</v>
      </c>
    </row>
    <row r="84" s="1" customFormat="1" spans="1:50">
      <c r="A84" s="13"/>
      <c r="B84" s="13"/>
      <c r="C84" s="16">
        <v>10</v>
      </c>
      <c r="D84" s="17">
        <v>7.65555753232258</v>
      </c>
      <c r="E84" s="19">
        <f t="shared" si="73"/>
        <v>13.3524808204667</v>
      </c>
      <c r="F84" s="16" t="s">
        <v>73</v>
      </c>
      <c r="G84" s="13">
        <v>11</v>
      </c>
      <c r="H84" s="18">
        <f t="shared" si="57"/>
        <v>7.65555753232258</v>
      </c>
      <c r="I84" s="18">
        <f t="shared" si="58"/>
        <v>280.805557532323</v>
      </c>
      <c r="J84" s="18">
        <f t="shared" si="59"/>
        <v>0.046053534788795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1.85318229476276</v>
      </c>
      <c r="O84" s="18">
        <f t="shared" si="74"/>
        <v>0.618755910250672</v>
      </c>
      <c r="P84" s="18">
        <f t="shared" si="62"/>
        <v>0.0284958968385018</v>
      </c>
      <c r="Q84" s="23">
        <f t="shared" si="63"/>
        <v>0.00740893317801048</v>
      </c>
      <c r="R84" s="18">
        <f t="shared" si="64"/>
        <v>0.1355172</v>
      </c>
      <c r="S84" s="24">
        <f t="shared" si="65"/>
        <v>0.0546715337832429</v>
      </c>
      <c r="T84" s="3">
        <v>0.01</v>
      </c>
      <c r="U84" s="25">
        <f t="shared" si="66"/>
        <v>0.000546715337832429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0.001</v>
      </c>
      <c r="AF84" s="3">
        <v>0.49</v>
      </c>
      <c r="AG84" s="25">
        <f t="shared" si="67"/>
        <v>0.00049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8"/>
        <v>0.005</v>
      </c>
      <c r="AT84" s="2">
        <f t="shared" si="69"/>
        <v>0.00603671533783243</v>
      </c>
      <c r="AU84" s="28">
        <f t="shared" si="70"/>
        <v>52.122</v>
      </c>
      <c r="AV84" s="1">
        <f t="shared" si="71"/>
        <v>0.26</v>
      </c>
      <c r="AW84" s="2">
        <f t="shared" si="75"/>
        <v>1.01966666666667</v>
      </c>
      <c r="AX84" s="1">
        <f t="shared" si="72"/>
        <v>558.892320177373</v>
      </c>
    </row>
    <row r="85" s="1" customFormat="1" spans="1:51">
      <c r="A85" s="13"/>
      <c r="B85" s="13"/>
      <c r="C85" s="16">
        <v>11</v>
      </c>
      <c r="D85" s="17">
        <v>-1.78225061</v>
      </c>
      <c r="E85" s="19">
        <f t="shared" si="73"/>
        <v>7.65555753232258</v>
      </c>
      <c r="F85" s="16" t="s">
        <v>75</v>
      </c>
      <c r="G85" s="13">
        <v>12</v>
      </c>
      <c r="H85" s="18">
        <f t="shared" si="57"/>
        <v>-1.78225061</v>
      </c>
      <c r="I85" s="18">
        <f t="shared" si="58"/>
        <v>271.36774939</v>
      </c>
      <c r="J85" s="18">
        <f t="shared" si="59"/>
        <v>0.0137890125252901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1.11148001341217</v>
      </c>
      <c r="P85" s="18">
        <f t="shared" si="62"/>
        <v>0.01532621182655</v>
      </c>
      <c r="Q85" s="23">
        <f t="shared" si="63"/>
        <v>0.00398481507490301</v>
      </c>
      <c r="R85" s="18">
        <f t="shared" si="64"/>
        <v>0.1355172</v>
      </c>
      <c r="S85" s="24">
        <f t="shared" si="65"/>
        <v>0.0294044968085454</v>
      </c>
      <c r="T85" s="3">
        <v>0.01</v>
      </c>
      <c r="U85" s="25">
        <f t="shared" si="66"/>
        <v>0.000294044968085454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0.001</v>
      </c>
      <c r="AF85" s="3">
        <v>0.49</v>
      </c>
      <c r="AG85" s="25">
        <f t="shared" si="67"/>
        <v>0.00049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0.00578404496808545</v>
      </c>
      <c r="AU85" s="28">
        <f t="shared" si="70"/>
        <v>52.122</v>
      </c>
      <c r="AV85" s="1">
        <f t="shared" si="71"/>
        <v>0.26</v>
      </c>
      <c r="AW85" s="2">
        <f t="shared" si="75"/>
        <v>1.01966666666667</v>
      </c>
      <c r="AX85" s="1">
        <f t="shared" si="72"/>
        <v>535.499544257833</v>
      </c>
      <c r="AY85" s="1">
        <f>SUM(AX74:AX85)</f>
        <v>9848.86199750529</v>
      </c>
    </row>
    <row r="86" s="1" customFormat="1" spans="1:46">
      <c r="A86" s="13"/>
      <c r="B86" s="13"/>
      <c r="C86" s="16">
        <v>12</v>
      </c>
      <c r="D86" s="17">
        <v>-7.35839728196774</v>
      </c>
      <c r="E86" s="19">
        <f t="shared" si="73"/>
        <v>-1.78225061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-8.52814021677419</v>
      </c>
      <c r="E90" s="16"/>
      <c r="F90" s="16"/>
      <c r="G90" s="13">
        <v>1</v>
      </c>
      <c r="H90" s="18">
        <f t="shared" ref="H90:H101" si="76">E91</f>
        <v>-8.52814021677419</v>
      </c>
      <c r="I90" s="18">
        <f t="shared" ref="I90:I101" si="77">H90+273.15</f>
        <v>264.621859783226</v>
      </c>
      <c r="J90" s="18">
        <f t="shared" ref="J90:J101" si="78">EXP(($C$16*(I90-$C$14))/($C$17*I90*$C$14))</f>
        <v>0.00552447467447095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0.00157281793982188</v>
      </c>
      <c r="Q90" s="23">
        <f t="shared" ref="Q90:Q101" si="82">P90*$B$76</f>
        <v>0.000408932664353689</v>
      </c>
      <c r="R90" s="18">
        <f t="shared" ref="R90:R101" si="83">L90*$B$76</f>
        <v>0.074022</v>
      </c>
      <c r="S90" s="24">
        <f t="shared" ref="S90:S101" si="84">Q90/R90</f>
        <v>0.00552447467447095</v>
      </c>
      <c r="T90" s="3">
        <v>0.01</v>
      </c>
      <c r="U90" s="25">
        <f t="shared" ref="U90:U101" si="85">S90*T90</f>
        <v>5.52447467447095e-5</v>
      </c>
      <c r="V90" s="24"/>
      <c r="W90" s="3"/>
      <c r="X90" s="3"/>
      <c r="Y90" s="27"/>
      <c r="Z90" s="3"/>
      <c r="AA90" s="26"/>
      <c r="AB90" s="3"/>
      <c r="AC90" s="3"/>
      <c r="AD90" s="26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0.00554524474674471</v>
      </c>
      <c r="AU90" s="28">
        <f t="shared" ref="AU90:AU101" si="89">$B$90/12</f>
        <v>28.47</v>
      </c>
      <c r="AV90" s="1">
        <f t="shared" ref="AV90:AV101" si="90">$B$76</f>
        <v>0.26</v>
      </c>
      <c r="AW90" s="2">
        <f>$E$9/12</f>
        <v>3.637</v>
      </c>
      <c r="AX90" s="1">
        <f t="shared" ref="AX90:AX101" si="91">AW90*10000*AV90*0.67*AU90*AT90</f>
        <v>1000.2294511679</v>
      </c>
      <c r="AZ90" s="2">
        <f>$E$10/12</f>
        <v>1.50417338811349</v>
      </c>
      <c r="BA90" s="1">
        <f t="shared" ref="BA90:BA101" si="92">AZ90*10000*AV90*0.67*AU90*AT90</f>
        <v>413.670201389641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-9.06485247596774</v>
      </c>
      <c r="E91" s="19">
        <f t="shared" ref="E91:E102" si="93">D90</f>
        <v>-8.52814021677419</v>
      </c>
      <c r="F91" s="16" t="s">
        <v>73</v>
      </c>
      <c r="G91" s="13">
        <v>2</v>
      </c>
      <c r="H91" s="18">
        <f t="shared" si="76"/>
        <v>-9.06485247596774</v>
      </c>
      <c r="I91" s="18">
        <f t="shared" si="77"/>
        <v>264.085147524032</v>
      </c>
      <c r="J91" s="18">
        <f t="shared" si="78"/>
        <v>0.00512642120793205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0.567827182060178</v>
      </c>
      <c r="P91" s="18">
        <f t="shared" si="81"/>
        <v>0.00291092130855359</v>
      </c>
      <c r="Q91" s="23">
        <f t="shared" si="82"/>
        <v>0.000756839540223934</v>
      </c>
      <c r="R91" s="18">
        <f t="shared" si="83"/>
        <v>0.074022</v>
      </c>
      <c r="S91" s="24">
        <f t="shared" si="84"/>
        <v>0.0102245216317302</v>
      </c>
      <c r="T91" s="3">
        <v>0.01</v>
      </c>
      <c r="U91" s="25">
        <f t="shared" si="85"/>
        <v>0.000102245216317302</v>
      </c>
      <c r="V91" s="24"/>
      <c r="W91" s="3"/>
      <c r="X91" s="3"/>
      <c r="Y91" s="27"/>
      <c r="Z91" s="3"/>
      <c r="AA91" s="26"/>
      <c r="AB91" s="3"/>
      <c r="AC91" s="3"/>
      <c r="AD91" s="26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0.0055922452163173</v>
      </c>
      <c r="AU91" s="28">
        <f t="shared" si="89"/>
        <v>28.47</v>
      </c>
      <c r="AV91" s="1">
        <f t="shared" si="90"/>
        <v>0.26</v>
      </c>
      <c r="AW91" s="2">
        <f t="shared" ref="AW91:AW101" si="95">$E$9/12</f>
        <v>3.637</v>
      </c>
      <c r="AX91" s="1">
        <f t="shared" si="91"/>
        <v>1008.70721112842</v>
      </c>
      <c r="AZ91" s="2">
        <f t="shared" ref="AZ91:AZ101" si="96">$E$10/12</f>
        <v>1.50417338811349</v>
      </c>
      <c r="BA91" s="1">
        <f t="shared" si="92"/>
        <v>417.176393559953</v>
      </c>
    </row>
    <row r="92" s="1" customFormat="1" spans="1:53">
      <c r="A92" s="13" t="s">
        <v>37</v>
      </c>
      <c r="B92" s="13">
        <f>H9</f>
        <v>0.33</v>
      </c>
      <c r="C92" s="16">
        <v>2</v>
      </c>
      <c r="D92" s="17">
        <v>-4.50528249589286</v>
      </c>
      <c r="E92" s="19">
        <f t="shared" si="93"/>
        <v>-9.06485247596774</v>
      </c>
      <c r="F92" s="16" t="s">
        <v>73</v>
      </c>
      <c r="G92" s="13">
        <v>3</v>
      </c>
      <c r="H92" s="18">
        <f t="shared" si="76"/>
        <v>-4.50528249589286</v>
      </c>
      <c r="I92" s="18">
        <f t="shared" si="77"/>
        <v>268.644717504107</v>
      </c>
      <c r="J92" s="18">
        <f t="shared" si="78"/>
        <v>0.00958482946275291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0.849616260751624</v>
      </c>
      <c r="P92" s="18">
        <f t="shared" si="81"/>
        <v>0.00814342696808613</v>
      </c>
      <c r="Q92" s="23">
        <f t="shared" si="82"/>
        <v>0.00211729101170239</v>
      </c>
      <c r="R92" s="18">
        <f t="shared" si="83"/>
        <v>0.074022</v>
      </c>
      <c r="S92" s="24">
        <f t="shared" si="84"/>
        <v>0.0286035369444543</v>
      </c>
      <c r="T92" s="3">
        <v>0.01</v>
      </c>
      <c r="U92" s="25">
        <f t="shared" si="85"/>
        <v>0.000286035369444543</v>
      </c>
      <c r="V92" s="24"/>
      <c r="W92" s="3"/>
      <c r="X92" s="3"/>
      <c r="Y92" s="27"/>
      <c r="Z92" s="3"/>
      <c r="AA92" s="26"/>
      <c r="AB92" s="3"/>
      <c r="AC92" s="3"/>
      <c r="AD92" s="26"/>
      <c r="AE92" s="24">
        <v>0.001</v>
      </c>
      <c r="AF92" s="3">
        <v>0.49</v>
      </c>
      <c r="AG92" s="25">
        <f t="shared" si="86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7"/>
        <v>0.005</v>
      </c>
      <c r="AT92" s="2">
        <f t="shared" si="88"/>
        <v>0.00577603536944454</v>
      </c>
      <c r="AU92" s="28">
        <f t="shared" si="89"/>
        <v>28.47</v>
      </c>
      <c r="AV92" s="1">
        <f t="shared" si="90"/>
        <v>0.26</v>
      </c>
      <c r="AW92" s="2">
        <f t="shared" si="95"/>
        <v>3.637</v>
      </c>
      <c r="AX92" s="1">
        <f t="shared" si="91"/>
        <v>1041.85855654026</v>
      </c>
      <c r="AZ92" s="2">
        <f t="shared" si="96"/>
        <v>1.50417338811349</v>
      </c>
      <c r="BA92" s="1">
        <f t="shared" si="92"/>
        <v>430.886971384712</v>
      </c>
    </row>
    <row r="93" s="1" customFormat="1" spans="1:53">
      <c r="A93" s="13"/>
      <c r="B93" s="13"/>
      <c r="C93" s="16">
        <v>3</v>
      </c>
      <c r="D93" s="17">
        <v>5.25605221093548</v>
      </c>
      <c r="E93" s="19">
        <f t="shared" si="93"/>
        <v>-4.50528249589286</v>
      </c>
      <c r="F93" s="16" t="s">
        <v>73</v>
      </c>
      <c r="G93" s="13">
        <v>4</v>
      </c>
      <c r="H93" s="18">
        <f t="shared" si="76"/>
        <v>5.25605221093548</v>
      </c>
      <c r="I93" s="18">
        <f t="shared" si="77"/>
        <v>278.406052210935</v>
      </c>
      <c r="J93" s="18">
        <f t="shared" si="78"/>
        <v>0.0341565586645606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1.12617283378354</v>
      </c>
      <c r="P93" s="18">
        <f t="shared" si="81"/>
        <v>0.0384661884635619</v>
      </c>
      <c r="Q93" s="23">
        <f t="shared" si="82"/>
        <v>0.0100012090005261</v>
      </c>
      <c r="R93" s="18">
        <f t="shared" si="83"/>
        <v>0.074022</v>
      </c>
      <c r="S93" s="24">
        <f t="shared" si="84"/>
        <v>0.135111304754344</v>
      </c>
      <c r="T93" s="3">
        <v>0.01</v>
      </c>
      <c r="U93" s="25">
        <f t="shared" si="85"/>
        <v>0.00135111304754345</v>
      </c>
      <c r="V93" s="24"/>
      <c r="W93" s="3"/>
      <c r="X93" s="3"/>
      <c r="Y93" s="27"/>
      <c r="Z93" s="3"/>
      <c r="AA93" s="26"/>
      <c r="AB93" s="3"/>
      <c r="AC93" s="3"/>
      <c r="AD93" s="26"/>
      <c r="AE93" s="24">
        <v>0.001</v>
      </c>
      <c r="AF93" s="3">
        <v>0.49</v>
      </c>
      <c r="AG93" s="25">
        <f t="shared" si="86"/>
        <v>0.00049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</v>
      </c>
      <c r="AR93" s="3">
        <v>0.5</v>
      </c>
      <c r="AS93" s="3">
        <f t="shared" si="87"/>
        <v>0.005</v>
      </c>
      <c r="AT93" s="2">
        <f t="shared" si="88"/>
        <v>0.00684111304754345</v>
      </c>
      <c r="AU93" s="28">
        <f t="shared" si="89"/>
        <v>28.47</v>
      </c>
      <c r="AV93" s="1">
        <f t="shared" si="90"/>
        <v>0.26</v>
      </c>
      <c r="AW93" s="2">
        <f t="shared" si="95"/>
        <v>3.637</v>
      </c>
      <c r="AX93" s="1">
        <f t="shared" si="91"/>
        <v>1233.97308170012</v>
      </c>
      <c r="AZ93" s="2">
        <f t="shared" si="96"/>
        <v>1.50417338811349</v>
      </c>
      <c r="BA93" s="1">
        <f t="shared" si="92"/>
        <v>510.34079492486</v>
      </c>
    </row>
    <row r="94" s="1" customFormat="1" spans="1:53">
      <c r="A94" s="13"/>
      <c r="B94" s="13"/>
      <c r="C94" s="16">
        <v>4</v>
      </c>
      <c r="D94" s="17">
        <v>9.07776569023333</v>
      </c>
      <c r="E94" s="19">
        <f t="shared" si="93"/>
        <v>5.25605221093548</v>
      </c>
      <c r="F94" s="16" t="s">
        <v>73</v>
      </c>
      <c r="G94" s="13">
        <v>5</v>
      </c>
      <c r="H94" s="18">
        <f t="shared" si="76"/>
        <v>9.07776569023333</v>
      </c>
      <c r="I94" s="18">
        <f t="shared" si="77"/>
        <v>282.227765690233</v>
      </c>
      <c r="J94" s="18">
        <f t="shared" si="78"/>
        <v>0.0548464213484001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1.03332131305398</v>
      </c>
      <c r="O94" s="18">
        <f t="shared" si="94"/>
        <v>0.339085332265999</v>
      </c>
      <c r="P94" s="18">
        <f t="shared" si="81"/>
        <v>0.0185976170065232</v>
      </c>
      <c r="Q94" s="23">
        <f t="shared" si="82"/>
        <v>0.00483538042169604</v>
      </c>
      <c r="R94" s="18">
        <f t="shared" si="83"/>
        <v>0.074022</v>
      </c>
      <c r="S94" s="24">
        <f t="shared" si="84"/>
        <v>0.065323558154279</v>
      </c>
      <c r="T94" s="3">
        <v>0.01</v>
      </c>
      <c r="U94" s="25">
        <f t="shared" si="85"/>
        <v>0.00065323558154279</v>
      </c>
      <c r="V94" s="24"/>
      <c r="W94" s="3"/>
      <c r="X94" s="3"/>
      <c r="Y94" s="27"/>
      <c r="Z94" s="3"/>
      <c r="AA94" s="26"/>
      <c r="AB94" s="3"/>
      <c r="AC94" s="3"/>
      <c r="AD94" s="26"/>
      <c r="AE94" s="24">
        <v>0.001</v>
      </c>
      <c r="AF94" s="3">
        <v>0.49</v>
      </c>
      <c r="AG94" s="25">
        <f t="shared" si="86"/>
        <v>0.00049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</v>
      </c>
      <c r="AR94" s="3">
        <v>0.5</v>
      </c>
      <c r="AS94" s="3">
        <f t="shared" si="87"/>
        <v>0.005</v>
      </c>
      <c r="AT94" s="2">
        <f t="shared" si="88"/>
        <v>0.00614323558154279</v>
      </c>
      <c r="AU94" s="28">
        <f t="shared" si="89"/>
        <v>28.47</v>
      </c>
      <c r="AV94" s="1">
        <f t="shared" si="90"/>
        <v>0.26</v>
      </c>
      <c r="AW94" s="2">
        <f t="shared" si="95"/>
        <v>3.637</v>
      </c>
      <c r="AX94" s="1">
        <f t="shared" si="91"/>
        <v>1108.09268747405</v>
      </c>
      <c r="AZ94" s="2">
        <f t="shared" si="96"/>
        <v>1.50417338811349</v>
      </c>
      <c r="BA94" s="1">
        <f t="shared" si="92"/>
        <v>458.279772356783</v>
      </c>
    </row>
    <row r="95" s="1" customFormat="1" spans="1:53">
      <c r="A95" s="13"/>
      <c r="B95" s="13"/>
      <c r="C95" s="16">
        <v>5</v>
      </c>
      <c r="D95" s="17">
        <v>14.1920026037097</v>
      </c>
      <c r="E95" s="19">
        <f t="shared" si="93"/>
        <v>9.07776569023333</v>
      </c>
      <c r="F95" s="16" t="s">
        <v>75</v>
      </c>
      <c r="G95" s="13">
        <v>6</v>
      </c>
      <c r="H95" s="18">
        <f t="shared" si="76"/>
        <v>14.1920026037097</v>
      </c>
      <c r="I95" s="18">
        <f t="shared" si="77"/>
        <v>287.34200260371</v>
      </c>
      <c r="J95" s="18">
        <f t="shared" si="78"/>
        <v>0.101349859295027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0.605187715259476</v>
      </c>
      <c r="P95" s="18">
        <f t="shared" si="81"/>
        <v>0.0613356897886267</v>
      </c>
      <c r="Q95" s="23">
        <f t="shared" si="82"/>
        <v>0.0159472793450429</v>
      </c>
      <c r="R95" s="18">
        <f t="shared" si="83"/>
        <v>0.074022</v>
      </c>
      <c r="S95" s="24">
        <f t="shared" si="84"/>
        <v>0.215439725284955</v>
      </c>
      <c r="T95" s="3">
        <v>0.01</v>
      </c>
      <c r="U95" s="25">
        <f t="shared" si="85"/>
        <v>0.00215439725284955</v>
      </c>
      <c r="V95" s="24"/>
      <c r="W95" s="3"/>
      <c r="X95" s="3"/>
      <c r="Y95" s="27"/>
      <c r="Z95" s="3"/>
      <c r="AA95" s="26"/>
      <c r="AB95" s="3"/>
      <c r="AC95" s="3"/>
      <c r="AD95" s="26"/>
      <c r="AE95" s="24">
        <v>0.005</v>
      </c>
      <c r="AF95" s="3">
        <v>0.49</v>
      </c>
      <c r="AG95" s="25">
        <f t="shared" si="86"/>
        <v>0.00245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0.015</v>
      </c>
      <c r="AR95" s="3">
        <v>0.5</v>
      </c>
      <c r="AS95" s="3">
        <f t="shared" si="87"/>
        <v>0.0075</v>
      </c>
      <c r="AT95" s="2">
        <f t="shared" si="88"/>
        <v>0.0121043972528495</v>
      </c>
      <c r="AU95" s="28">
        <f t="shared" si="89"/>
        <v>28.47</v>
      </c>
      <c r="AV95" s="1">
        <f t="shared" si="90"/>
        <v>0.26</v>
      </c>
      <c r="AW95" s="2">
        <f t="shared" si="95"/>
        <v>3.637</v>
      </c>
      <c r="AX95" s="1">
        <f t="shared" si="91"/>
        <v>2183.34359868307</v>
      </c>
      <c r="AZ95" s="2">
        <f t="shared" si="96"/>
        <v>1.50417338811349</v>
      </c>
      <c r="BA95" s="1">
        <f t="shared" si="92"/>
        <v>902.976997043448</v>
      </c>
    </row>
    <row r="96" s="1" customFormat="1" spans="1:53">
      <c r="A96" s="13"/>
      <c r="B96" s="13"/>
      <c r="C96" s="16">
        <v>6</v>
      </c>
      <c r="D96" s="17">
        <v>17.84959236</v>
      </c>
      <c r="E96" s="19">
        <f t="shared" si="93"/>
        <v>14.1920026037097</v>
      </c>
      <c r="F96" s="16" t="s">
        <v>73</v>
      </c>
      <c r="G96" s="13">
        <v>7</v>
      </c>
      <c r="H96" s="18">
        <f t="shared" si="76"/>
        <v>17.84959236</v>
      </c>
      <c r="I96" s="18">
        <f t="shared" si="77"/>
        <v>290.99959236</v>
      </c>
      <c r="J96" s="18">
        <f t="shared" si="78"/>
        <v>0.155165126505004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0.828552025470849</v>
      </c>
      <c r="P96" s="18">
        <f t="shared" si="81"/>
        <v>0.128562379848162</v>
      </c>
      <c r="Q96" s="23">
        <f t="shared" si="82"/>
        <v>0.033426218760522</v>
      </c>
      <c r="R96" s="18">
        <f t="shared" si="83"/>
        <v>0.074022</v>
      </c>
      <c r="S96" s="24">
        <f t="shared" si="84"/>
        <v>0.451571407966848</v>
      </c>
      <c r="T96" s="3">
        <v>0.01</v>
      </c>
      <c r="U96" s="25">
        <f t="shared" si="85"/>
        <v>0.00451571407966848</v>
      </c>
      <c r="V96" s="24"/>
      <c r="W96" s="3"/>
      <c r="X96" s="3"/>
      <c r="Y96" s="27"/>
      <c r="Z96" s="3"/>
      <c r="AA96" s="26"/>
      <c r="AB96" s="3"/>
      <c r="AC96" s="3"/>
      <c r="AD96" s="26"/>
      <c r="AE96" s="24">
        <v>0.005</v>
      </c>
      <c r="AF96" s="3">
        <v>0.49</v>
      </c>
      <c r="AG96" s="25">
        <f t="shared" si="86"/>
        <v>0.00245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0.015</v>
      </c>
      <c r="AR96" s="3">
        <v>0.5</v>
      </c>
      <c r="AS96" s="3">
        <f t="shared" si="87"/>
        <v>0.0075</v>
      </c>
      <c r="AT96" s="2">
        <f t="shared" si="88"/>
        <v>0.0144657140796685</v>
      </c>
      <c r="AU96" s="28">
        <f t="shared" si="89"/>
        <v>28.47</v>
      </c>
      <c r="AV96" s="1">
        <f t="shared" si="90"/>
        <v>0.26</v>
      </c>
      <c r="AW96" s="2">
        <f t="shared" si="95"/>
        <v>3.637</v>
      </c>
      <c r="AX96" s="1">
        <f t="shared" si="91"/>
        <v>2609.26864646552</v>
      </c>
      <c r="AZ96" s="2">
        <f t="shared" si="96"/>
        <v>1.50417338811349</v>
      </c>
      <c r="BA96" s="1">
        <f t="shared" si="92"/>
        <v>1079.12907903557</v>
      </c>
    </row>
    <row r="97" s="1" customFormat="1" spans="1:53">
      <c r="A97" s="13"/>
      <c r="B97" s="13"/>
      <c r="C97" s="16">
        <v>7</v>
      </c>
      <c r="D97" s="17">
        <v>19.2527817116129</v>
      </c>
      <c r="E97" s="19">
        <f t="shared" si="93"/>
        <v>17.84959236</v>
      </c>
      <c r="F97" s="16" t="s">
        <v>73</v>
      </c>
      <c r="G97" s="13">
        <v>8</v>
      </c>
      <c r="H97" s="18">
        <f t="shared" si="76"/>
        <v>19.2527817116129</v>
      </c>
      <c r="I97" s="18">
        <f t="shared" si="77"/>
        <v>292.402781711613</v>
      </c>
      <c r="J97" s="18">
        <f t="shared" si="78"/>
        <v>0.182191361944762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0.984689645622687</v>
      </c>
      <c r="P97" s="18">
        <f t="shared" si="81"/>
        <v>0.179401947628902</v>
      </c>
      <c r="Q97" s="23">
        <f t="shared" si="82"/>
        <v>0.0466445063835146</v>
      </c>
      <c r="R97" s="18">
        <f t="shared" si="83"/>
        <v>0.074022</v>
      </c>
      <c r="S97" s="24">
        <f t="shared" si="84"/>
        <v>0.630143827288031</v>
      </c>
      <c r="T97" s="3">
        <v>0.01</v>
      </c>
      <c r="U97" s="25">
        <f t="shared" si="85"/>
        <v>0.00630143827288031</v>
      </c>
      <c r="V97" s="24"/>
      <c r="W97" s="3"/>
      <c r="X97" s="3"/>
      <c r="Y97" s="27"/>
      <c r="Z97" s="3"/>
      <c r="AA97" s="26"/>
      <c r="AB97" s="3"/>
      <c r="AC97" s="3"/>
      <c r="AD97" s="26"/>
      <c r="AE97" s="24">
        <v>0.005</v>
      </c>
      <c r="AF97" s="3">
        <v>0.49</v>
      </c>
      <c r="AG97" s="25">
        <f t="shared" si="86"/>
        <v>0.00245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0.015</v>
      </c>
      <c r="AR97" s="3">
        <v>0.5</v>
      </c>
      <c r="AS97" s="3">
        <f t="shared" si="87"/>
        <v>0.0075</v>
      </c>
      <c r="AT97" s="2">
        <f t="shared" si="88"/>
        <v>0.0162514382728803</v>
      </c>
      <c r="AU97" s="28">
        <f t="shared" si="89"/>
        <v>28.47</v>
      </c>
      <c r="AV97" s="1">
        <f t="shared" si="90"/>
        <v>0.26</v>
      </c>
      <c r="AW97" s="2">
        <f t="shared" si="95"/>
        <v>3.637</v>
      </c>
      <c r="AX97" s="1">
        <f t="shared" si="91"/>
        <v>2931.37055743385</v>
      </c>
      <c r="AZ97" s="2">
        <f t="shared" si="96"/>
        <v>1.50417338811349</v>
      </c>
      <c r="BA97" s="1">
        <f t="shared" si="92"/>
        <v>1212.34247544443</v>
      </c>
    </row>
    <row r="98" s="1" customFormat="1" spans="1:53">
      <c r="A98" s="13"/>
      <c r="B98" s="13"/>
      <c r="C98" s="16">
        <v>8</v>
      </c>
      <c r="D98" s="17">
        <v>19.3810231806452</v>
      </c>
      <c r="E98" s="19">
        <f t="shared" si="93"/>
        <v>19.2527817116129</v>
      </c>
      <c r="F98" s="16" t="s">
        <v>73</v>
      </c>
      <c r="G98" s="13">
        <v>9</v>
      </c>
      <c r="H98" s="18">
        <f t="shared" si="76"/>
        <v>19.3810231806452</v>
      </c>
      <c r="I98" s="18">
        <f t="shared" si="77"/>
        <v>292.531023180645</v>
      </c>
      <c r="J98" s="18">
        <f t="shared" si="78"/>
        <v>0.184870483102863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1.08998769799379</v>
      </c>
      <c r="P98" s="18">
        <f t="shared" si="81"/>
        <v>0.201506552304289</v>
      </c>
      <c r="Q98" s="23">
        <f t="shared" si="82"/>
        <v>0.052391703599115</v>
      </c>
      <c r="R98" s="18">
        <f t="shared" si="83"/>
        <v>0.074022</v>
      </c>
      <c r="S98" s="24">
        <f t="shared" si="84"/>
        <v>0.70778557184506</v>
      </c>
      <c r="T98" s="3">
        <v>0.01</v>
      </c>
      <c r="U98" s="25">
        <f t="shared" si="85"/>
        <v>0.0070778557184506</v>
      </c>
      <c r="V98" s="24"/>
      <c r="W98" s="3"/>
      <c r="X98" s="3"/>
      <c r="Y98" s="27"/>
      <c r="Z98" s="3"/>
      <c r="AA98" s="26"/>
      <c r="AB98" s="3"/>
      <c r="AC98" s="3"/>
      <c r="AD98" s="26"/>
      <c r="AE98" s="24">
        <v>0.001</v>
      </c>
      <c r="AF98" s="3">
        <v>0.49</v>
      </c>
      <c r="AG98" s="25">
        <f t="shared" si="86"/>
        <v>0.00049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</v>
      </c>
      <c r="AR98" s="3">
        <v>0.5</v>
      </c>
      <c r="AS98" s="3">
        <f t="shared" si="87"/>
        <v>0.005</v>
      </c>
      <c r="AT98" s="2">
        <f t="shared" si="88"/>
        <v>0.0125678557184506</v>
      </c>
      <c r="AU98" s="28">
        <f t="shared" si="89"/>
        <v>28.47</v>
      </c>
      <c r="AV98" s="1">
        <f t="shared" si="90"/>
        <v>0.26</v>
      </c>
      <c r="AW98" s="2">
        <f t="shared" si="95"/>
        <v>3.637</v>
      </c>
      <c r="AX98" s="1">
        <f t="shared" si="91"/>
        <v>2266.94041502908</v>
      </c>
      <c r="AZ98" s="2">
        <f t="shared" si="96"/>
        <v>1.50417338811349</v>
      </c>
      <c r="BA98" s="1">
        <f t="shared" si="92"/>
        <v>937.550575948773</v>
      </c>
    </row>
    <row r="99" s="1" customFormat="1" spans="1:53">
      <c r="A99" s="13"/>
      <c r="B99" s="13"/>
      <c r="C99" s="16">
        <v>9</v>
      </c>
      <c r="D99" s="17">
        <v>13.3524808204667</v>
      </c>
      <c r="E99" s="19">
        <f t="shared" si="93"/>
        <v>19.3810231806452</v>
      </c>
      <c r="F99" s="16" t="s">
        <v>73</v>
      </c>
      <c r="G99" s="13">
        <v>10</v>
      </c>
      <c r="H99" s="18">
        <f t="shared" si="76"/>
        <v>13.3524808204667</v>
      </c>
      <c r="I99" s="18">
        <f t="shared" si="77"/>
        <v>286.502480820467</v>
      </c>
      <c r="J99" s="18">
        <f t="shared" si="78"/>
        <v>0.091769969888133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1.1731811456895</v>
      </c>
      <c r="P99" s="18">
        <f t="shared" si="81"/>
        <v>0.10766279841325</v>
      </c>
      <c r="Q99" s="23">
        <f t="shared" si="82"/>
        <v>0.0279923275874451</v>
      </c>
      <c r="R99" s="18">
        <f t="shared" si="83"/>
        <v>0.074022</v>
      </c>
      <c r="S99" s="24">
        <f t="shared" si="84"/>
        <v>0.378162270506675</v>
      </c>
      <c r="T99" s="3">
        <v>0.01</v>
      </c>
      <c r="U99" s="25">
        <f t="shared" si="85"/>
        <v>0.00378162270506675</v>
      </c>
      <c r="V99" s="24"/>
      <c r="W99" s="3"/>
      <c r="X99" s="3"/>
      <c r="Y99" s="27"/>
      <c r="Z99" s="3"/>
      <c r="AA99" s="26"/>
      <c r="AB99" s="3"/>
      <c r="AC99" s="3"/>
      <c r="AD99" s="26"/>
      <c r="AE99" s="24">
        <v>0.001</v>
      </c>
      <c r="AF99" s="3">
        <v>0.49</v>
      </c>
      <c r="AG99" s="25">
        <f t="shared" si="86"/>
        <v>0.00049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</v>
      </c>
      <c r="AR99" s="3">
        <v>0.5</v>
      </c>
      <c r="AS99" s="3">
        <f t="shared" si="87"/>
        <v>0.005</v>
      </c>
      <c r="AT99" s="2">
        <f t="shared" si="88"/>
        <v>0.00927162270506676</v>
      </c>
      <c r="AU99" s="28">
        <f t="shared" si="89"/>
        <v>28.47</v>
      </c>
      <c r="AV99" s="1">
        <f t="shared" si="90"/>
        <v>0.26</v>
      </c>
      <c r="AW99" s="2">
        <f t="shared" si="95"/>
        <v>3.637</v>
      </c>
      <c r="AX99" s="1">
        <f t="shared" si="91"/>
        <v>1672.3788603143</v>
      </c>
      <c r="AZ99" s="2">
        <f t="shared" si="96"/>
        <v>1.50417338811349</v>
      </c>
      <c r="BA99" s="1">
        <f t="shared" si="92"/>
        <v>691.654598990472</v>
      </c>
    </row>
    <row r="100" s="1" customFormat="1" spans="1:53">
      <c r="A100" s="13"/>
      <c r="B100" s="13"/>
      <c r="C100" s="16">
        <v>10</v>
      </c>
      <c r="D100" s="17">
        <v>7.65555753232258</v>
      </c>
      <c r="E100" s="19">
        <f t="shared" si="93"/>
        <v>13.3524808204667</v>
      </c>
      <c r="F100" s="16" t="s">
        <v>73</v>
      </c>
      <c r="G100" s="13">
        <v>11</v>
      </c>
      <c r="H100" s="18">
        <f t="shared" si="76"/>
        <v>7.65555753232258</v>
      </c>
      <c r="I100" s="18">
        <f t="shared" si="77"/>
        <v>280.805557532323</v>
      </c>
      <c r="J100" s="18">
        <f t="shared" si="78"/>
        <v>0.046053534788795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1.01224242991243</v>
      </c>
      <c r="O100" s="18">
        <f t="shared" si="94"/>
        <v>0.337975917363812</v>
      </c>
      <c r="P100" s="18">
        <f t="shared" si="81"/>
        <v>0.0155649856680892</v>
      </c>
      <c r="Q100" s="23">
        <f t="shared" si="82"/>
        <v>0.0040468962737032</v>
      </c>
      <c r="R100" s="18">
        <f t="shared" si="83"/>
        <v>0.074022</v>
      </c>
      <c r="S100" s="24">
        <f t="shared" si="84"/>
        <v>0.0546715337832428</v>
      </c>
      <c r="T100" s="3">
        <v>0.01</v>
      </c>
      <c r="U100" s="25">
        <f t="shared" si="85"/>
        <v>0.000546715337832428</v>
      </c>
      <c r="V100" s="24"/>
      <c r="W100" s="3"/>
      <c r="X100" s="3"/>
      <c r="Y100" s="27"/>
      <c r="Z100" s="3"/>
      <c r="AA100" s="26"/>
      <c r="AB100" s="3"/>
      <c r="AC100" s="3"/>
      <c r="AD100" s="26"/>
      <c r="AE100" s="24">
        <v>0.001</v>
      </c>
      <c r="AF100" s="3">
        <v>0.49</v>
      </c>
      <c r="AG100" s="25">
        <f t="shared" si="86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0.00603671533783243</v>
      </c>
      <c r="AU100" s="28">
        <f t="shared" si="89"/>
        <v>28.47</v>
      </c>
      <c r="AV100" s="1">
        <f t="shared" si="90"/>
        <v>0.26</v>
      </c>
      <c r="AW100" s="2">
        <f t="shared" si="95"/>
        <v>3.637</v>
      </c>
      <c r="AX100" s="1">
        <f t="shared" si="91"/>
        <v>1088.87898460417</v>
      </c>
      <c r="AZ100" s="2">
        <f t="shared" si="96"/>
        <v>1.50417338811349</v>
      </c>
      <c r="BA100" s="1">
        <f t="shared" si="92"/>
        <v>450.33345931197</v>
      </c>
    </row>
    <row r="101" s="1" customFormat="1" spans="1:54">
      <c r="A101" s="13"/>
      <c r="B101" s="13"/>
      <c r="C101" s="16">
        <v>11</v>
      </c>
      <c r="D101" s="17">
        <v>-1.78225061</v>
      </c>
      <c r="E101" s="19">
        <f t="shared" si="93"/>
        <v>7.65555753232258</v>
      </c>
      <c r="F101" s="16" t="s">
        <v>75</v>
      </c>
      <c r="G101" s="13">
        <v>12</v>
      </c>
      <c r="H101" s="18">
        <f t="shared" si="76"/>
        <v>-1.78225061</v>
      </c>
      <c r="I101" s="18">
        <f t="shared" si="77"/>
        <v>271.36774939</v>
      </c>
      <c r="J101" s="18">
        <f t="shared" si="78"/>
        <v>0.0137890125252901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0.607110931695723</v>
      </c>
      <c r="P101" s="18">
        <f t="shared" si="81"/>
        <v>0.00837146024139287</v>
      </c>
      <c r="Q101" s="23">
        <f t="shared" si="82"/>
        <v>0.00217657966276215</v>
      </c>
      <c r="R101" s="18">
        <f t="shared" si="83"/>
        <v>0.074022</v>
      </c>
      <c r="S101" s="24">
        <f t="shared" si="84"/>
        <v>0.0294044968085454</v>
      </c>
      <c r="T101" s="3">
        <v>0.01</v>
      </c>
      <c r="U101" s="25">
        <f t="shared" si="85"/>
        <v>0.000294044968085454</v>
      </c>
      <c r="V101" s="24"/>
      <c r="W101" s="3"/>
      <c r="X101" s="3"/>
      <c r="Y101" s="27"/>
      <c r="Z101" s="3"/>
      <c r="AA101" s="26"/>
      <c r="AB101" s="3"/>
      <c r="AC101" s="3"/>
      <c r="AD101" s="26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0.00578404496808545</v>
      </c>
      <c r="AU101" s="28">
        <f t="shared" si="89"/>
        <v>28.47</v>
      </c>
      <c r="AV101" s="1">
        <f t="shared" si="90"/>
        <v>0.26</v>
      </c>
      <c r="AW101" s="2">
        <f t="shared" si="95"/>
        <v>3.637</v>
      </c>
      <c r="AX101" s="1">
        <f t="shared" si="91"/>
        <v>1043.30329646042</v>
      </c>
      <c r="AY101" s="1">
        <f>SUM(AX90:AX101)</f>
        <v>19188.3453470012</v>
      </c>
      <c r="AZ101" s="2">
        <f t="shared" si="96"/>
        <v>1.50417338811349</v>
      </c>
      <c r="BA101" s="1">
        <f t="shared" si="92"/>
        <v>431.484480139359</v>
      </c>
      <c r="BB101" s="1">
        <f>SUM(BA90:BA101)</f>
        <v>7935.82579952997</v>
      </c>
    </row>
    <row r="102" s="1" customFormat="1" spans="1:46">
      <c r="A102" s="13"/>
      <c r="B102" s="13"/>
      <c r="C102" s="16">
        <v>12</v>
      </c>
      <c r="D102" s="17">
        <v>-7.35839728196774</v>
      </c>
      <c r="E102" s="19">
        <f t="shared" si="93"/>
        <v>-1.78225061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  <row r="103" s="1" customFormat="1" spans="19:46">
      <c r="S103" s="22" t="s">
        <v>44</v>
      </c>
      <c r="T103" s="22"/>
      <c r="U103" s="22"/>
      <c r="V103" s="22" t="s">
        <v>45</v>
      </c>
      <c r="W103" s="22"/>
      <c r="X103" s="22"/>
      <c r="Y103" s="22" t="s">
        <v>46</v>
      </c>
      <c r="Z103" s="22"/>
      <c r="AA103" s="22"/>
      <c r="AB103" s="22" t="s">
        <v>47</v>
      </c>
      <c r="AC103" s="22"/>
      <c r="AD103" s="22"/>
      <c r="AE103" s="22" t="s">
        <v>48</v>
      </c>
      <c r="AF103" s="22"/>
      <c r="AG103" s="22"/>
      <c r="AH103" s="22" t="s">
        <v>49</v>
      </c>
      <c r="AI103" s="22"/>
      <c r="AJ103" s="22"/>
      <c r="AK103" s="30" t="s">
        <v>78</v>
      </c>
      <c r="AL103" s="31"/>
      <c r="AM103" s="32"/>
      <c r="AN103" s="31" t="s">
        <v>79</v>
      </c>
      <c r="AO103" s="31"/>
      <c r="AP103" s="32"/>
      <c r="AQ103" s="22" t="s">
        <v>51</v>
      </c>
      <c r="AR103" s="22"/>
      <c r="AS103" s="22"/>
      <c r="AT103" s="2"/>
    </row>
    <row r="104" s="1" customFormat="1" spans="1:50">
      <c r="A104" s="15" t="s">
        <v>9</v>
      </c>
      <c r="B104" s="15"/>
      <c r="C104" s="16" t="s">
        <v>53</v>
      </c>
      <c r="D104" s="16" t="s">
        <v>54</v>
      </c>
      <c r="E104" s="16" t="s">
        <v>55</v>
      </c>
      <c r="F104" s="16" t="s">
        <v>56</v>
      </c>
      <c r="G104" s="13" t="s">
        <v>53</v>
      </c>
      <c r="H104" s="13" t="s">
        <v>55</v>
      </c>
      <c r="I104" s="13" t="s">
        <v>57</v>
      </c>
      <c r="J104" s="13" t="s">
        <v>58</v>
      </c>
      <c r="K104" s="21" t="s">
        <v>59</v>
      </c>
      <c r="L104" s="21" t="s">
        <v>60</v>
      </c>
      <c r="M104" s="13" t="s">
        <v>61</v>
      </c>
      <c r="N104" s="21" t="s">
        <v>62</v>
      </c>
      <c r="O104" s="13" t="s">
        <v>63</v>
      </c>
      <c r="P104" s="13" t="s">
        <v>64</v>
      </c>
      <c r="Q104" s="21" t="s">
        <v>65</v>
      </c>
      <c r="R104" s="21" t="s">
        <v>66</v>
      </c>
      <c r="S104" s="4" t="s">
        <v>11</v>
      </c>
      <c r="T104" s="3" t="s">
        <v>12</v>
      </c>
      <c r="U104" s="3"/>
      <c r="V104" s="4" t="s">
        <v>11</v>
      </c>
      <c r="W104" s="3" t="s">
        <v>12</v>
      </c>
      <c r="X104" s="3"/>
      <c r="Y104" s="4" t="s">
        <v>11</v>
      </c>
      <c r="Z104" s="3" t="s">
        <v>12</v>
      </c>
      <c r="AA104" s="3"/>
      <c r="AB104" s="4" t="s">
        <v>11</v>
      </c>
      <c r="AC104" s="3" t="s">
        <v>12</v>
      </c>
      <c r="AD104" s="3"/>
      <c r="AE104" s="4" t="s">
        <v>11</v>
      </c>
      <c r="AF104" s="3" t="s">
        <v>12</v>
      </c>
      <c r="AG104" s="3"/>
      <c r="AH104" s="4" t="s">
        <v>11</v>
      </c>
      <c r="AI104" s="3" t="s">
        <v>12</v>
      </c>
      <c r="AJ104" s="3"/>
      <c r="AK104" s="4" t="s">
        <v>11</v>
      </c>
      <c r="AL104" s="3" t="s">
        <v>12</v>
      </c>
      <c r="AM104" s="3"/>
      <c r="AN104" s="4" t="s">
        <v>11</v>
      </c>
      <c r="AO104" s="3" t="s">
        <v>12</v>
      </c>
      <c r="AP104" s="3"/>
      <c r="AQ104" s="33" t="s">
        <v>11</v>
      </c>
      <c r="AR104" s="33" t="s">
        <v>12</v>
      </c>
      <c r="AS104" s="33"/>
      <c r="AT104" s="2" t="s">
        <v>67</v>
      </c>
      <c r="AU104" s="1" t="s">
        <v>68</v>
      </c>
      <c r="AV104" s="1" t="s">
        <v>37</v>
      </c>
      <c r="AW104" s="1" t="s">
        <v>69</v>
      </c>
      <c r="AX104" s="1" t="s">
        <v>70</v>
      </c>
    </row>
    <row r="105" s="1" customFormat="1" spans="1:52">
      <c r="A105" s="13" t="s">
        <v>71</v>
      </c>
      <c r="B105" s="13">
        <f>F11</f>
        <v>910.8575</v>
      </c>
      <c r="C105" s="16" t="s">
        <v>72</v>
      </c>
      <c r="D105" s="17">
        <v>-8.52814021677419</v>
      </c>
      <c r="E105" s="16"/>
      <c r="F105" s="16"/>
      <c r="G105" s="13">
        <v>1</v>
      </c>
      <c r="H105" s="18">
        <f t="shared" ref="H105:H116" si="97">E106</f>
        <v>-8.52814021677419</v>
      </c>
      <c r="I105" s="18">
        <f t="shared" ref="I105:I116" si="98">H105+273.15</f>
        <v>264.621859783226</v>
      </c>
      <c r="J105" s="18">
        <f t="shared" ref="J105:J116" si="99">EXP(($C$16*(I105-$C$14))/($C$17*I105*$C$14))</f>
        <v>0.00552447467447095</v>
      </c>
      <c r="K105" s="18">
        <f t="shared" ref="K105:K116" si="100">$B$105/12</f>
        <v>75.9047916666667</v>
      </c>
      <c r="L105" s="18">
        <f t="shared" ref="L105:L116" si="101">K105*$B$106/100</f>
        <v>0.759047916666667</v>
      </c>
      <c r="M105" s="13" t="s">
        <v>73</v>
      </c>
      <c r="N105" s="13"/>
      <c r="O105" s="18">
        <f>L105</f>
        <v>0.759047916666667</v>
      </c>
      <c r="P105" s="18">
        <f t="shared" ref="P105:P116" si="102">O105*J105</f>
        <v>0.00419334099233494</v>
      </c>
      <c r="Q105" s="23">
        <f t="shared" ref="Q105:Q116" si="103">P105*$B$107</f>
        <v>0.000880601608390337</v>
      </c>
      <c r="R105" s="18">
        <f t="shared" ref="R105:R116" si="104">L105*$B$107</f>
        <v>0.1594000625</v>
      </c>
      <c r="S105" s="24">
        <f t="shared" ref="S105:S116" si="105">Q105/R105</f>
        <v>0.00552447467447095</v>
      </c>
      <c r="T105" s="3">
        <v>0.01</v>
      </c>
      <c r="U105" s="25">
        <f t="shared" ref="U105:U116" si="106">S105*T105</f>
        <v>5.52447467447095e-5</v>
      </c>
      <c r="V105" s="24"/>
      <c r="W105" s="3"/>
      <c r="X105" s="3"/>
      <c r="Y105" s="27"/>
      <c r="Z105" s="3"/>
      <c r="AA105" s="26"/>
      <c r="AB105" s="3"/>
      <c r="AC105" s="3"/>
      <c r="AD105" s="3"/>
      <c r="AE105" s="24">
        <v>0.001</v>
      </c>
      <c r="AF105" s="3">
        <v>0.49</v>
      </c>
      <c r="AG105" s="25">
        <f t="shared" ref="AG105:AG116" si="107">AF105*AE105</f>
        <v>0.00049</v>
      </c>
      <c r="AH105" s="34"/>
      <c r="AI105" s="3"/>
      <c r="AJ105" s="25"/>
      <c r="AK105" s="35"/>
      <c r="AL105" s="26"/>
      <c r="AM105" s="26"/>
      <c r="AN105" s="35"/>
      <c r="AO105" s="26"/>
      <c r="AP105" s="25"/>
      <c r="AQ105" s="3">
        <v>0.01</v>
      </c>
      <c r="AR105" s="3">
        <v>0.5</v>
      </c>
      <c r="AS105" s="3">
        <f t="shared" ref="AS105:AS116" si="108">AR105*AQ105</f>
        <v>0.005</v>
      </c>
      <c r="AT105" s="2">
        <f t="shared" ref="AT105:AT116" si="109">(AS105+AM105+AD105+AA105+U105+X105+AG105+AJ105+AP105)</f>
        <v>0.00554524474674471</v>
      </c>
      <c r="AU105" s="28">
        <f t="shared" ref="AU105:AU116" si="110">$B$105/12</f>
        <v>75.9047916666667</v>
      </c>
      <c r="AV105" s="1">
        <f t="shared" ref="AV105:AV116" si="111">$B$107</f>
        <v>0.21</v>
      </c>
      <c r="AW105" s="2">
        <f t="shared" ref="AW105:AW116" si="112">$E$11/12</f>
        <v>0.2055</v>
      </c>
      <c r="AX105" s="1">
        <f t="shared" ref="AX105:AX116" si="113">AW105*10000*AV105*0.67*AU105*AT105</f>
        <v>121.701473177678</v>
      </c>
      <c r="AZ105" s="2"/>
    </row>
    <row r="106" s="1" customFormat="1" spans="1:52">
      <c r="A106" s="13" t="s">
        <v>74</v>
      </c>
      <c r="B106" s="13">
        <v>1</v>
      </c>
      <c r="C106" s="16">
        <v>1</v>
      </c>
      <c r="D106" s="17">
        <v>-9.06485247596774</v>
      </c>
      <c r="E106" s="19">
        <f t="shared" ref="E106:E117" si="114">D105</f>
        <v>-8.52814021677419</v>
      </c>
      <c r="F106" s="16" t="s">
        <v>73</v>
      </c>
      <c r="G106" s="13">
        <v>2</v>
      </c>
      <c r="H106" s="18">
        <f t="shared" si="97"/>
        <v>-9.06485247596774</v>
      </c>
      <c r="I106" s="18">
        <f t="shared" si="98"/>
        <v>264.085147524032</v>
      </c>
      <c r="J106" s="18">
        <f t="shared" si="99"/>
        <v>0.00512642120793205</v>
      </c>
      <c r="K106" s="18">
        <f t="shared" si="100"/>
        <v>75.9047916666667</v>
      </c>
      <c r="L106" s="18">
        <f t="shared" si="101"/>
        <v>0.759047916666667</v>
      </c>
      <c r="M106" s="13" t="s">
        <v>73</v>
      </c>
      <c r="N106" s="13"/>
      <c r="O106" s="18">
        <f t="shared" ref="O106:O116" si="115">L106+O105-P105-N106</f>
        <v>1.513902492341</v>
      </c>
      <c r="P106" s="18">
        <f t="shared" si="102"/>
        <v>0.00776090184347808</v>
      </c>
      <c r="Q106" s="23">
        <f t="shared" si="103"/>
        <v>0.0016297893871304</v>
      </c>
      <c r="R106" s="18">
        <f t="shared" si="104"/>
        <v>0.1594000625</v>
      </c>
      <c r="S106" s="24">
        <f t="shared" si="105"/>
        <v>0.0102245216317302</v>
      </c>
      <c r="T106" s="3">
        <v>0.01</v>
      </c>
      <c r="U106" s="25">
        <f t="shared" si="106"/>
        <v>0.000102245216317302</v>
      </c>
      <c r="V106" s="24"/>
      <c r="W106" s="3"/>
      <c r="X106" s="3"/>
      <c r="Y106" s="27"/>
      <c r="Z106" s="3"/>
      <c r="AA106" s="26"/>
      <c r="AB106" s="3"/>
      <c r="AC106" s="3"/>
      <c r="AD106" s="3"/>
      <c r="AE106" s="24">
        <v>0.001</v>
      </c>
      <c r="AF106" s="3">
        <v>0.49</v>
      </c>
      <c r="AG106" s="25">
        <f t="shared" si="107"/>
        <v>0.00049</v>
      </c>
      <c r="AH106" s="34"/>
      <c r="AI106" s="3"/>
      <c r="AJ106" s="25"/>
      <c r="AK106" s="35"/>
      <c r="AL106" s="26"/>
      <c r="AM106" s="26"/>
      <c r="AN106" s="35"/>
      <c r="AO106" s="26"/>
      <c r="AP106" s="25"/>
      <c r="AQ106" s="3">
        <v>0.01</v>
      </c>
      <c r="AR106" s="3">
        <v>0.5</v>
      </c>
      <c r="AS106" s="3">
        <f t="shared" si="108"/>
        <v>0.005</v>
      </c>
      <c r="AT106" s="2">
        <f t="shared" si="109"/>
        <v>0.0055922452163173</v>
      </c>
      <c r="AU106" s="28">
        <f t="shared" si="110"/>
        <v>75.9047916666667</v>
      </c>
      <c r="AV106" s="1">
        <f t="shared" si="111"/>
        <v>0.21</v>
      </c>
      <c r="AW106" s="2">
        <f t="shared" si="112"/>
        <v>0.2055</v>
      </c>
      <c r="AX106" s="1">
        <f t="shared" si="113"/>
        <v>122.732992370836</v>
      </c>
      <c r="AZ106" s="2"/>
    </row>
    <row r="107" s="1" customFormat="1" spans="1:52">
      <c r="A107" s="13" t="s">
        <v>37</v>
      </c>
      <c r="B107" s="13">
        <f>H11</f>
        <v>0.21</v>
      </c>
      <c r="C107" s="16">
        <v>2</v>
      </c>
      <c r="D107" s="17">
        <v>-4.50528249589286</v>
      </c>
      <c r="E107" s="19">
        <f t="shared" si="114"/>
        <v>-9.06485247596774</v>
      </c>
      <c r="F107" s="16" t="s">
        <v>73</v>
      </c>
      <c r="G107" s="13">
        <v>3</v>
      </c>
      <c r="H107" s="18">
        <f t="shared" si="97"/>
        <v>-4.50528249589286</v>
      </c>
      <c r="I107" s="18">
        <f t="shared" si="98"/>
        <v>268.644717504107</v>
      </c>
      <c r="J107" s="18">
        <f t="shared" si="99"/>
        <v>0.00958482946275291</v>
      </c>
      <c r="K107" s="18">
        <f t="shared" si="100"/>
        <v>75.9047916666667</v>
      </c>
      <c r="L107" s="18">
        <f t="shared" si="101"/>
        <v>0.759047916666667</v>
      </c>
      <c r="M107" s="13" t="s">
        <v>73</v>
      </c>
      <c r="N107" s="13"/>
      <c r="O107" s="18">
        <f t="shared" si="115"/>
        <v>2.26518950716419</v>
      </c>
      <c r="P107" s="18">
        <f t="shared" si="102"/>
        <v>0.021711455126986</v>
      </c>
      <c r="Q107" s="23">
        <f t="shared" si="103"/>
        <v>0.00455940557666707</v>
      </c>
      <c r="R107" s="18">
        <f t="shared" si="104"/>
        <v>0.1594000625</v>
      </c>
      <c r="S107" s="24">
        <f t="shared" si="105"/>
        <v>0.0286035369444543</v>
      </c>
      <c r="T107" s="3">
        <v>0.01</v>
      </c>
      <c r="U107" s="25">
        <f t="shared" si="106"/>
        <v>0.000286035369444543</v>
      </c>
      <c r="V107" s="24"/>
      <c r="W107" s="3"/>
      <c r="X107" s="3"/>
      <c r="Y107" s="27"/>
      <c r="Z107" s="3"/>
      <c r="AA107" s="26"/>
      <c r="AB107" s="3"/>
      <c r="AC107" s="3"/>
      <c r="AD107" s="3"/>
      <c r="AE107" s="24">
        <v>0.001</v>
      </c>
      <c r="AF107" s="3">
        <v>0.49</v>
      </c>
      <c r="AG107" s="25">
        <f t="shared" si="107"/>
        <v>0.00049</v>
      </c>
      <c r="AH107" s="34"/>
      <c r="AI107" s="3"/>
      <c r="AJ107" s="25"/>
      <c r="AK107" s="35"/>
      <c r="AL107" s="26"/>
      <c r="AM107" s="26"/>
      <c r="AN107" s="35"/>
      <c r="AO107" s="26"/>
      <c r="AP107" s="25"/>
      <c r="AQ107" s="3">
        <v>0.01</v>
      </c>
      <c r="AR107" s="3">
        <v>0.5</v>
      </c>
      <c r="AS107" s="3">
        <f t="shared" si="108"/>
        <v>0.005</v>
      </c>
      <c r="AT107" s="2">
        <f t="shared" si="109"/>
        <v>0.00577603536944454</v>
      </c>
      <c r="AU107" s="28">
        <f t="shared" si="110"/>
        <v>75.9047916666667</v>
      </c>
      <c r="AV107" s="1">
        <f t="shared" si="111"/>
        <v>0.21</v>
      </c>
      <c r="AW107" s="2">
        <f t="shared" si="112"/>
        <v>0.2055</v>
      </c>
      <c r="AX107" s="1">
        <f t="shared" si="113"/>
        <v>126.7666344214</v>
      </c>
      <c r="AZ107" s="2"/>
    </row>
    <row r="108" s="1" customFormat="1" spans="1:52">
      <c r="A108" s="13"/>
      <c r="B108" s="13"/>
      <c r="C108" s="16">
        <v>3</v>
      </c>
      <c r="D108" s="17">
        <v>5.25605221093548</v>
      </c>
      <c r="E108" s="19">
        <f t="shared" si="114"/>
        <v>-4.50528249589286</v>
      </c>
      <c r="F108" s="16" t="s">
        <v>73</v>
      </c>
      <c r="G108" s="13">
        <v>4</v>
      </c>
      <c r="H108" s="18">
        <f t="shared" si="97"/>
        <v>5.25605221093548</v>
      </c>
      <c r="I108" s="18">
        <f t="shared" si="98"/>
        <v>278.406052210935</v>
      </c>
      <c r="J108" s="18">
        <f t="shared" si="99"/>
        <v>0.0341565586645606</v>
      </c>
      <c r="K108" s="18">
        <f t="shared" si="100"/>
        <v>75.9047916666667</v>
      </c>
      <c r="L108" s="18">
        <f t="shared" si="101"/>
        <v>0.759047916666667</v>
      </c>
      <c r="M108" s="13" t="s">
        <v>73</v>
      </c>
      <c r="N108" s="13"/>
      <c r="O108" s="18">
        <f t="shared" si="115"/>
        <v>3.00252596870387</v>
      </c>
      <c r="P108" s="18">
        <f t="shared" si="102"/>
        <v>0.1025559543919</v>
      </c>
      <c r="Q108" s="23">
        <f t="shared" si="103"/>
        <v>0.0215367504222991</v>
      </c>
      <c r="R108" s="18">
        <f t="shared" si="104"/>
        <v>0.1594000625</v>
      </c>
      <c r="S108" s="24">
        <f t="shared" si="105"/>
        <v>0.135111304754345</v>
      </c>
      <c r="T108" s="3">
        <v>0.01</v>
      </c>
      <c r="U108" s="25">
        <f t="shared" si="106"/>
        <v>0.00135111304754345</v>
      </c>
      <c r="V108" s="24"/>
      <c r="W108" s="3"/>
      <c r="X108" s="3"/>
      <c r="Y108" s="27"/>
      <c r="Z108" s="3"/>
      <c r="AA108" s="26"/>
      <c r="AB108" s="3"/>
      <c r="AC108" s="3"/>
      <c r="AD108" s="3"/>
      <c r="AE108" s="24">
        <v>0.001</v>
      </c>
      <c r="AF108" s="3">
        <v>0.49</v>
      </c>
      <c r="AG108" s="25">
        <f t="shared" si="107"/>
        <v>0.00049</v>
      </c>
      <c r="AH108" s="34"/>
      <c r="AI108" s="3"/>
      <c r="AJ108" s="25"/>
      <c r="AK108" s="35"/>
      <c r="AL108" s="26"/>
      <c r="AM108" s="26"/>
      <c r="AN108" s="35"/>
      <c r="AO108" s="26"/>
      <c r="AP108" s="25"/>
      <c r="AQ108" s="3">
        <v>0.01</v>
      </c>
      <c r="AR108" s="3">
        <v>0.5</v>
      </c>
      <c r="AS108" s="3">
        <f t="shared" si="108"/>
        <v>0.005</v>
      </c>
      <c r="AT108" s="2">
        <f t="shared" si="109"/>
        <v>0.00684111304754345</v>
      </c>
      <c r="AU108" s="28">
        <f t="shared" si="110"/>
        <v>75.9047916666667</v>
      </c>
      <c r="AV108" s="1">
        <f t="shared" si="111"/>
        <v>0.21</v>
      </c>
      <c r="AW108" s="2">
        <f t="shared" si="112"/>
        <v>0.2055</v>
      </c>
      <c r="AX108" s="1">
        <f t="shared" si="113"/>
        <v>150.141891672108</v>
      </c>
      <c r="AZ108" s="2"/>
    </row>
    <row r="109" s="1" customFormat="1" spans="1:52">
      <c r="A109" s="13"/>
      <c r="B109" s="13"/>
      <c r="C109" s="16">
        <v>4</v>
      </c>
      <c r="D109" s="17">
        <v>9.07776569023333</v>
      </c>
      <c r="E109" s="19">
        <f t="shared" si="114"/>
        <v>5.25605221093548</v>
      </c>
      <c r="F109" s="16" t="s">
        <v>73</v>
      </c>
      <c r="G109" s="13">
        <v>5</v>
      </c>
      <c r="H109" s="18">
        <f t="shared" si="97"/>
        <v>9.07776569023333</v>
      </c>
      <c r="I109" s="18">
        <f t="shared" si="98"/>
        <v>282.227765690233</v>
      </c>
      <c r="J109" s="18">
        <f t="shared" si="99"/>
        <v>0.0548464213484001</v>
      </c>
      <c r="K109" s="18">
        <f t="shared" si="100"/>
        <v>75.9047916666667</v>
      </c>
      <c r="L109" s="18">
        <f t="shared" si="101"/>
        <v>0.759047916666667</v>
      </c>
      <c r="M109" s="13" t="s">
        <v>75</v>
      </c>
      <c r="N109" s="18">
        <f>(O108-P108)*$C$22/100</f>
        <v>2.75497151359637</v>
      </c>
      <c r="O109" s="18">
        <f t="shared" si="115"/>
        <v>0.904046417382265</v>
      </c>
      <c r="P109" s="18">
        <f t="shared" si="102"/>
        <v>0.0495837107262593</v>
      </c>
      <c r="Q109" s="23">
        <f t="shared" si="103"/>
        <v>0.0104125792525145</v>
      </c>
      <c r="R109" s="18">
        <f t="shared" si="104"/>
        <v>0.1594000625</v>
      </c>
      <c r="S109" s="24">
        <f t="shared" si="105"/>
        <v>0.065323558154279</v>
      </c>
      <c r="T109" s="3">
        <v>0.01</v>
      </c>
      <c r="U109" s="25">
        <f t="shared" si="106"/>
        <v>0.00065323558154279</v>
      </c>
      <c r="V109" s="24"/>
      <c r="W109" s="3"/>
      <c r="X109" s="3"/>
      <c r="Y109" s="27"/>
      <c r="Z109" s="3"/>
      <c r="AA109" s="26"/>
      <c r="AB109" s="3"/>
      <c r="AC109" s="3"/>
      <c r="AD109" s="3"/>
      <c r="AE109" s="24">
        <v>0.001</v>
      </c>
      <c r="AF109" s="3">
        <v>0.49</v>
      </c>
      <c r="AG109" s="25">
        <f t="shared" si="107"/>
        <v>0.00049</v>
      </c>
      <c r="AH109" s="34"/>
      <c r="AI109" s="3"/>
      <c r="AJ109" s="25"/>
      <c r="AK109" s="35"/>
      <c r="AL109" s="26"/>
      <c r="AM109" s="26"/>
      <c r="AN109" s="35"/>
      <c r="AO109" s="26"/>
      <c r="AP109" s="25"/>
      <c r="AQ109" s="3">
        <v>0.01</v>
      </c>
      <c r="AR109" s="3">
        <v>0.5</v>
      </c>
      <c r="AS109" s="3">
        <f t="shared" si="108"/>
        <v>0.005</v>
      </c>
      <c r="AT109" s="2">
        <f t="shared" si="109"/>
        <v>0.00614323558154279</v>
      </c>
      <c r="AU109" s="28">
        <f t="shared" si="110"/>
        <v>75.9047916666667</v>
      </c>
      <c r="AV109" s="1">
        <f t="shared" si="111"/>
        <v>0.21</v>
      </c>
      <c r="AW109" s="2">
        <f t="shared" si="112"/>
        <v>0.2055</v>
      </c>
      <c r="AX109" s="1">
        <f t="shared" si="113"/>
        <v>134.82557659699</v>
      </c>
      <c r="AZ109" s="2"/>
    </row>
    <row r="110" s="1" customFormat="1" spans="1:52">
      <c r="A110" s="13"/>
      <c r="B110" s="13"/>
      <c r="C110" s="16">
        <v>5</v>
      </c>
      <c r="D110" s="17">
        <v>14.1920026037097</v>
      </c>
      <c r="E110" s="19">
        <f t="shared" si="114"/>
        <v>9.07776569023333</v>
      </c>
      <c r="F110" s="16" t="s">
        <v>75</v>
      </c>
      <c r="G110" s="13">
        <v>6</v>
      </c>
      <c r="H110" s="18">
        <f t="shared" si="97"/>
        <v>14.1920026037097</v>
      </c>
      <c r="I110" s="18">
        <f t="shared" si="98"/>
        <v>287.34200260371</v>
      </c>
      <c r="J110" s="18">
        <f t="shared" si="99"/>
        <v>0.101349859295027</v>
      </c>
      <c r="K110" s="18">
        <f t="shared" si="100"/>
        <v>75.9047916666667</v>
      </c>
      <c r="L110" s="18">
        <f t="shared" si="101"/>
        <v>0.759047916666667</v>
      </c>
      <c r="M110" s="13" t="s">
        <v>73</v>
      </c>
      <c r="N110" s="13"/>
      <c r="O110" s="18">
        <f t="shared" si="115"/>
        <v>1.61351062332267</v>
      </c>
      <c r="P110" s="18">
        <f t="shared" si="102"/>
        <v>0.163529074644784</v>
      </c>
      <c r="Q110" s="23">
        <f t="shared" si="103"/>
        <v>0.0343411056754047</v>
      </c>
      <c r="R110" s="18">
        <f t="shared" si="104"/>
        <v>0.1594000625</v>
      </c>
      <c r="S110" s="24">
        <f t="shared" si="105"/>
        <v>0.215439725284955</v>
      </c>
      <c r="T110" s="3">
        <v>0.01</v>
      </c>
      <c r="U110" s="25">
        <f t="shared" si="106"/>
        <v>0.00215439725284955</v>
      </c>
      <c r="V110" s="24"/>
      <c r="W110" s="3"/>
      <c r="X110" s="3"/>
      <c r="Y110" s="27"/>
      <c r="Z110" s="3"/>
      <c r="AA110" s="26"/>
      <c r="AB110" s="3"/>
      <c r="AC110" s="3"/>
      <c r="AD110" s="3"/>
      <c r="AE110" s="24">
        <v>0.005</v>
      </c>
      <c r="AF110" s="3">
        <v>0.49</v>
      </c>
      <c r="AG110" s="25">
        <f t="shared" si="107"/>
        <v>0.00245</v>
      </c>
      <c r="AH110" s="34"/>
      <c r="AI110" s="3"/>
      <c r="AJ110" s="25"/>
      <c r="AK110" s="35"/>
      <c r="AL110" s="26"/>
      <c r="AM110" s="26"/>
      <c r="AN110" s="35"/>
      <c r="AO110" s="26"/>
      <c r="AP110" s="25"/>
      <c r="AQ110" s="3">
        <v>0.015</v>
      </c>
      <c r="AR110" s="3">
        <v>0.5</v>
      </c>
      <c r="AS110" s="3">
        <f t="shared" si="108"/>
        <v>0.0075</v>
      </c>
      <c r="AT110" s="2">
        <f t="shared" si="109"/>
        <v>0.0121043972528495</v>
      </c>
      <c r="AU110" s="28">
        <f t="shared" si="110"/>
        <v>75.9047916666667</v>
      </c>
      <c r="AV110" s="1">
        <f t="shared" si="111"/>
        <v>0.21</v>
      </c>
      <c r="AW110" s="2">
        <f t="shared" si="112"/>
        <v>0.2055</v>
      </c>
      <c r="AX110" s="1">
        <f t="shared" si="113"/>
        <v>265.65517752204</v>
      </c>
      <c r="AZ110" s="2"/>
    </row>
    <row r="111" s="1" customFormat="1" spans="1:52">
      <c r="A111" s="13"/>
      <c r="B111" s="13"/>
      <c r="C111" s="16">
        <v>6</v>
      </c>
      <c r="D111" s="17">
        <v>17.84959236</v>
      </c>
      <c r="E111" s="19">
        <f t="shared" si="114"/>
        <v>14.1920026037097</v>
      </c>
      <c r="F111" s="16" t="s">
        <v>73</v>
      </c>
      <c r="G111" s="13">
        <v>7</v>
      </c>
      <c r="H111" s="18">
        <f t="shared" si="97"/>
        <v>17.84959236</v>
      </c>
      <c r="I111" s="18">
        <f t="shared" si="98"/>
        <v>290.99959236</v>
      </c>
      <c r="J111" s="18">
        <f t="shared" si="99"/>
        <v>0.155165126505004</v>
      </c>
      <c r="K111" s="18">
        <f t="shared" si="100"/>
        <v>75.9047916666667</v>
      </c>
      <c r="L111" s="18">
        <f t="shared" si="101"/>
        <v>0.759047916666667</v>
      </c>
      <c r="M111" s="13" t="s">
        <v>73</v>
      </c>
      <c r="N111" s="13"/>
      <c r="O111" s="18">
        <f t="shared" si="115"/>
        <v>2.20902946534456</v>
      </c>
      <c r="P111" s="18">
        <f t="shared" si="102"/>
        <v>0.342764336443469</v>
      </c>
      <c r="Q111" s="23">
        <f t="shared" si="103"/>
        <v>0.0719805106531285</v>
      </c>
      <c r="R111" s="18">
        <f t="shared" si="104"/>
        <v>0.1594000625</v>
      </c>
      <c r="S111" s="24">
        <f t="shared" si="105"/>
        <v>0.451571407966848</v>
      </c>
      <c r="T111" s="3">
        <v>0.01</v>
      </c>
      <c r="U111" s="25">
        <f t="shared" si="106"/>
        <v>0.00451571407966848</v>
      </c>
      <c r="V111" s="24"/>
      <c r="W111" s="3"/>
      <c r="X111" s="3"/>
      <c r="Y111" s="27"/>
      <c r="Z111" s="3"/>
      <c r="AA111" s="26"/>
      <c r="AB111" s="3"/>
      <c r="AC111" s="3"/>
      <c r="AD111" s="3"/>
      <c r="AE111" s="24">
        <v>0.005</v>
      </c>
      <c r="AF111" s="3">
        <v>0.49</v>
      </c>
      <c r="AG111" s="25">
        <f t="shared" si="107"/>
        <v>0.00245</v>
      </c>
      <c r="AH111" s="34"/>
      <c r="AI111" s="3"/>
      <c r="AJ111" s="25"/>
      <c r="AK111" s="35"/>
      <c r="AL111" s="26"/>
      <c r="AM111" s="26"/>
      <c r="AN111" s="35"/>
      <c r="AO111" s="26"/>
      <c r="AP111" s="25"/>
      <c r="AQ111" s="3">
        <v>0.015</v>
      </c>
      <c r="AR111" s="3">
        <v>0.5</v>
      </c>
      <c r="AS111" s="3">
        <f t="shared" si="108"/>
        <v>0.0075</v>
      </c>
      <c r="AT111" s="2">
        <f t="shared" si="109"/>
        <v>0.0144657140796685</v>
      </c>
      <c r="AU111" s="28">
        <f t="shared" si="110"/>
        <v>75.9047916666667</v>
      </c>
      <c r="AV111" s="1">
        <f t="shared" si="111"/>
        <v>0.21</v>
      </c>
      <c r="AW111" s="2">
        <f t="shared" si="112"/>
        <v>0.2055</v>
      </c>
      <c r="AX111" s="1">
        <f t="shared" si="113"/>
        <v>317.478992265619</v>
      </c>
      <c r="AZ111" s="2"/>
    </row>
    <row r="112" s="1" customFormat="1" spans="1:52">
      <c r="A112" s="13"/>
      <c r="B112" s="13"/>
      <c r="C112" s="16">
        <v>7</v>
      </c>
      <c r="D112" s="17">
        <v>19.2527817116129</v>
      </c>
      <c r="E112" s="19">
        <f t="shared" si="114"/>
        <v>17.84959236</v>
      </c>
      <c r="F112" s="16" t="s">
        <v>73</v>
      </c>
      <c r="G112" s="13">
        <v>8</v>
      </c>
      <c r="H112" s="18">
        <f t="shared" si="97"/>
        <v>19.2527817116129</v>
      </c>
      <c r="I112" s="18">
        <f t="shared" si="98"/>
        <v>292.402781711613</v>
      </c>
      <c r="J112" s="18">
        <f t="shared" si="99"/>
        <v>0.182191361944762</v>
      </c>
      <c r="K112" s="18">
        <f t="shared" si="100"/>
        <v>75.9047916666667</v>
      </c>
      <c r="L112" s="18">
        <f t="shared" si="101"/>
        <v>0.759047916666667</v>
      </c>
      <c r="M112" s="13" t="s">
        <v>73</v>
      </c>
      <c r="N112" s="13"/>
      <c r="O112" s="18">
        <f t="shared" si="115"/>
        <v>2.62531304556775</v>
      </c>
      <c r="P112" s="18">
        <f t="shared" si="102"/>
        <v>0.47830935930334</v>
      </c>
      <c r="Q112" s="23">
        <f t="shared" si="103"/>
        <v>0.100444965453701</v>
      </c>
      <c r="R112" s="18">
        <f t="shared" si="104"/>
        <v>0.1594000625</v>
      </c>
      <c r="S112" s="24">
        <f t="shared" si="105"/>
        <v>0.630143827288031</v>
      </c>
      <c r="T112" s="3">
        <v>0.01</v>
      </c>
      <c r="U112" s="25">
        <f t="shared" si="106"/>
        <v>0.00630143827288031</v>
      </c>
      <c r="V112" s="24"/>
      <c r="W112" s="3"/>
      <c r="X112" s="3"/>
      <c r="Y112" s="27"/>
      <c r="Z112" s="3"/>
      <c r="AA112" s="26"/>
      <c r="AB112" s="3"/>
      <c r="AC112" s="3"/>
      <c r="AD112" s="3"/>
      <c r="AE112" s="24">
        <v>0.005</v>
      </c>
      <c r="AF112" s="3">
        <v>0.49</v>
      </c>
      <c r="AG112" s="25">
        <f t="shared" si="107"/>
        <v>0.00245</v>
      </c>
      <c r="AH112" s="34"/>
      <c r="AI112" s="3"/>
      <c r="AJ112" s="25"/>
      <c r="AK112" s="35"/>
      <c r="AL112" s="26"/>
      <c r="AM112" s="26"/>
      <c r="AN112" s="35"/>
      <c r="AO112" s="26"/>
      <c r="AP112" s="25"/>
      <c r="AQ112" s="3">
        <v>0.015</v>
      </c>
      <c r="AR112" s="3">
        <v>0.5</v>
      </c>
      <c r="AS112" s="3">
        <f t="shared" si="108"/>
        <v>0.0075</v>
      </c>
      <c r="AT112" s="2">
        <f t="shared" si="109"/>
        <v>0.0162514382728803</v>
      </c>
      <c r="AU112" s="28">
        <f t="shared" si="110"/>
        <v>75.9047916666667</v>
      </c>
      <c r="AV112" s="1">
        <f t="shared" si="111"/>
        <v>0.21</v>
      </c>
      <c r="AW112" s="2">
        <f t="shared" si="112"/>
        <v>0.2055</v>
      </c>
      <c r="AX112" s="1">
        <f t="shared" si="113"/>
        <v>356.670276857788</v>
      </c>
      <c r="AZ112" s="2"/>
    </row>
    <row r="113" s="1" customFormat="1" spans="1:52">
      <c r="A113" s="13"/>
      <c r="B113" s="13"/>
      <c r="C113" s="16">
        <v>8</v>
      </c>
      <c r="D113" s="17">
        <v>19.3810231806452</v>
      </c>
      <c r="E113" s="19">
        <f t="shared" si="114"/>
        <v>19.2527817116129</v>
      </c>
      <c r="F113" s="16" t="s">
        <v>73</v>
      </c>
      <c r="G113" s="13">
        <v>9</v>
      </c>
      <c r="H113" s="18">
        <f t="shared" si="97"/>
        <v>19.3810231806452</v>
      </c>
      <c r="I113" s="18">
        <f t="shared" si="98"/>
        <v>292.531023180645</v>
      </c>
      <c r="J113" s="18">
        <f t="shared" si="99"/>
        <v>0.184870483102863</v>
      </c>
      <c r="K113" s="18">
        <f t="shared" si="100"/>
        <v>75.9047916666667</v>
      </c>
      <c r="L113" s="18">
        <f t="shared" si="101"/>
        <v>0.759047916666667</v>
      </c>
      <c r="M113" s="13" t="s">
        <v>73</v>
      </c>
      <c r="N113" s="13"/>
      <c r="O113" s="18">
        <f t="shared" si="115"/>
        <v>2.90605160293108</v>
      </c>
      <c r="P113" s="18">
        <f t="shared" si="102"/>
        <v>0.537243163755718</v>
      </c>
      <c r="Q113" s="23">
        <f t="shared" si="103"/>
        <v>0.112821064388701</v>
      </c>
      <c r="R113" s="18">
        <f t="shared" si="104"/>
        <v>0.1594000625</v>
      </c>
      <c r="S113" s="24">
        <f t="shared" si="105"/>
        <v>0.70778557184506</v>
      </c>
      <c r="T113" s="3">
        <v>0.01</v>
      </c>
      <c r="U113" s="25">
        <f t="shared" si="106"/>
        <v>0.0070778557184506</v>
      </c>
      <c r="V113" s="24"/>
      <c r="W113" s="3"/>
      <c r="X113" s="3"/>
      <c r="Y113" s="27"/>
      <c r="Z113" s="3"/>
      <c r="AA113" s="26"/>
      <c r="AB113" s="3"/>
      <c r="AC113" s="3"/>
      <c r="AD113" s="3"/>
      <c r="AE113" s="24">
        <v>0.001</v>
      </c>
      <c r="AF113" s="3">
        <v>0.49</v>
      </c>
      <c r="AG113" s="25">
        <f t="shared" si="107"/>
        <v>0.00049</v>
      </c>
      <c r="AH113" s="34"/>
      <c r="AI113" s="3"/>
      <c r="AJ113" s="25"/>
      <c r="AK113" s="35"/>
      <c r="AL113" s="26"/>
      <c r="AM113" s="26"/>
      <c r="AN113" s="35"/>
      <c r="AO113" s="26"/>
      <c r="AP113" s="25"/>
      <c r="AQ113" s="3">
        <v>0.01</v>
      </c>
      <c r="AR113" s="3">
        <v>0.5</v>
      </c>
      <c r="AS113" s="3">
        <f t="shared" si="108"/>
        <v>0.005</v>
      </c>
      <c r="AT113" s="2">
        <f t="shared" si="109"/>
        <v>0.0125678557184506</v>
      </c>
      <c r="AU113" s="28">
        <f t="shared" si="110"/>
        <v>75.9047916666667</v>
      </c>
      <c r="AV113" s="1">
        <f t="shared" si="111"/>
        <v>0.21</v>
      </c>
      <c r="AW113" s="2">
        <f t="shared" si="112"/>
        <v>0.2055</v>
      </c>
      <c r="AX113" s="1">
        <f t="shared" si="113"/>
        <v>275.826699356748</v>
      </c>
      <c r="AZ113" s="2"/>
    </row>
    <row r="114" s="1" customFormat="1" spans="1:52">
      <c r="A114" s="13"/>
      <c r="B114" s="13"/>
      <c r="C114" s="16">
        <v>9</v>
      </c>
      <c r="D114" s="17">
        <v>13.3524808204667</v>
      </c>
      <c r="E114" s="19">
        <f t="shared" si="114"/>
        <v>19.3810231806452</v>
      </c>
      <c r="F114" s="16" t="s">
        <v>73</v>
      </c>
      <c r="G114" s="13">
        <v>10</v>
      </c>
      <c r="H114" s="18">
        <f t="shared" si="97"/>
        <v>13.3524808204667</v>
      </c>
      <c r="I114" s="18">
        <f t="shared" si="98"/>
        <v>286.502480820467</v>
      </c>
      <c r="J114" s="18">
        <f t="shared" si="99"/>
        <v>0.091769969888133</v>
      </c>
      <c r="K114" s="18">
        <f t="shared" si="100"/>
        <v>75.9047916666667</v>
      </c>
      <c r="L114" s="18">
        <f t="shared" si="101"/>
        <v>0.759047916666667</v>
      </c>
      <c r="M114" s="13" t="s">
        <v>73</v>
      </c>
      <c r="N114" s="13"/>
      <c r="O114" s="18">
        <f t="shared" si="115"/>
        <v>3.12785635584203</v>
      </c>
      <c r="P114" s="18">
        <f t="shared" si="102"/>
        <v>0.287043283590028</v>
      </c>
      <c r="Q114" s="23">
        <f t="shared" si="103"/>
        <v>0.060279089553906</v>
      </c>
      <c r="R114" s="18">
        <f t="shared" si="104"/>
        <v>0.1594000625</v>
      </c>
      <c r="S114" s="24">
        <f t="shared" si="105"/>
        <v>0.378162270506675</v>
      </c>
      <c r="T114" s="3">
        <v>0.01</v>
      </c>
      <c r="U114" s="25">
        <f t="shared" si="106"/>
        <v>0.00378162270506675</v>
      </c>
      <c r="V114" s="24"/>
      <c r="W114" s="3"/>
      <c r="X114" s="3"/>
      <c r="Y114" s="27"/>
      <c r="Z114" s="3"/>
      <c r="AA114" s="26"/>
      <c r="AB114" s="3"/>
      <c r="AC114" s="3"/>
      <c r="AD114" s="3"/>
      <c r="AE114" s="24">
        <v>0.001</v>
      </c>
      <c r="AF114" s="3">
        <v>0.49</v>
      </c>
      <c r="AG114" s="25">
        <f t="shared" si="107"/>
        <v>0.00049</v>
      </c>
      <c r="AH114" s="34"/>
      <c r="AI114" s="3"/>
      <c r="AJ114" s="25"/>
      <c r="AK114" s="35"/>
      <c r="AL114" s="26"/>
      <c r="AM114" s="26"/>
      <c r="AN114" s="35"/>
      <c r="AO114" s="26"/>
      <c r="AP114" s="25"/>
      <c r="AQ114" s="3">
        <v>0.01</v>
      </c>
      <c r="AR114" s="3">
        <v>0.5</v>
      </c>
      <c r="AS114" s="3">
        <f t="shared" si="108"/>
        <v>0.005</v>
      </c>
      <c r="AT114" s="2">
        <f t="shared" si="109"/>
        <v>0.00927162270506676</v>
      </c>
      <c r="AU114" s="28">
        <f t="shared" si="110"/>
        <v>75.9047916666667</v>
      </c>
      <c r="AV114" s="1">
        <f t="shared" si="111"/>
        <v>0.21</v>
      </c>
      <c r="AW114" s="2">
        <f t="shared" si="112"/>
        <v>0.2055</v>
      </c>
      <c r="AX114" s="1">
        <f t="shared" si="113"/>
        <v>203.484281305461</v>
      </c>
      <c r="AZ114" s="2"/>
    </row>
    <row r="115" s="1" customFormat="1" spans="1:52">
      <c r="A115" s="13"/>
      <c r="B115" s="13"/>
      <c r="C115" s="16">
        <v>10</v>
      </c>
      <c r="D115" s="17">
        <v>7.65555753232258</v>
      </c>
      <c r="E115" s="19">
        <f t="shared" si="114"/>
        <v>13.3524808204667</v>
      </c>
      <c r="F115" s="16" t="s">
        <v>73</v>
      </c>
      <c r="G115" s="13">
        <v>11</v>
      </c>
      <c r="H115" s="18">
        <f t="shared" si="97"/>
        <v>7.65555753232258</v>
      </c>
      <c r="I115" s="18">
        <f t="shared" si="98"/>
        <v>280.805557532323</v>
      </c>
      <c r="J115" s="18">
        <f t="shared" si="99"/>
        <v>0.046053534788795</v>
      </c>
      <c r="K115" s="18">
        <f t="shared" si="100"/>
        <v>75.9047916666667</v>
      </c>
      <c r="L115" s="18">
        <f t="shared" si="101"/>
        <v>0.759047916666667</v>
      </c>
      <c r="M115" s="13" t="s">
        <v>75</v>
      </c>
      <c r="N115" s="18">
        <f>(O114-P114)*$C$22/100</f>
        <v>2.6987724186394</v>
      </c>
      <c r="O115" s="18">
        <f t="shared" si="115"/>
        <v>0.901088570279267</v>
      </c>
      <c r="P115" s="18">
        <f t="shared" si="102"/>
        <v>0.0414983138191418</v>
      </c>
      <c r="Q115" s="23">
        <f t="shared" si="103"/>
        <v>0.00871464590201977</v>
      </c>
      <c r="R115" s="18">
        <f t="shared" si="104"/>
        <v>0.1594000625</v>
      </c>
      <c r="S115" s="24">
        <f t="shared" si="105"/>
        <v>0.0546715337832429</v>
      </c>
      <c r="T115" s="3">
        <v>0.01</v>
      </c>
      <c r="U115" s="25">
        <f t="shared" si="106"/>
        <v>0.000546715337832429</v>
      </c>
      <c r="V115" s="24"/>
      <c r="W115" s="3"/>
      <c r="X115" s="3"/>
      <c r="Y115" s="27"/>
      <c r="Z115" s="3"/>
      <c r="AA115" s="26"/>
      <c r="AB115" s="3"/>
      <c r="AC115" s="3"/>
      <c r="AD115" s="3"/>
      <c r="AE115" s="24">
        <v>0.001</v>
      </c>
      <c r="AF115" s="3">
        <v>0.49</v>
      </c>
      <c r="AG115" s="25">
        <f t="shared" si="107"/>
        <v>0.00049</v>
      </c>
      <c r="AH115" s="34"/>
      <c r="AI115" s="3"/>
      <c r="AJ115" s="25"/>
      <c r="AK115" s="35"/>
      <c r="AL115" s="26"/>
      <c r="AM115" s="26"/>
      <c r="AN115" s="35"/>
      <c r="AO115" s="26"/>
      <c r="AP115" s="25"/>
      <c r="AQ115" s="3">
        <v>0.01</v>
      </c>
      <c r="AR115" s="3">
        <v>0.5</v>
      </c>
      <c r="AS115" s="3">
        <f t="shared" si="108"/>
        <v>0.005</v>
      </c>
      <c r="AT115" s="2">
        <f t="shared" si="109"/>
        <v>0.00603671533783243</v>
      </c>
      <c r="AU115" s="28">
        <f t="shared" si="110"/>
        <v>75.9047916666667</v>
      </c>
      <c r="AV115" s="1">
        <f t="shared" si="111"/>
        <v>0.21</v>
      </c>
      <c r="AW115" s="2">
        <f t="shared" si="112"/>
        <v>0.2055</v>
      </c>
      <c r="AX115" s="1">
        <f t="shared" si="113"/>
        <v>132.487777063362</v>
      </c>
      <c r="AZ115" s="2"/>
    </row>
    <row r="116" s="1" customFormat="1" spans="1:52">
      <c r="A116" s="13"/>
      <c r="B116" s="13"/>
      <c r="C116" s="16">
        <v>11</v>
      </c>
      <c r="D116" s="17">
        <v>-1.78225061</v>
      </c>
      <c r="E116" s="19">
        <f t="shared" si="114"/>
        <v>7.65555753232258</v>
      </c>
      <c r="F116" s="16" t="s">
        <v>75</v>
      </c>
      <c r="G116" s="13">
        <v>12</v>
      </c>
      <c r="H116" s="18">
        <f t="shared" si="97"/>
        <v>-1.78225061</v>
      </c>
      <c r="I116" s="18">
        <f t="shared" si="98"/>
        <v>271.36774939</v>
      </c>
      <c r="J116" s="18">
        <f t="shared" si="99"/>
        <v>0.0137890125252901</v>
      </c>
      <c r="K116" s="18">
        <f t="shared" si="100"/>
        <v>75.9047916666667</v>
      </c>
      <c r="L116" s="18">
        <f t="shared" si="101"/>
        <v>0.759047916666667</v>
      </c>
      <c r="M116" s="13" t="s">
        <v>73</v>
      </c>
      <c r="N116" s="13"/>
      <c r="O116" s="18">
        <f t="shared" si="115"/>
        <v>1.61863817312679</v>
      </c>
      <c r="P116" s="18">
        <f t="shared" si="102"/>
        <v>0.022319422043158</v>
      </c>
      <c r="Q116" s="23">
        <f t="shared" si="103"/>
        <v>0.00468707862906318</v>
      </c>
      <c r="R116" s="18">
        <f t="shared" si="104"/>
        <v>0.1594000625</v>
      </c>
      <c r="S116" s="24">
        <f t="shared" si="105"/>
        <v>0.0294044968085454</v>
      </c>
      <c r="T116" s="3">
        <v>0.01</v>
      </c>
      <c r="U116" s="25">
        <f t="shared" si="106"/>
        <v>0.000294044968085454</v>
      </c>
      <c r="V116" s="24"/>
      <c r="W116" s="3"/>
      <c r="X116" s="3"/>
      <c r="Y116" s="27"/>
      <c r="Z116" s="3"/>
      <c r="AA116" s="26"/>
      <c r="AB116" s="3"/>
      <c r="AC116" s="3"/>
      <c r="AD116" s="3"/>
      <c r="AE116" s="24">
        <v>0.001</v>
      </c>
      <c r="AF116" s="3">
        <v>0.49</v>
      </c>
      <c r="AG116" s="25">
        <f t="shared" si="107"/>
        <v>0.00049</v>
      </c>
      <c r="AH116" s="34"/>
      <c r="AI116" s="3"/>
      <c r="AJ116" s="25"/>
      <c r="AK116" s="35"/>
      <c r="AL116" s="26"/>
      <c r="AM116" s="26"/>
      <c r="AN116" s="35"/>
      <c r="AO116" s="26"/>
      <c r="AP116" s="25"/>
      <c r="AQ116" s="3">
        <v>0.01</v>
      </c>
      <c r="AR116" s="3">
        <v>0.5</v>
      </c>
      <c r="AS116" s="3">
        <f t="shared" si="108"/>
        <v>0.005</v>
      </c>
      <c r="AT116" s="2">
        <f t="shared" si="109"/>
        <v>0.00578404496808545</v>
      </c>
      <c r="AU116" s="28">
        <f t="shared" si="110"/>
        <v>75.9047916666667</v>
      </c>
      <c r="AV116" s="1">
        <f t="shared" si="111"/>
        <v>0.21</v>
      </c>
      <c r="AW116" s="2">
        <f t="shared" si="112"/>
        <v>0.2055</v>
      </c>
      <c r="AX116" s="1">
        <f t="shared" si="113"/>
        <v>126.942421063591</v>
      </c>
      <c r="AY116" s="1">
        <f>SUM(AX105:AX116)</f>
        <v>2334.71419367362</v>
      </c>
      <c r="AZ116" s="2"/>
    </row>
    <row r="117" s="1" customFormat="1" spans="1:46">
      <c r="A117" s="13"/>
      <c r="B117" s="13"/>
      <c r="C117" s="16">
        <v>12</v>
      </c>
      <c r="D117" s="17">
        <v>-7.35839728196774</v>
      </c>
      <c r="E117" s="19">
        <f t="shared" si="114"/>
        <v>-1.78225061</v>
      </c>
      <c r="F117" s="16" t="s">
        <v>73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AT117" s="2"/>
    </row>
  </sheetData>
  <mergeCells count="6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S103:U103"/>
    <mergeCell ref="V103:X103"/>
    <mergeCell ref="Y103:AA103"/>
    <mergeCell ref="AB103:AD103"/>
    <mergeCell ref="AE103:AG103"/>
    <mergeCell ref="AH103:AJ103"/>
    <mergeCell ref="AK103:AM103"/>
    <mergeCell ref="AN103:AP103"/>
    <mergeCell ref="AQ103:AS103"/>
    <mergeCell ref="A104:B104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17"/>
  <sheetViews>
    <sheetView workbookViewId="0">
      <selection activeCell="AT27" sqref="AT27:AT3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11.4444444444444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5.6666666666667" style="1"/>
    <col min="55" max="16384" width="8.88888888888889" style="1"/>
  </cols>
  <sheetData>
    <row r="1" s="1" customFormat="1" spans="3:47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U1" s="2"/>
    </row>
    <row r="2" s="1" customFormat="1" spans="1:47">
      <c r="A2" s="4" t="s">
        <v>52</v>
      </c>
      <c r="B2" s="5" t="s">
        <v>10</v>
      </c>
      <c r="C2" s="3"/>
      <c r="D2" s="3"/>
      <c r="E2" s="6">
        <v>1199.0697</v>
      </c>
      <c r="F2" s="3">
        <v>734.672</v>
      </c>
      <c r="G2" s="7">
        <f>(F2+F3+F4)/3</f>
        <v>1194.134</v>
      </c>
      <c r="H2" s="3">
        <v>0.18</v>
      </c>
      <c r="I2" s="20">
        <f>(H2+H3+H4)/3</f>
        <v>0.136666666666667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U2" s="2"/>
    </row>
    <row r="3" s="1" customFormat="1" spans="1:47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U3" s="2"/>
    </row>
    <row r="4" s="1" customFormat="1" spans="1:47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0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U4" s="2"/>
    </row>
    <row r="5" s="1" customFormat="1" spans="1:47">
      <c r="A5" s="4" t="s">
        <v>4</v>
      </c>
      <c r="B5" s="5" t="s">
        <v>15</v>
      </c>
      <c r="C5" s="3"/>
      <c r="D5" s="3"/>
      <c r="E5" s="6">
        <v>1507.81619178082</v>
      </c>
      <c r="F5" s="3">
        <v>91.104</v>
      </c>
      <c r="G5" s="7">
        <f>(F5+F6)/2</f>
        <v>92.50925</v>
      </c>
      <c r="H5" s="3">
        <v>0.13</v>
      </c>
      <c r="I5" s="20">
        <f>(H5+H6)/2</f>
        <v>0.16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U5" s="2"/>
    </row>
    <row r="6" s="1" customFormat="1" spans="1:47">
      <c r="A6" s="4"/>
      <c r="B6" s="5" t="s">
        <v>16</v>
      </c>
      <c r="C6" s="3"/>
      <c r="D6" s="3"/>
      <c r="E6" s="10"/>
      <c r="F6" s="3">
        <v>93.9145</v>
      </c>
      <c r="G6" s="11"/>
      <c r="H6" s="3">
        <v>0.19</v>
      </c>
      <c r="I6" s="20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U6" s="2"/>
    </row>
    <row r="7" s="1" customFormat="1" spans="1:47">
      <c r="A7" s="4" t="s">
        <v>5</v>
      </c>
      <c r="B7" s="5"/>
      <c r="C7" s="3"/>
      <c r="D7" s="3"/>
      <c r="E7" s="12">
        <v>188.969733837232</v>
      </c>
      <c r="F7" s="3">
        <v>134.758</v>
      </c>
      <c r="G7" s="3"/>
      <c r="H7" s="3">
        <v>0.29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U7" s="2"/>
    </row>
    <row r="8" s="1" customFormat="1" spans="1:47">
      <c r="A8" s="4" t="s">
        <v>6</v>
      </c>
      <c r="B8" s="5"/>
      <c r="C8" s="3"/>
      <c r="D8" s="3"/>
      <c r="E8" s="12">
        <v>9.7205017697189</v>
      </c>
      <c r="F8" s="3">
        <v>625.464</v>
      </c>
      <c r="G8" s="3"/>
      <c r="H8" s="3">
        <v>0.26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U8" s="2"/>
    </row>
    <row r="9" s="1" customFormat="1" spans="1:47">
      <c r="A9" s="4" t="s">
        <v>7</v>
      </c>
      <c r="B9" s="5"/>
      <c r="C9" s="3"/>
      <c r="D9" s="3"/>
      <c r="E9" s="12">
        <v>0.298</v>
      </c>
      <c r="F9" s="3">
        <v>341.64</v>
      </c>
      <c r="G9" s="3"/>
      <c r="H9" s="3">
        <v>0.26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U9" s="2"/>
    </row>
    <row r="10" s="1" customFormat="1" spans="1:47">
      <c r="A10" s="4" t="s">
        <v>8</v>
      </c>
      <c r="B10" s="5"/>
      <c r="C10" s="3"/>
      <c r="D10" s="3"/>
      <c r="E10" s="12">
        <v>0.164547979392145</v>
      </c>
      <c r="F10" s="3">
        <v>341.64</v>
      </c>
      <c r="G10" s="3"/>
      <c r="H10" s="3">
        <v>0.26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U10" s="2"/>
    </row>
    <row r="11" s="1" customFormat="1" spans="1:47">
      <c r="A11" s="4" t="s">
        <v>9</v>
      </c>
      <c r="B11" s="5"/>
      <c r="C11" s="3"/>
      <c r="D11" s="3"/>
      <c r="E11" s="12">
        <v>1.06</v>
      </c>
      <c r="F11" s="3">
        <v>910.8575</v>
      </c>
      <c r="G11" s="3"/>
      <c r="H11" s="3">
        <v>0.21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U11" s="2"/>
    </row>
    <row r="12" s="1" customFormat="1" spans="8:46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T12" s="2"/>
    </row>
    <row r="13" s="1" customFormat="1" spans="46:46">
      <c r="AT13" s="2"/>
    </row>
    <row r="14" s="1" customFormat="1" spans="1:46">
      <c r="A14" s="13" t="s">
        <v>17</v>
      </c>
      <c r="B14" s="13" t="s">
        <v>18</v>
      </c>
      <c r="C14" s="13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AV38+AV53+BB69+AY85+AY101+BB101+AY116+AG69</f>
        <v>7590436.59861354</v>
      </c>
      <c r="J14" s="14" t="s">
        <v>21</v>
      </c>
      <c r="K14" s="14">
        <f>I14/(10000*1000)</f>
        <v>0.759043659861354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23</v>
      </c>
      <c r="B15" s="13" t="s">
        <v>18</v>
      </c>
      <c r="C15" s="13"/>
      <c r="D15" s="13"/>
      <c r="E15" s="13"/>
      <c r="F15" s="13"/>
      <c r="G15" s="14"/>
      <c r="H15" s="14" t="s">
        <v>24</v>
      </c>
      <c r="I15" s="14">
        <v>12438715.8569358</v>
      </c>
      <c r="J15" s="14" t="s">
        <v>21</v>
      </c>
      <c r="K15" s="14">
        <f>I15/(10000*1000)</f>
        <v>1.24387158569358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25</v>
      </c>
      <c r="B16" s="13" t="s">
        <v>26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27</v>
      </c>
      <c r="B17" s="13" t="s">
        <v>28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13" t="s">
        <v>31</v>
      </c>
      <c r="B18" s="13" t="s">
        <v>32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34</v>
      </c>
      <c r="B19" s="13" t="s">
        <v>32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37</v>
      </c>
      <c r="B20" s="13" t="s">
        <v>38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39</v>
      </c>
      <c r="B21" s="13" t="s">
        <v>40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41</v>
      </c>
      <c r="B22" s="13" t="s">
        <v>36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42</v>
      </c>
      <c r="B23" s="13" t="s">
        <v>43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1194.134</v>
      </c>
      <c r="C27" s="16" t="s">
        <v>72</v>
      </c>
      <c r="D27" s="17">
        <v>-14.4625701851613</v>
      </c>
      <c r="E27" s="16"/>
      <c r="F27" s="16"/>
      <c r="G27" s="13">
        <v>1</v>
      </c>
      <c r="H27" s="18">
        <f t="shared" ref="H27:H38" si="0">E28</f>
        <v>-14.4625701851613</v>
      </c>
      <c r="I27" s="18">
        <f t="shared" ref="I27:I38" si="1">H27+273.15</f>
        <v>258.687429814839</v>
      </c>
      <c r="J27" s="18">
        <f t="shared" ref="J27:J38" si="2">EXP(($C$16*(I27-$C$14))/($C$17*I27*$C$14))</f>
        <v>0.00237521626310587</v>
      </c>
      <c r="K27" s="18">
        <f t="shared" ref="K27:K38" si="3">$B$27/12</f>
        <v>99.5111666666667</v>
      </c>
      <c r="L27" s="18">
        <f t="shared" ref="L27:L38" si="4">K27*$B$28/100</f>
        <v>0.995111666666667</v>
      </c>
      <c r="M27" s="13" t="s">
        <v>73</v>
      </c>
      <c r="N27" s="13"/>
      <c r="O27" s="18">
        <f>L27</f>
        <v>0.995111666666667</v>
      </c>
      <c r="P27" s="18">
        <f t="shared" ref="P27:P38" si="5">O27*J27</f>
        <v>0.00236360541427305</v>
      </c>
      <c r="Q27" s="23">
        <f t="shared" ref="Q27:Q38" si="6">P27*$B$29</f>
        <v>0.000323026073283984</v>
      </c>
      <c r="R27" s="18">
        <f t="shared" ref="R27:R38" si="7">L27*$B$29</f>
        <v>0.135998594444444</v>
      </c>
      <c r="S27" s="24">
        <f t="shared" ref="S27:S38" si="8">Q27/R27</f>
        <v>0.00237521626310587</v>
      </c>
      <c r="T27" s="3">
        <v>0.01</v>
      </c>
      <c r="U27" s="25">
        <f t="shared" ref="U27:U38" si="9">S27*T27</f>
        <v>2.37521626310587e-5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0.0219237521626311</v>
      </c>
      <c r="AR27" s="28">
        <f t="shared" ref="AR27:AR38" si="15">$B$27/12</f>
        <v>99.5111666666667</v>
      </c>
      <c r="AS27" s="1">
        <f t="shared" ref="AS27:AS38" si="16">$B$29</f>
        <v>0.136666666666667</v>
      </c>
      <c r="AT27" s="2">
        <f>$E$2/12</f>
        <v>99.922475</v>
      </c>
      <c r="AU27" s="1">
        <f t="shared" ref="AU27:AU38" si="17">AT27*10000*AS27*0.67*AR27*AQ27</f>
        <v>199612.295602692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-15.8117590080323</v>
      </c>
      <c r="E28" s="19">
        <f t="shared" ref="E28:E39" si="18">D27</f>
        <v>-14.4625701851613</v>
      </c>
      <c r="F28" s="16" t="s">
        <v>73</v>
      </c>
      <c r="G28" s="13">
        <v>2</v>
      </c>
      <c r="H28" s="18">
        <f t="shared" si="0"/>
        <v>-15.8117590080323</v>
      </c>
      <c r="I28" s="18">
        <f t="shared" si="1"/>
        <v>257.338240991968</v>
      </c>
      <c r="J28" s="18">
        <f t="shared" si="2"/>
        <v>0.0019498478510277</v>
      </c>
      <c r="K28" s="18">
        <f t="shared" si="3"/>
        <v>99.5111666666667</v>
      </c>
      <c r="L28" s="18">
        <f t="shared" si="4"/>
        <v>0.995111666666667</v>
      </c>
      <c r="M28" s="13" t="s">
        <v>73</v>
      </c>
      <c r="N28" s="13"/>
      <c r="O28" s="18">
        <f t="shared" ref="O28:O38" si="19">L28+O27-P27-N28</f>
        <v>1.98785972791906</v>
      </c>
      <c r="P28" s="18">
        <f t="shared" si="5"/>
        <v>0.00387602401862749</v>
      </c>
      <c r="Q28" s="23">
        <f t="shared" si="6"/>
        <v>0.000529723282545757</v>
      </c>
      <c r="R28" s="18">
        <f t="shared" si="7"/>
        <v>0.135998594444444</v>
      </c>
      <c r="S28" s="24">
        <f t="shared" si="8"/>
        <v>0.00389506439172906</v>
      </c>
      <c r="T28" s="3">
        <v>0.01</v>
      </c>
      <c r="U28" s="25">
        <f t="shared" si="9"/>
        <v>3.89506439172906e-5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0.0219389506439173</v>
      </c>
      <c r="AR28" s="28">
        <f t="shared" si="15"/>
        <v>99.5111666666667</v>
      </c>
      <c r="AS28" s="1">
        <f t="shared" si="16"/>
        <v>0.136666666666667</v>
      </c>
      <c r="AT28" s="2">
        <f t="shared" ref="AT28:AT38" si="20">$E$2/12</f>
        <v>99.922475</v>
      </c>
      <c r="AU28" s="1">
        <f t="shared" si="17"/>
        <v>199750.67537075</v>
      </c>
    </row>
    <row r="29" s="1" customFormat="1" spans="1:47">
      <c r="A29" s="13" t="s">
        <v>37</v>
      </c>
      <c r="B29" s="13">
        <f>I2</f>
        <v>0.136666666666667</v>
      </c>
      <c r="C29" s="16">
        <v>2</v>
      </c>
      <c r="D29" s="17">
        <v>-10.2593071785</v>
      </c>
      <c r="E29" s="19">
        <f t="shared" si="18"/>
        <v>-15.8117590080323</v>
      </c>
      <c r="F29" s="16" t="s">
        <v>73</v>
      </c>
      <c r="G29" s="13">
        <v>3</v>
      </c>
      <c r="H29" s="18">
        <f t="shared" si="0"/>
        <v>-10.2593071785</v>
      </c>
      <c r="I29" s="18">
        <f t="shared" si="1"/>
        <v>262.8906928215</v>
      </c>
      <c r="J29" s="18">
        <f t="shared" si="2"/>
        <v>0.00433572114638844</v>
      </c>
      <c r="K29" s="18">
        <f t="shared" si="3"/>
        <v>99.5111666666667</v>
      </c>
      <c r="L29" s="18">
        <f t="shared" si="4"/>
        <v>0.995111666666667</v>
      </c>
      <c r="M29" s="13" t="s">
        <v>73</v>
      </c>
      <c r="N29" s="13"/>
      <c r="O29" s="18">
        <f t="shared" si="19"/>
        <v>2.9790953705671</v>
      </c>
      <c r="P29" s="18">
        <f t="shared" si="5"/>
        <v>0.0129165267952757</v>
      </c>
      <c r="Q29" s="23">
        <f t="shared" si="6"/>
        <v>0.00176525866202101</v>
      </c>
      <c r="R29" s="18">
        <f t="shared" si="7"/>
        <v>0.135998594444444</v>
      </c>
      <c r="S29" s="24">
        <f t="shared" si="8"/>
        <v>0.0129799772507364</v>
      </c>
      <c r="T29" s="3">
        <v>0.01</v>
      </c>
      <c r="U29" s="25">
        <f t="shared" si="9"/>
        <v>0.000129799772507364</v>
      </c>
      <c r="V29" s="24"/>
      <c r="W29" s="3"/>
      <c r="X29" s="25"/>
      <c r="Y29" s="27">
        <v>0.02</v>
      </c>
      <c r="Z29" s="3">
        <v>0.21</v>
      </c>
      <c r="AA29" s="26">
        <f t="shared" si="10"/>
        <v>0.0042</v>
      </c>
      <c r="AB29" s="3">
        <v>0.01</v>
      </c>
      <c r="AC29" s="3">
        <v>0.29</v>
      </c>
      <c r="AD29" s="26">
        <f t="shared" si="11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0.0220297997725074</v>
      </c>
      <c r="AR29" s="28">
        <f t="shared" si="15"/>
        <v>99.5111666666667</v>
      </c>
      <c r="AS29" s="1">
        <f t="shared" si="16"/>
        <v>0.136666666666667</v>
      </c>
      <c r="AT29" s="2">
        <f t="shared" si="20"/>
        <v>99.922475</v>
      </c>
      <c r="AU29" s="1">
        <f t="shared" si="17"/>
        <v>200577.8423163</v>
      </c>
    </row>
    <row r="30" s="1" customFormat="1" spans="1:47">
      <c r="A30" s="13"/>
      <c r="B30" s="13"/>
      <c r="C30" s="16">
        <v>3</v>
      </c>
      <c r="D30" s="17">
        <v>-5.12528044925806</v>
      </c>
      <c r="E30" s="19">
        <f t="shared" si="18"/>
        <v>-10.2593071785</v>
      </c>
      <c r="F30" s="16" t="s">
        <v>73</v>
      </c>
      <c r="G30" s="13">
        <v>4</v>
      </c>
      <c r="H30" s="18">
        <f t="shared" si="0"/>
        <v>-5.12528044925806</v>
      </c>
      <c r="I30" s="18">
        <f t="shared" si="1"/>
        <v>268.024719550742</v>
      </c>
      <c r="J30" s="18">
        <f t="shared" si="2"/>
        <v>0.00881399920544776</v>
      </c>
      <c r="K30" s="18">
        <f t="shared" si="3"/>
        <v>99.5111666666667</v>
      </c>
      <c r="L30" s="18">
        <f t="shared" si="4"/>
        <v>0.995111666666667</v>
      </c>
      <c r="M30" s="13" t="s">
        <v>73</v>
      </c>
      <c r="N30" s="13"/>
      <c r="O30" s="18">
        <f t="shared" si="19"/>
        <v>3.96129051043849</v>
      </c>
      <c r="P30" s="18">
        <f t="shared" si="5"/>
        <v>0.0349148114115526</v>
      </c>
      <c r="Q30" s="23">
        <f t="shared" si="6"/>
        <v>0.00477169089291219</v>
      </c>
      <c r="R30" s="18">
        <f t="shared" si="7"/>
        <v>0.135998594444444</v>
      </c>
      <c r="S30" s="24">
        <f t="shared" si="8"/>
        <v>0.0350863250639067</v>
      </c>
      <c r="T30" s="3">
        <v>0.01</v>
      </c>
      <c r="U30" s="25">
        <f t="shared" si="9"/>
        <v>0.000350863250639067</v>
      </c>
      <c r="V30" s="24"/>
      <c r="W30" s="3"/>
      <c r="X30" s="25"/>
      <c r="Y30" s="27">
        <v>0.02</v>
      </c>
      <c r="Z30" s="3">
        <v>0.21</v>
      </c>
      <c r="AA30" s="26">
        <f t="shared" si="10"/>
        <v>0.0042</v>
      </c>
      <c r="AB30" s="3">
        <v>0.01</v>
      </c>
      <c r="AC30" s="3">
        <v>0.29</v>
      </c>
      <c r="AD30" s="26">
        <f t="shared" si="11"/>
        <v>0.0029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0.0222508632506391</v>
      </c>
      <c r="AR30" s="28">
        <f t="shared" si="15"/>
        <v>99.5111666666667</v>
      </c>
      <c r="AS30" s="1">
        <f t="shared" si="16"/>
        <v>0.136666666666667</v>
      </c>
      <c r="AT30" s="2">
        <f t="shared" si="20"/>
        <v>99.922475</v>
      </c>
      <c r="AU30" s="1">
        <f t="shared" si="17"/>
        <v>202590.590317484</v>
      </c>
    </row>
    <row r="31" s="1" customFormat="1" spans="1:47">
      <c r="A31" s="13"/>
      <c r="B31" s="13"/>
      <c r="C31" s="16">
        <v>4</v>
      </c>
      <c r="D31" s="17">
        <v>-1.6040313884</v>
      </c>
      <c r="E31" s="19">
        <f t="shared" si="18"/>
        <v>-5.12528044925806</v>
      </c>
      <c r="F31" s="16" t="s">
        <v>73</v>
      </c>
      <c r="G31" s="13">
        <v>5</v>
      </c>
      <c r="H31" s="18">
        <f t="shared" si="0"/>
        <v>-1.6040313884</v>
      </c>
      <c r="I31" s="18">
        <f t="shared" si="1"/>
        <v>271.5459686116</v>
      </c>
      <c r="J31" s="18">
        <f t="shared" si="2"/>
        <v>0.014117580682239</v>
      </c>
      <c r="K31" s="18">
        <f t="shared" si="3"/>
        <v>99.5111666666667</v>
      </c>
      <c r="L31" s="18">
        <f t="shared" si="4"/>
        <v>0.995111666666667</v>
      </c>
      <c r="M31" s="13" t="s">
        <v>75</v>
      </c>
      <c r="N31" s="18">
        <f>(O30-P30)*C22/100</f>
        <v>3.73005691407559</v>
      </c>
      <c r="O31" s="18">
        <f t="shared" si="19"/>
        <v>1.19143045161801</v>
      </c>
      <c r="P31" s="18">
        <f t="shared" si="5"/>
        <v>0.0168201155279938</v>
      </c>
      <c r="Q31" s="23">
        <f t="shared" si="6"/>
        <v>0.00229874912215915</v>
      </c>
      <c r="R31" s="18">
        <f t="shared" si="7"/>
        <v>0.135998594444444</v>
      </c>
      <c r="S31" s="24">
        <f t="shared" si="8"/>
        <v>0.0169027417639834</v>
      </c>
      <c r="T31" s="3">
        <v>0.01</v>
      </c>
      <c r="U31" s="25">
        <f t="shared" si="9"/>
        <v>0.000169027417639834</v>
      </c>
      <c r="V31" s="24"/>
      <c r="W31" s="3"/>
      <c r="X31" s="25"/>
      <c r="Y31" s="27">
        <v>0.02</v>
      </c>
      <c r="Z31" s="3">
        <v>0.21</v>
      </c>
      <c r="AA31" s="26">
        <f t="shared" si="10"/>
        <v>0.0042</v>
      </c>
      <c r="AB31" s="3">
        <v>0.01</v>
      </c>
      <c r="AC31" s="3">
        <v>0.29</v>
      </c>
      <c r="AD31" s="26">
        <f t="shared" si="11"/>
        <v>0.0029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</v>
      </c>
      <c r="AO31" s="3">
        <v>0.38</v>
      </c>
      <c r="AP31" s="3">
        <f t="shared" si="13"/>
        <v>0.0038</v>
      </c>
      <c r="AQ31" s="1">
        <f t="shared" si="14"/>
        <v>0.0220690274176398</v>
      </c>
      <c r="AR31" s="28">
        <f t="shared" si="15"/>
        <v>99.5111666666667</v>
      </c>
      <c r="AS31" s="1">
        <f t="shared" si="16"/>
        <v>0.136666666666667</v>
      </c>
      <c r="AT31" s="2">
        <f t="shared" si="20"/>
        <v>99.922475</v>
      </c>
      <c r="AU31" s="1">
        <f t="shared" si="17"/>
        <v>200935.003820311</v>
      </c>
    </row>
    <row r="32" s="1" customFormat="1" spans="1:47">
      <c r="A32" s="13"/>
      <c r="B32" s="13"/>
      <c r="C32" s="16">
        <v>5</v>
      </c>
      <c r="D32" s="17">
        <v>2.653654645</v>
      </c>
      <c r="E32" s="19">
        <f t="shared" si="18"/>
        <v>-1.6040313884</v>
      </c>
      <c r="F32" s="16" t="s">
        <v>75</v>
      </c>
      <c r="G32" s="13">
        <v>6</v>
      </c>
      <c r="H32" s="18">
        <f t="shared" si="0"/>
        <v>2.653654645</v>
      </c>
      <c r="I32" s="18">
        <f t="shared" si="1"/>
        <v>275.803654645</v>
      </c>
      <c r="J32" s="18">
        <f t="shared" si="2"/>
        <v>0.0245560207579964</v>
      </c>
      <c r="K32" s="18">
        <f t="shared" si="3"/>
        <v>99.5111666666667</v>
      </c>
      <c r="L32" s="18">
        <f t="shared" si="4"/>
        <v>0.995111666666667</v>
      </c>
      <c r="M32" s="13" t="s">
        <v>73</v>
      </c>
      <c r="N32" s="13"/>
      <c r="O32" s="18">
        <f t="shared" si="19"/>
        <v>2.16972200275669</v>
      </c>
      <c r="P32" s="18">
        <f t="shared" si="5"/>
        <v>0.0532797385387747</v>
      </c>
      <c r="Q32" s="23">
        <f t="shared" si="6"/>
        <v>0.00728156426696588</v>
      </c>
      <c r="R32" s="18">
        <f t="shared" si="7"/>
        <v>0.135998594444444</v>
      </c>
      <c r="S32" s="24">
        <f t="shared" si="8"/>
        <v>0.0535414670770028</v>
      </c>
      <c r="T32" s="3">
        <v>0.01</v>
      </c>
      <c r="U32" s="25">
        <f t="shared" si="9"/>
        <v>0.000535414670770028</v>
      </c>
      <c r="V32" s="24"/>
      <c r="W32" s="3"/>
      <c r="X32" s="25"/>
      <c r="Y32" s="27">
        <v>0.02</v>
      </c>
      <c r="Z32" s="3">
        <v>0.21</v>
      </c>
      <c r="AA32" s="26">
        <f t="shared" si="10"/>
        <v>0.0042</v>
      </c>
      <c r="AB32" s="3">
        <v>0.01</v>
      </c>
      <c r="AC32" s="3">
        <v>0.29</v>
      </c>
      <c r="AD32" s="26">
        <f t="shared" si="11"/>
        <v>0.0029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</v>
      </c>
      <c r="AO32" s="3">
        <v>0.38</v>
      </c>
      <c r="AP32" s="3">
        <f t="shared" si="13"/>
        <v>0.0038</v>
      </c>
      <c r="AQ32" s="1">
        <f t="shared" si="14"/>
        <v>0.02243541467077</v>
      </c>
      <c r="AR32" s="28">
        <f t="shared" si="15"/>
        <v>99.5111666666667</v>
      </c>
      <c r="AS32" s="1">
        <f t="shared" si="16"/>
        <v>0.136666666666667</v>
      </c>
      <c r="AT32" s="2">
        <f t="shared" si="20"/>
        <v>99.922475</v>
      </c>
      <c r="AU32" s="1">
        <f t="shared" si="17"/>
        <v>204270.901805946</v>
      </c>
    </row>
    <row r="33" s="1" customFormat="1" spans="1:47">
      <c r="A33" s="13"/>
      <c r="B33" s="13"/>
      <c r="C33" s="16">
        <v>6</v>
      </c>
      <c r="D33" s="17">
        <v>8.78700223796667</v>
      </c>
      <c r="E33" s="19">
        <f t="shared" si="18"/>
        <v>2.653654645</v>
      </c>
      <c r="F33" s="16" t="s">
        <v>73</v>
      </c>
      <c r="G33" s="13">
        <v>7</v>
      </c>
      <c r="H33" s="18">
        <f t="shared" si="0"/>
        <v>8.78700223796667</v>
      </c>
      <c r="I33" s="18">
        <f t="shared" si="1"/>
        <v>281.937002237967</v>
      </c>
      <c r="J33" s="18">
        <f t="shared" si="2"/>
        <v>0.0529293030653868</v>
      </c>
      <c r="K33" s="18">
        <f t="shared" si="3"/>
        <v>99.5111666666667</v>
      </c>
      <c r="L33" s="18">
        <f t="shared" si="4"/>
        <v>0.995111666666667</v>
      </c>
      <c r="M33" s="13" t="s">
        <v>73</v>
      </c>
      <c r="N33" s="13"/>
      <c r="O33" s="18">
        <f t="shared" si="19"/>
        <v>3.11155393088458</v>
      </c>
      <c r="P33" s="18">
        <f t="shared" si="5"/>
        <v>0.164692381012085</v>
      </c>
      <c r="Q33" s="23">
        <f t="shared" si="6"/>
        <v>0.0225079587383184</v>
      </c>
      <c r="R33" s="18">
        <f t="shared" si="7"/>
        <v>0.135998594444444</v>
      </c>
      <c r="S33" s="24">
        <f t="shared" si="8"/>
        <v>0.165501407056915</v>
      </c>
      <c r="T33" s="3">
        <v>0.01</v>
      </c>
      <c r="U33" s="25">
        <f t="shared" si="9"/>
        <v>0.00165501407056915</v>
      </c>
      <c r="V33" s="24"/>
      <c r="W33" s="3"/>
      <c r="X33" s="25"/>
      <c r="Y33" s="27">
        <v>0.02</v>
      </c>
      <c r="Z33" s="3">
        <v>0.21</v>
      </c>
      <c r="AA33" s="26">
        <f t="shared" si="10"/>
        <v>0.0042</v>
      </c>
      <c r="AB33" s="3">
        <v>0.01</v>
      </c>
      <c r="AC33" s="3">
        <v>0.29</v>
      </c>
      <c r="AD33" s="26">
        <f t="shared" si="11"/>
        <v>0.0029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0.01</v>
      </c>
      <c r="AO33" s="3">
        <v>0.38</v>
      </c>
      <c r="AP33" s="3">
        <f t="shared" si="13"/>
        <v>0.0038</v>
      </c>
      <c r="AQ33" s="1">
        <f t="shared" si="14"/>
        <v>0.0235550140705692</v>
      </c>
      <c r="AR33" s="28">
        <f t="shared" si="15"/>
        <v>99.5111666666667</v>
      </c>
      <c r="AS33" s="1">
        <f t="shared" si="16"/>
        <v>0.136666666666667</v>
      </c>
      <c r="AT33" s="2">
        <f t="shared" si="20"/>
        <v>99.922475</v>
      </c>
      <c r="AU33" s="1">
        <f t="shared" si="17"/>
        <v>214464.677246002</v>
      </c>
    </row>
    <row r="34" s="1" customFormat="1" spans="1:47">
      <c r="A34" s="13"/>
      <c r="B34" s="13"/>
      <c r="C34" s="16">
        <v>7</v>
      </c>
      <c r="D34" s="17">
        <v>10.2169405024839</v>
      </c>
      <c r="E34" s="19">
        <f t="shared" si="18"/>
        <v>8.78700223796667</v>
      </c>
      <c r="F34" s="16" t="s">
        <v>73</v>
      </c>
      <c r="G34" s="13">
        <v>8</v>
      </c>
      <c r="H34" s="18">
        <f t="shared" si="0"/>
        <v>10.2169405024839</v>
      </c>
      <c r="I34" s="18">
        <f t="shared" si="1"/>
        <v>283.366940502484</v>
      </c>
      <c r="J34" s="18">
        <f t="shared" si="2"/>
        <v>0.0630060526329124</v>
      </c>
      <c r="K34" s="18">
        <f t="shared" si="3"/>
        <v>99.5111666666667</v>
      </c>
      <c r="L34" s="18">
        <f t="shared" si="4"/>
        <v>0.995111666666667</v>
      </c>
      <c r="M34" s="13" t="s">
        <v>73</v>
      </c>
      <c r="N34" s="13"/>
      <c r="O34" s="18">
        <f t="shared" si="19"/>
        <v>3.94197321653916</v>
      </c>
      <c r="P34" s="18">
        <f t="shared" si="5"/>
        <v>0.248368171958797</v>
      </c>
      <c r="Q34" s="23">
        <f t="shared" si="6"/>
        <v>0.0339436501677023</v>
      </c>
      <c r="R34" s="18">
        <f t="shared" si="7"/>
        <v>0.135998594444444</v>
      </c>
      <c r="S34" s="24">
        <f t="shared" si="8"/>
        <v>0.249588242484141</v>
      </c>
      <c r="T34" s="3">
        <v>0.01</v>
      </c>
      <c r="U34" s="25">
        <f t="shared" si="9"/>
        <v>0.00249588242484141</v>
      </c>
      <c r="V34" s="24"/>
      <c r="W34" s="3"/>
      <c r="X34" s="25"/>
      <c r="Y34" s="27">
        <v>0.02</v>
      </c>
      <c r="Z34" s="3">
        <v>0.21</v>
      </c>
      <c r="AA34" s="26">
        <f t="shared" si="10"/>
        <v>0.0042</v>
      </c>
      <c r="AB34" s="3">
        <v>0.01</v>
      </c>
      <c r="AC34" s="3">
        <v>0.29</v>
      </c>
      <c r="AD34" s="26">
        <f t="shared" si="11"/>
        <v>0.0029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0.01</v>
      </c>
      <c r="AO34" s="3">
        <v>0.38</v>
      </c>
      <c r="AP34" s="3">
        <f t="shared" si="13"/>
        <v>0.0038</v>
      </c>
      <c r="AQ34" s="1">
        <f t="shared" si="14"/>
        <v>0.0243958824248414</v>
      </c>
      <c r="AR34" s="28">
        <f t="shared" si="15"/>
        <v>99.5111666666667</v>
      </c>
      <c r="AS34" s="1">
        <f t="shared" si="16"/>
        <v>0.136666666666667</v>
      </c>
      <c r="AT34" s="2">
        <f t="shared" si="20"/>
        <v>99.922475</v>
      </c>
      <c r="AU34" s="1">
        <f t="shared" si="17"/>
        <v>222120.650605437</v>
      </c>
    </row>
    <row r="35" s="1" customFormat="1" spans="1:47">
      <c r="A35" s="13"/>
      <c r="B35" s="13"/>
      <c r="C35" s="16">
        <v>8</v>
      </c>
      <c r="D35" s="17">
        <v>10.9921137099032</v>
      </c>
      <c r="E35" s="19">
        <f t="shared" si="18"/>
        <v>10.2169405024839</v>
      </c>
      <c r="F35" s="16" t="s">
        <v>73</v>
      </c>
      <c r="G35" s="13">
        <v>9</v>
      </c>
      <c r="H35" s="18">
        <f t="shared" si="0"/>
        <v>10.9921137099032</v>
      </c>
      <c r="I35" s="18">
        <f t="shared" si="1"/>
        <v>284.142113709903</v>
      </c>
      <c r="J35" s="18">
        <f t="shared" si="2"/>
        <v>0.0691979907833334</v>
      </c>
      <c r="K35" s="18">
        <f t="shared" si="3"/>
        <v>99.5111666666667</v>
      </c>
      <c r="L35" s="18">
        <f t="shared" si="4"/>
        <v>0.995111666666667</v>
      </c>
      <c r="M35" s="13" t="s">
        <v>73</v>
      </c>
      <c r="N35" s="13"/>
      <c r="O35" s="18">
        <f t="shared" si="19"/>
        <v>4.68871671124703</v>
      </c>
      <c r="P35" s="18">
        <f t="shared" si="5"/>
        <v>0.324449775770533</v>
      </c>
      <c r="Q35" s="23">
        <f t="shared" si="6"/>
        <v>0.0443414693553062</v>
      </c>
      <c r="R35" s="18">
        <f t="shared" si="7"/>
        <v>0.135998594444444</v>
      </c>
      <c r="S35" s="24">
        <f t="shared" si="8"/>
        <v>0.326043585497641</v>
      </c>
      <c r="T35" s="3">
        <v>0.01</v>
      </c>
      <c r="U35" s="25">
        <f t="shared" si="9"/>
        <v>0.00326043585497641</v>
      </c>
      <c r="V35" s="24"/>
      <c r="W35" s="3"/>
      <c r="X35" s="25"/>
      <c r="Y35" s="27">
        <v>0.02</v>
      </c>
      <c r="Z35" s="3">
        <v>0.21</v>
      </c>
      <c r="AA35" s="26">
        <f t="shared" si="10"/>
        <v>0.0042</v>
      </c>
      <c r="AB35" s="3">
        <v>0.01</v>
      </c>
      <c r="AC35" s="3">
        <v>0.29</v>
      </c>
      <c r="AD35" s="26">
        <f t="shared" si="11"/>
        <v>0.0029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</v>
      </c>
      <c r="AO35" s="3">
        <v>0.38</v>
      </c>
      <c r="AP35" s="3">
        <f t="shared" si="13"/>
        <v>0.0038</v>
      </c>
      <c r="AQ35" s="1">
        <f t="shared" si="14"/>
        <v>0.0251604358549764</v>
      </c>
      <c r="AR35" s="28">
        <f t="shared" si="15"/>
        <v>99.5111666666667</v>
      </c>
      <c r="AS35" s="1">
        <f t="shared" si="16"/>
        <v>0.136666666666667</v>
      </c>
      <c r="AT35" s="2">
        <f t="shared" si="20"/>
        <v>99.922475</v>
      </c>
      <c r="AU35" s="1">
        <f t="shared" si="17"/>
        <v>229081.788651883</v>
      </c>
    </row>
    <row r="36" s="1" customFormat="1" spans="1:47">
      <c r="A36" s="13"/>
      <c r="B36" s="13"/>
      <c r="C36" s="16">
        <v>9</v>
      </c>
      <c r="D36" s="17">
        <v>3.95104949496667</v>
      </c>
      <c r="E36" s="19">
        <f t="shared" si="18"/>
        <v>10.9921137099032</v>
      </c>
      <c r="F36" s="16" t="s">
        <v>73</v>
      </c>
      <c r="G36" s="13">
        <v>10</v>
      </c>
      <c r="H36" s="18">
        <f t="shared" si="0"/>
        <v>3.95104949496667</v>
      </c>
      <c r="I36" s="18">
        <f t="shared" si="1"/>
        <v>277.101049494967</v>
      </c>
      <c r="J36" s="18">
        <f t="shared" si="2"/>
        <v>0.0289696367923928</v>
      </c>
      <c r="K36" s="18">
        <f t="shared" si="3"/>
        <v>99.5111666666667</v>
      </c>
      <c r="L36" s="18">
        <f t="shared" si="4"/>
        <v>0.995111666666667</v>
      </c>
      <c r="M36" s="13" t="s">
        <v>73</v>
      </c>
      <c r="N36" s="13"/>
      <c r="O36" s="18">
        <f t="shared" si="19"/>
        <v>5.35937860214316</v>
      </c>
      <c r="P36" s="18">
        <f t="shared" si="5"/>
        <v>0.155259251537009</v>
      </c>
      <c r="Q36" s="23">
        <f t="shared" si="6"/>
        <v>0.0212187643767246</v>
      </c>
      <c r="R36" s="18">
        <f t="shared" si="7"/>
        <v>0.135998594444444</v>
      </c>
      <c r="S36" s="24">
        <f t="shared" si="8"/>
        <v>0.156021938781084</v>
      </c>
      <c r="T36" s="3">
        <v>0.01</v>
      </c>
      <c r="U36" s="25">
        <f t="shared" si="9"/>
        <v>0.00156021938781084</v>
      </c>
      <c r="V36" s="24"/>
      <c r="W36" s="3"/>
      <c r="X36" s="25"/>
      <c r="Y36" s="27">
        <v>0.02</v>
      </c>
      <c r="Z36" s="3">
        <v>0.21</v>
      </c>
      <c r="AA36" s="26">
        <f t="shared" si="10"/>
        <v>0.0042</v>
      </c>
      <c r="AB36" s="3">
        <v>0.01</v>
      </c>
      <c r="AC36" s="3">
        <v>0.29</v>
      </c>
      <c r="AD36" s="26">
        <f t="shared" si="11"/>
        <v>0.0029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0.0234602193878108</v>
      </c>
      <c r="AR36" s="28">
        <f t="shared" si="15"/>
        <v>99.5111666666667</v>
      </c>
      <c r="AS36" s="1">
        <f t="shared" si="16"/>
        <v>0.136666666666667</v>
      </c>
      <c r="AT36" s="2">
        <f t="shared" si="20"/>
        <v>99.922475</v>
      </c>
      <c r="AU36" s="1">
        <f t="shared" si="17"/>
        <v>213601.586653847</v>
      </c>
    </row>
    <row r="37" s="1" customFormat="1" spans="1:47">
      <c r="A37" s="13"/>
      <c r="B37" s="13"/>
      <c r="C37" s="16">
        <v>10</v>
      </c>
      <c r="D37" s="17">
        <v>-2.22636190419355</v>
      </c>
      <c r="E37" s="19">
        <f t="shared" si="18"/>
        <v>3.95104949496667</v>
      </c>
      <c r="F37" s="16" t="s">
        <v>73</v>
      </c>
      <c r="G37" s="13">
        <v>11</v>
      </c>
      <c r="H37" s="18">
        <f t="shared" si="0"/>
        <v>-2.22636190419355</v>
      </c>
      <c r="I37" s="18">
        <f t="shared" si="1"/>
        <v>270.923638095806</v>
      </c>
      <c r="J37" s="18">
        <f t="shared" si="2"/>
        <v>0.0130013752184133</v>
      </c>
      <c r="K37" s="18">
        <f t="shared" si="3"/>
        <v>99.5111666666667</v>
      </c>
      <c r="L37" s="18">
        <f t="shared" si="4"/>
        <v>0.995111666666667</v>
      </c>
      <c r="M37" s="13" t="s">
        <v>75</v>
      </c>
      <c r="N37" s="18">
        <f>(O36-P36)*C22/100</f>
        <v>4.94391338307585</v>
      </c>
      <c r="O37" s="18">
        <f t="shared" si="19"/>
        <v>1.25531763419697</v>
      </c>
      <c r="P37" s="18">
        <f t="shared" si="5"/>
        <v>0.0163208555804857</v>
      </c>
      <c r="Q37" s="23">
        <f t="shared" si="6"/>
        <v>0.00223051692933305</v>
      </c>
      <c r="R37" s="18">
        <f t="shared" si="7"/>
        <v>0.135998594444444</v>
      </c>
      <c r="S37" s="24">
        <f t="shared" si="8"/>
        <v>0.0164010292786093</v>
      </c>
      <c r="T37" s="3">
        <v>0.01</v>
      </c>
      <c r="U37" s="25">
        <f t="shared" si="9"/>
        <v>0.000164010292786093</v>
      </c>
      <c r="V37" s="24"/>
      <c r="W37" s="3"/>
      <c r="X37" s="25"/>
      <c r="Y37" s="27">
        <v>0.02</v>
      </c>
      <c r="Z37" s="3">
        <v>0.21</v>
      </c>
      <c r="AA37" s="26">
        <f t="shared" si="10"/>
        <v>0.0042</v>
      </c>
      <c r="AB37" s="3">
        <v>0.01</v>
      </c>
      <c r="AC37" s="3">
        <v>0.29</v>
      </c>
      <c r="AD37" s="26">
        <f t="shared" si="11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0.0220640102927861</v>
      </c>
      <c r="AR37" s="28">
        <f t="shared" si="15"/>
        <v>99.5111666666667</v>
      </c>
      <c r="AS37" s="1">
        <f t="shared" si="16"/>
        <v>0.136666666666667</v>
      </c>
      <c r="AT37" s="2">
        <f t="shared" si="20"/>
        <v>99.922475</v>
      </c>
      <c r="AU37" s="1">
        <f t="shared" si="17"/>
        <v>200889.323692113</v>
      </c>
    </row>
    <row r="38" s="1" customFormat="1" spans="1:48">
      <c r="A38" s="13"/>
      <c r="B38" s="13"/>
      <c r="C38" s="16">
        <v>11</v>
      </c>
      <c r="D38" s="17">
        <v>-12.7422207852</v>
      </c>
      <c r="E38" s="19">
        <f t="shared" si="18"/>
        <v>-2.22636190419355</v>
      </c>
      <c r="F38" s="16" t="s">
        <v>75</v>
      </c>
      <c r="G38" s="13">
        <v>12</v>
      </c>
      <c r="H38" s="18">
        <f t="shared" si="0"/>
        <v>-12.7422207852</v>
      </c>
      <c r="I38" s="18">
        <f t="shared" si="1"/>
        <v>260.4077792148</v>
      </c>
      <c r="J38" s="18">
        <f t="shared" si="2"/>
        <v>0.00304574915056292</v>
      </c>
      <c r="K38" s="18">
        <f t="shared" si="3"/>
        <v>99.5111666666667</v>
      </c>
      <c r="L38" s="18">
        <f t="shared" si="4"/>
        <v>0.995111666666667</v>
      </c>
      <c r="M38" s="13" t="s">
        <v>73</v>
      </c>
      <c r="N38" s="13"/>
      <c r="O38" s="18">
        <f t="shared" si="19"/>
        <v>2.23410844528315</v>
      </c>
      <c r="P38" s="18">
        <f t="shared" si="5"/>
        <v>0.00680453389948662</v>
      </c>
      <c r="Q38" s="23">
        <f t="shared" si="6"/>
        <v>0.000929952966263171</v>
      </c>
      <c r="R38" s="18">
        <f t="shared" si="7"/>
        <v>0.135998594444444</v>
      </c>
      <c r="S38" s="24">
        <f t="shared" si="8"/>
        <v>0.00683796012791189</v>
      </c>
      <c r="T38" s="3">
        <v>0.01</v>
      </c>
      <c r="U38" s="25">
        <f t="shared" si="9"/>
        <v>6.83796012791189e-5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0.0219683796012791</v>
      </c>
      <c r="AR38" s="28">
        <f t="shared" si="15"/>
        <v>99.5111666666667</v>
      </c>
      <c r="AS38" s="1">
        <f t="shared" si="16"/>
        <v>0.136666666666667</v>
      </c>
      <c r="AT38" s="2">
        <f t="shared" si="20"/>
        <v>99.922475</v>
      </c>
      <c r="AU38" s="1">
        <f t="shared" si="17"/>
        <v>200018.621372538</v>
      </c>
      <c r="AV38" s="1">
        <f>SUM(AU27:AU38)</f>
        <v>2487913.9574553</v>
      </c>
    </row>
    <row r="39" s="1" customFormat="1" spans="1:46">
      <c r="A39" s="13"/>
      <c r="B39" s="13"/>
      <c r="C39" s="16">
        <v>12</v>
      </c>
      <c r="D39" s="17">
        <v>-15.8200002174193</v>
      </c>
      <c r="E39" s="19">
        <f t="shared" si="18"/>
        <v>-12.7422207852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-14.4625701851613</v>
      </c>
      <c r="E42" s="16"/>
      <c r="F42" s="16"/>
      <c r="G42" s="13">
        <v>1</v>
      </c>
      <c r="H42" s="18">
        <f t="shared" ref="H42:H53" si="21">E43</f>
        <v>-14.4625701851613</v>
      </c>
      <c r="I42" s="18">
        <f t="shared" ref="I42:I53" si="22">H42+273.15</f>
        <v>258.687429814839</v>
      </c>
      <c r="J42" s="18">
        <f t="shared" ref="J42:J53" si="23">EXP(($C$16*(I42-$C$14))/($C$17*I42*$C$14))</f>
        <v>0.00237521626310587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0.000183107895906439</v>
      </c>
      <c r="Q42" s="23">
        <f t="shared" ref="Q42:Q53" si="27">P42*$B$44</f>
        <v>2.92972633450302e-5</v>
      </c>
      <c r="R42" s="18">
        <f t="shared" ref="R42:R53" si="28">L42*$B$44</f>
        <v>0.0123345666666667</v>
      </c>
      <c r="S42" s="24">
        <f t="shared" ref="S42:S53" si="29">Q42/R42</f>
        <v>0.00237521626310587</v>
      </c>
      <c r="T42" s="3">
        <v>0.01</v>
      </c>
      <c r="U42" s="25">
        <f t="shared" ref="U42:U53" si="30">S42*T42</f>
        <v>2.37521626310587e-5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0.0148237521626311</v>
      </c>
      <c r="AR42" s="28">
        <f t="shared" ref="AR42:AR53" si="34">$B$42/12</f>
        <v>7.70910416666667</v>
      </c>
      <c r="AS42" s="1">
        <f t="shared" ref="AS42:AS53" si="35">$B$44</f>
        <v>0.16</v>
      </c>
      <c r="AT42" s="2">
        <f t="shared" ref="AT42:AT53" si="36">$E$5/12</f>
        <v>125.651349315069</v>
      </c>
      <c r="AU42" s="1">
        <f t="shared" ref="AU42:AU53" si="37">AT42*10000*AS42*0.67*AR42*AQ42</f>
        <v>15393.0259459558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-15.8117590080323</v>
      </c>
      <c r="E43" s="19">
        <f t="shared" ref="E43:E54" si="38">D42</f>
        <v>-14.4625701851613</v>
      </c>
      <c r="F43" s="16" t="s">
        <v>73</v>
      </c>
      <c r="G43" s="13">
        <v>2</v>
      </c>
      <c r="H43" s="18">
        <f t="shared" si="21"/>
        <v>-15.8117590080323</v>
      </c>
      <c r="I43" s="18">
        <f t="shared" si="22"/>
        <v>257.338240991968</v>
      </c>
      <c r="J43" s="18">
        <f t="shared" si="23"/>
        <v>0.0019498478510277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0.153998975437427</v>
      </c>
      <c r="P43" s="18">
        <f t="shared" si="26"/>
        <v>0.000300274571317134</v>
      </c>
      <c r="Q43" s="23">
        <f t="shared" si="27"/>
        <v>4.80439314107415e-5</v>
      </c>
      <c r="R43" s="18">
        <f t="shared" si="28"/>
        <v>0.0123345666666667</v>
      </c>
      <c r="S43" s="24">
        <f t="shared" si="29"/>
        <v>0.00389506439172906</v>
      </c>
      <c r="T43" s="3">
        <v>0.01</v>
      </c>
      <c r="U43" s="25">
        <f t="shared" si="30"/>
        <v>3.89506439172906e-5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0.0148389506439173</v>
      </c>
      <c r="AR43" s="28">
        <f t="shared" si="34"/>
        <v>7.70910416666667</v>
      </c>
      <c r="AS43" s="1">
        <f t="shared" si="35"/>
        <v>0.16</v>
      </c>
      <c r="AT43" s="2">
        <f t="shared" si="36"/>
        <v>125.651349315069</v>
      </c>
      <c r="AU43" s="1">
        <f t="shared" si="37"/>
        <v>15408.8080916778</v>
      </c>
    </row>
    <row r="44" s="1" customFormat="1" spans="1:47">
      <c r="A44" s="13" t="s">
        <v>37</v>
      </c>
      <c r="B44" s="13">
        <f>I5</f>
        <v>0.16</v>
      </c>
      <c r="C44" s="16">
        <v>2</v>
      </c>
      <c r="D44" s="17">
        <v>-10.2593071785</v>
      </c>
      <c r="E44" s="19">
        <f t="shared" si="38"/>
        <v>-15.8117590080323</v>
      </c>
      <c r="F44" s="16" t="s">
        <v>73</v>
      </c>
      <c r="G44" s="13">
        <v>3</v>
      </c>
      <c r="H44" s="18">
        <f t="shared" si="21"/>
        <v>-10.2593071785</v>
      </c>
      <c r="I44" s="18">
        <f t="shared" si="22"/>
        <v>262.8906928215</v>
      </c>
      <c r="J44" s="18">
        <f t="shared" si="23"/>
        <v>0.00433572114638844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0.230789742532776</v>
      </c>
      <c r="P44" s="18">
        <f t="shared" si="26"/>
        <v>0.0010006399670689</v>
      </c>
      <c r="Q44" s="23">
        <f t="shared" si="27"/>
        <v>0.000160102394731024</v>
      </c>
      <c r="R44" s="18">
        <f t="shared" si="28"/>
        <v>0.0123345666666667</v>
      </c>
      <c r="S44" s="24">
        <f t="shared" si="29"/>
        <v>0.0129799772507364</v>
      </c>
      <c r="T44" s="3">
        <v>0.01</v>
      </c>
      <c r="U44" s="25">
        <f t="shared" si="30"/>
        <v>0.000129799772507364</v>
      </c>
      <c r="V44" s="24"/>
      <c r="W44" s="3"/>
      <c r="X44" s="25"/>
      <c r="Y44" s="27">
        <v>0.02</v>
      </c>
      <c r="Z44" s="3">
        <v>0.49</v>
      </c>
      <c r="AA44" s="26">
        <f t="shared" si="31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32"/>
        <v>0.005</v>
      </c>
      <c r="AQ44" s="1">
        <f t="shared" si="33"/>
        <v>0.0149297997725074</v>
      </c>
      <c r="AR44" s="28">
        <f t="shared" si="34"/>
        <v>7.70910416666667</v>
      </c>
      <c r="AS44" s="1">
        <f t="shared" si="35"/>
        <v>0.16</v>
      </c>
      <c r="AT44" s="2">
        <f t="shared" si="36"/>
        <v>125.651349315069</v>
      </c>
      <c r="AU44" s="1">
        <f t="shared" si="37"/>
        <v>15503.1460823709</v>
      </c>
    </row>
    <row r="45" s="1" customFormat="1" spans="1:47">
      <c r="A45" s="13"/>
      <c r="B45" s="13"/>
      <c r="C45" s="16">
        <v>3</v>
      </c>
      <c r="D45" s="17">
        <v>-5.12528044925806</v>
      </c>
      <c r="E45" s="19">
        <f t="shared" si="38"/>
        <v>-10.2593071785</v>
      </c>
      <c r="F45" s="16" t="s">
        <v>73</v>
      </c>
      <c r="G45" s="13">
        <v>4</v>
      </c>
      <c r="H45" s="18">
        <f t="shared" si="21"/>
        <v>-5.12528044925806</v>
      </c>
      <c r="I45" s="18">
        <f t="shared" si="22"/>
        <v>268.024719550742</v>
      </c>
      <c r="J45" s="18">
        <f t="shared" si="23"/>
        <v>0.00881399920544776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0.306880144232374</v>
      </c>
      <c r="P45" s="18">
        <f t="shared" si="26"/>
        <v>0.00270484134743184</v>
      </c>
      <c r="Q45" s="23">
        <f t="shared" si="27"/>
        <v>0.000432774615589094</v>
      </c>
      <c r="R45" s="18">
        <f t="shared" si="28"/>
        <v>0.0123345666666667</v>
      </c>
      <c r="S45" s="24">
        <f t="shared" si="29"/>
        <v>0.0350863250639067</v>
      </c>
      <c r="T45" s="3">
        <v>0.01</v>
      </c>
      <c r="U45" s="25">
        <f t="shared" si="30"/>
        <v>0.000350863250639067</v>
      </c>
      <c r="V45" s="24"/>
      <c r="W45" s="3"/>
      <c r="X45" s="25"/>
      <c r="Y45" s="27">
        <v>0.02</v>
      </c>
      <c r="Z45" s="3">
        <v>0.49</v>
      </c>
      <c r="AA45" s="26">
        <f t="shared" si="31"/>
        <v>0.0098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</v>
      </c>
      <c r="AO45" s="3">
        <v>0.5</v>
      </c>
      <c r="AP45" s="3">
        <f t="shared" si="32"/>
        <v>0.005</v>
      </c>
      <c r="AQ45" s="1">
        <f t="shared" si="33"/>
        <v>0.0151508632506391</v>
      </c>
      <c r="AR45" s="28">
        <f t="shared" si="34"/>
        <v>7.70910416666667</v>
      </c>
      <c r="AS45" s="1">
        <f t="shared" si="35"/>
        <v>0.16</v>
      </c>
      <c r="AT45" s="2">
        <f t="shared" si="36"/>
        <v>125.651349315069</v>
      </c>
      <c r="AU45" s="1">
        <f t="shared" si="37"/>
        <v>15732.6990199303</v>
      </c>
    </row>
    <row r="46" s="1" customFormat="1" spans="1:47">
      <c r="A46" s="13"/>
      <c r="B46" s="13"/>
      <c r="C46" s="16">
        <v>4</v>
      </c>
      <c r="D46" s="17">
        <v>-1.6040313884</v>
      </c>
      <c r="E46" s="19">
        <f t="shared" si="38"/>
        <v>-5.12528044925806</v>
      </c>
      <c r="F46" s="16" t="s">
        <v>73</v>
      </c>
      <c r="G46" s="13">
        <v>5</v>
      </c>
      <c r="H46" s="18">
        <f t="shared" si="21"/>
        <v>-1.6040313884</v>
      </c>
      <c r="I46" s="18">
        <f t="shared" si="22"/>
        <v>271.5459686116</v>
      </c>
      <c r="J46" s="18">
        <f t="shared" si="23"/>
        <v>0.014117580682239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0.288966537740695</v>
      </c>
      <c r="O46" s="18">
        <f t="shared" si="39"/>
        <v>0.0922998068109138</v>
      </c>
      <c r="P46" s="18">
        <f t="shared" si="26"/>
        <v>0.00130304996960815</v>
      </c>
      <c r="Q46" s="23">
        <f t="shared" si="27"/>
        <v>0.000208487995137304</v>
      </c>
      <c r="R46" s="18">
        <f t="shared" si="28"/>
        <v>0.0123345666666667</v>
      </c>
      <c r="S46" s="24">
        <f t="shared" si="29"/>
        <v>0.0169027417639834</v>
      </c>
      <c r="T46" s="3">
        <v>0.01</v>
      </c>
      <c r="U46" s="25">
        <f t="shared" si="30"/>
        <v>0.000169027417639834</v>
      </c>
      <c r="V46" s="24"/>
      <c r="W46" s="3"/>
      <c r="X46" s="25"/>
      <c r="Y46" s="27">
        <v>0.02</v>
      </c>
      <c r="Z46" s="3">
        <v>0.49</v>
      </c>
      <c r="AA46" s="26">
        <f t="shared" si="31"/>
        <v>0.0098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</v>
      </c>
      <c r="AO46" s="3">
        <v>0.5</v>
      </c>
      <c r="AP46" s="3">
        <f t="shared" si="32"/>
        <v>0.005</v>
      </c>
      <c r="AQ46" s="1">
        <f t="shared" si="33"/>
        <v>0.0149690274176398</v>
      </c>
      <c r="AR46" s="28">
        <f t="shared" si="34"/>
        <v>7.70910416666667</v>
      </c>
      <c r="AS46" s="1">
        <f t="shared" si="35"/>
        <v>0.16</v>
      </c>
      <c r="AT46" s="2">
        <f t="shared" si="36"/>
        <v>125.651349315069</v>
      </c>
      <c r="AU46" s="1">
        <f t="shared" si="37"/>
        <v>15543.8801794266</v>
      </c>
    </row>
    <row r="47" s="1" customFormat="1" spans="1:47">
      <c r="A47" s="13"/>
      <c r="B47" s="13"/>
      <c r="C47" s="16">
        <v>5</v>
      </c>
      <c r="D47" s="17">
        <v>2.653654645</v>
      </c>
      <c r="E47" s="19">
        <f t="shared" si="38"/>
        <v>-1.6040313884</v>
      </c>
      <c r="F47" s="16" t="s">
        <v>75</v>
      </c>
      <c r="G47" s="13">
        <v>6</v>
      </c>
      <c r="H47" s="18">
        <f t="shared" si="21"/>
        <v>2.653654645</v>
      </c>
      <c r="I47" s="18">
        <f t="shared" si="22"/>
        <v>275.803654645</v>
      </c>
      <c r="J47" s="18">
        <f t="shared" si="23"/>
        <v>0.0245560207579964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0.168087798507972</v>
      </c>
      <c r="P47" s="18">
        <f t="shared" si="26"/>
        <v>0.00412756746932768</v>
      </c>
      <c r="Q47" s="23">
        <f t="shared" si="27"/>
        <v>0.00066041079509243</v>
      </c>
      <c r="R47" s="18">
        <f t="shared" si="28"/>
        <v>0.0123345666666667</v>
      </c>
      <c r="S47" s="24">
        <f t="shared" si="29"/>
        <v>0.0535414670770028</v>
      </c>
      <c r="T47" s="3">
        <v>0.01</v>
      </c>
      <c r="U47" s="25">
        <f t="shared" si="30"/>
        <v>0.000535414670770028</v>
      </c>
      <c r="V47" s="24"/>
      <c r="W47" s="3"/>
      <c r="X47" s="25"/>
      <c r="Y47" s="27">
        <v>0.02</v>
      </c>
      <c r="Z47" s="3">
        <v>0.49</v>
      </c>
      <c r="AA47" s="26">
        <f t="shared" si="31"/>
        <v>0.0098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0.01</v>
      </c>
      <c r="AO47" s="3">
        <v>0.5</v>
      </c>
      <c r="AP47" s="3">
        <f t="shared" si="32"/>
        <v>0.005</v>
      </c>
      <c r="AQ47" s="1">
        <f t="shared" si="33"/>
        <v>0.01533541467077</v>
      </c>
      <c r="AR47" s="28">
        <f t="shared" si="34"/>
        <v>7.70910416666667</v>
      </c>
      <c r="AS47" s="1">
        <f t="shared" si="35"/>
        <v>0.16</v>
      </c>
      <c r="AT47" s="2">
        <f t="shared" si="36"/>
        <v>125.651349315069</v>
      </c>
      <c r="AU47" s="1">
        <f t="shared" si="37"/>
        <v>15924.3377337507</v>
      </c>
    </row>
    <row r="48" s="1" customFormat="1" spans="1:47">
      <c r="A48" s="13"/>
      <c r="B48" s="13"/>
      <c r="C48" s="16">
        <v>6</v>
      </c>
      <c r="D48" s="17">
        <v>8.78700223796667</v>
      </c>
      <c r="E48" s="19">
        <f t="shared" si="38"/>
        <v>2.653654645</v>
      </c>
      <c r="F48" s="16" t="s">
        <v>73</v>
      </c>
      <c r="G48" s="13">
        <v>7</v>
      </c>
      <c r="H48" s="18">
        <f t="shared" si="21"/>
        <v>8.78700223796667</v>
      </c>
      <c r="I48" s="18">
        <f t="shared" si="22"/>
        <v>281.937002237967</v>
      </c>
      <c r="J48" s="18">
        <f t="shared" si="23"/>
        <v>0.0529293030653868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0.241051272705311</v>
      </c>
      <c r="P48" s="18">
        <f t="shared" si="26"/>
        <v>0.0127586758673166</v>
      </c>
      <c r="Q48" s="23">
        <f t="shared" si="27"/>
        <v>0.00204138813877066</v>
      </c>
      <c r="R48" s="18">
        <f t="shared" si="28"/>
        <v>0.0123345666666667</v>
      </c>
      <c r="S48" s="24">
        <f t="shared" si="29"/>
        <v>0.165501407056915</v>
      </c>
      <c r="T48" s="3">
        <v>0.01</v>
      </c>
      <c r="U48" s="25">
        <f t="shared" si="30"/>
        <v>0.00165501407056915</v>
      </c>
      <c r="V48" s="24"/>
      <c r="W48" s="3"/>
      <c r="X48" s="25"/>
      <c r="Y48" s="27">
        <v>0.02</v>
      </c>
      <c r="Z48" s="3">
        <v>0.49</v>
      </c>
      <c r="AA48" s="26">
        <f t="shared" si="31"/>
        <v>0.0098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0.01</v>
      </c>
      <c r="AO48" s="3">
        <v>0.5</v>
      </c>
      <c r="AP48" s="3">
        <f t="shared" si="32"/>
        <v>0.005</v>
      </c>
      <c r="AQ48" s="1">
        <f t="shared" si="33"/>
        <v>0.0164550140705692</v>
      </c>
      <c r="AR48" s="28">
        <f t="shared" si="34"/>
        <v>7.70910416666667</v>
      </c>
      <c r="AS48" s="1">
        <f t="shared" si="35"/>
        <v>0.16</v>
      </c>
      <c r="AT48" s="2">
        <f t="shared" si="36"/>
        <v>125.651349315069</v>
      </c>
      <c r="AU48" s="1">
        <f t="shared" si="37"/>
        <v>17086.9329000156</v>
      </c>
    </row>
    <row r="49" s="1" customFormat="1" spans="1:47">
      <c r="A49" s="13"/>
      <c r="B49" s="13"/>
      <c r="C49" s="16">
        <v>7</v>
      </c>
      <c r="D49" s="17">
        <v>10.2169405024839</v>
      </c>
      <c r="E49" s="19">
        <f t="shared" si="38"/>
        <v>8.78700223796667</v>
      </c>
      <c r="F49" s="16" t="s">
        <v>73</v>
      </c>
      <c r="G49" s="13">
        <v>8</v>
      </c>
      <c r="H49" s="18">
        <f t="shared" si="21"/>
        <v>10.2169405024839</v>
      </c>
      <c r="I49" s="18">
        <f t="shared" si="22"/>
        <v>283.366940502484</v>
      </c>
      <c r="J49" s="18">
        <f t="shared" si="23"/>
        <v>0.0630060526329124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0.305383638504661</v>
      </c>
      <c r="P49" s="18">
        <f t="shared" si="26"/>
        <v>0.019241017600855</v>
      </c>
      <c r="Q49" s="23">
        <f t="shared" si="27"/>
        <v>0.0030785628161368</v>
      </c>
      <c r="R49" s="18">
        <f t="shared" si="28"/>
        <v>0.0123345666666667</v>
      </c>
      <c r="S49" s="24">
        <f t="shared" si="29"/>
        <v>0.249588242484141</v>
      </c>
      <c r="T49" s="3">
        <v>0.01</v>
      </c>
      <c r="U49" s="25">
        <f t="shared" si="30"/>
        <v>0.00249588242484141</v>
      </c>
      <c r="V49" s="24"/>
      <c r="W49" s="3"/>
      <c r="X49" s="25"/>
      <c r="Y49" s="27">
        <v>0.02</v>
      </c>
      <c r="Z49" s="3">
        <v>0.49</v>
      </c>
      <c r="AA49" s="26">
        <f t="shared" si="31"/>
        <v>0.0098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0.01</v>
      </c>
      <c r="AO49" s="3">
        <v>0.5</v>
      </c>
      <c r="AP49" s="3">
        <f t="shared" si="32"/>
        <v>0.005</v>
      </c>
      <c r="AQ49" s="1">
        <f t="shared" si="33"/>
        <v>0.0172958824248414</v>
      </c>
      <c r="AR49" s="28">
        <f t="shared" si="34"/>
        <v>7.70910416666667</v>
      </c>
      <c r="AS49" s="1">
        <f t="shared" si="35"/>
        <v>0.16</v>
      </c>
      <c r="AT49" s="2">
        <f t="shared" si="36"/>
        <v>125.651349315069</v>
      </c>
      <c r="AU49" s="1">
        <f t="shared" si="37"/>
        <v>17960.092964515</v>
      </c>
    </row>
    <row r="50" s="1" customFormat="1" spans="1:47">
      <c r="A50" s="13"/>
      <c r="B50" s="13"/>
      <c r="C50" s="16">
        <v>8</v>
      </c>
      <c r="D50" s="17">
        <v>10.9921137099032</v>
      </c>
      <c r="E50" s="19">
        <f t="shared" si="38"/>
        <v>10.2169405024839</v>
      </c>
      <c r="F50" s="16" t="s">
        <v>73</v>
      </c>
      <c r="G50" s="13">
        <v>9</v>
      </c>
      <c r="H50" s="18">
        <f t="shared" si="21"/>
        <v>10.9921137099032</v>
      </c>
      <c r="I50" s="18">
        <f t="shared" si="22"/>
        <v>284.142113709903</v>
      </c>
      <c r="J50" s="18">
        <f t="shared" si="23"/>
        <v>0.0691979907833334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0.363233662570473</v>
      </c>
      <c r="P50" s="18">
        <f t="shared" si="26"/>
        <v>0.025135039634748</v>
      </c>
      <c r="Q50" s="23">
        <f t="shared" si="27"/>
        <v>0.00402160634155968</v>
      </c>
      <c r="R50" s="18">
        <f t="shared" si="28"/>
        <v>0.0123345666666667</v>
      </c>
      <c r="S50" s="24">
        <f t="shared" si="29"/>
        <v>0.326043585497641</v>
      </c>
      <c r="T50" s="3">
        <v>0.01</v>
      </c>
      <c r="U50" s="25">
        <f t="shared" si="30"/>
        <v>0.00326043585497641</v>
      </c>
      <c r="V50" s="24"/>
      <c r="W50" s="3"/>
      <c r="X50" s="25"/>
      <c r="Y50" s="27">
        <v>0.02</v>
      </c>
      <c r="Z50" s="3">
        <v>0.49</v>
      </c>
      <c r="AA50" s="26">
        <f t="shared" si="31"/>
        <v>0.0098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</v>
      </c>
      <c r="AO50" s="3">
        <v>0.5</v>
      </c>
      <c r="AP50" s="3">
        <f t="shared" si="32"/>
        <v>0.005</v>
      </c>
      <c r="AQ50" s="1">
        <f t="shared" si="33"/>
        <v>0.0180604358549764</v>
      </c>
      <c r="AR50" s="28">
        <f t="shared" si="34"/>
        <v>7.70910416666667</v>
      </c>
      <c r="AS50" s="1">
        <f t="shared" si="35"/>
        <v>0.16</v>
      </c>
      <c r="AT50" s="2">
        <f t="shared" si="36"/>
        <v>125.651349315069</v>
      </c>
      <c r="AU50" s="1">
        <f t="shared" si="37"/>
        <v>18754.0073971109</v>
      </c>
    </row>
    <row r="51" s="1" customFormat="1" spans="1:47">
      <c r="A51" s="13"/>
      <c r="B51" s="13"/>
      <c r="C51" s="16">
        <v>9</v>
      </c>
      <c r="D51" s="17">
        <v>3.95104949496667</v>
      </c>
      <c r="E51" s="19">
        <f t="shared" si="38"/>
        <v>10.9921137099032</v>
      </c>
      <c r="F51" s="16" t="s">
        <v>73</v>
      </c>
      <c r="G51" s="13">
        <v>10</v>
      </c>
      <c r="H51" s="18">
        <f t="shared" si="21"/>
        <v>3.95104949496667</v>
      </c>
      <c r="I51" s="18">
        <f t="shared" si="22"/>
        <v>277.101049494967</v>
      </c>
      <c r="J51" s="18">
        <f t="shared" si="23"/>
        <v>0.0289696367923928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0.415189664602392</v>
      </c>
      <c r="P51" s="18">
        <f t="shared" si="26"/>
        <v>0.0120278937834867</v>
      </c>
      <c r="Q51" s="23">
        <f t="shared" si="27"/>
        <v>0.00192446300535787</v>
      </c>
      <c r="R51" s="18">
        <f t="shared" si="28"/>
        <v>0.0123345666666667</v>
      </c>
      <c r="S51" s="24">
        <f t="shared" si="29"/>
        <v>0.156021938781084</v>
      </c>
      <c r="T51" s="3">
        <v>0.01</v>
      </c>
      <c r="U51" s="25">
        <f t="shared" si="30"/>
        <v>0.00156021938781084</v>
      </c>
      <c r="V51" s="24"/>
      <c r="W51" s="3"/>
      <c r="X51" s="25"/>
      <c r="Y51" s="27">
        <v>0.02</v>
      </c>
      <c r="Z51" s="3">
        <v>0.49</v>
      </c>
      <c r="AA51" s="26">
        <f t="shared" si="31"/>
        <v>0.0098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</v>
      </c>
      <c r="AO51" s="3">
        <v>0.5</v>
      </c>
      <c r="AP51" s="3">
        <f t="shared" si="32"/>
        <v>0.005</v>
      </c>
      <c r="AQ51" s="1">
        <f t="shared" si="33"/>
        <v>0.0163602193878108</v>
      </c>
      <c r="AR51" s="28">
        <f t="shared" si="34"/>
        <v>7.70910416666667</v>
      </c>
      <c r="AS51" s="1">
        <f t="shared" si="35"/>
        <v>0.16</v>
      </c>
      <c r="AT51" s="2">
        <f t="shared" si="36"/>
        <v>125.651349315069</v>
      </c>
      <c r="AU51" s="1">
        <f t="shared" si="37"/>
        <v>16988.4978347751</v>
      </c>
    </row>
    <row r="52" s="1" customFormat="1" spans="1:47">
      <c r="A52" s="13"/>
      <c r="B52" s="13"/>
      <c r="C52" s="16">
        <v>10</v>
      </c>
      <c r="D52" s="17">
        <v>-2.22636190419355</v>
      </c>
      <c r="E52" s="19">
        <f t="shared" si="38"/>
        <v>3.95104949496667</v>
      </c>
      <c r="F52" s="16" t="s">
        <v>73</v>
      </c>
      <c r="G52" s="13">
        <v>11</v>
      </c>
      <c r="H52" s="18">
        <f t="shared" si="21"/>
        <v>-2.22636190419355</v>
      </c>
      <c r="I52" s="18">
        <f t="shared" si="22"/>
        <v>270.923638095806</v>
      </c>
      <c r="J52" s="18">
        <f t="shared" si="23"/>
        <v>0.0130013752184133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0.38300368227796</v>
      </c>
      <c r="O52" s="18">
        <f t="shared" si="39"/>
        <v>0.0972491302076119</v>
      </c>
      <c r="P52" s="18">
        <f t="shared" si="26"/>
        <v>0.00126437243149349</v>
      </c>
      <c r="Q52" s="23">
        <f t="shared" si="27"/>
        <v>0.000202299589038959</v>
      </c>
      <c r="R52" s="18">
        <f t="shared" si="28"/>
        <v>0.0123345666666667</v>
      </c>
      <c r="S52" s="24">
        <f t="shared" si="29"/>
        <v>0.0164010292786094</v>
      </c>
      <c r="T52" s="3">
        <v>0.01</v>
      </c>
      <c r="U52" s="25">
        <f t="shared" si="30"/>
        <v>0.000164010292786094</v>
      </c>
      <c r="V52" s="24"/>
      <c r="W52" s="3"/>
      <c r="X52" s="25"/>
      <c r="Y52" s="27">
        <v>0.02</v>
      </c>
      <c r="Z52" s="3">
        <v>0.49</v>
      </c>
      <c r="AA52" s="26">
        <f t="shared" si="31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32"/>
        <v>0.005</v>
      </c>
      <c r="AQ52" s="1">
        <f t="shared" si="33"/>
        <v>0.0149640102927861</v>
      </c>
      <c r="AR52" s="28">
        <f t="shared" si="34"/>
        <v>7.70910416666667</v>
      </c>
      <c r="AS52" s="1">
        <f t="shared" si="35"/>
        <v>0.16</v>
      </c>
      <c r="AT52" s="2">
        <f t="shared" si="36"/>
        <v>125.651349315069</v>
      </c>
      <c r="AU52" s="1">
        <f t="shared" si="37"/>
        <v>15538.670382865</v>
      </c>
    </row>
    <row r="53" s="1" customFormat="1" spans="1:48">
      <c r="A53" s="13"/>
      <c r="B53" s="13"/>
      <c r="C53" s="16">
        <v>11</v>
      </c>
      <c r="D53" s="17">
        <v>-12.7422207852</v>
      </c>
      <c r="E53" s="19">
        <f t="shared" si="38"/>
        <v>-2.22636190419355</v>
      </c>
      <c r="F53" s="16" t="s">
        <v>75</v>
      </c>
      <c r="G53" s="13">
        <v>12</v>
      </c>
      <c r="H53" s="18">
        <f t="shared" si="21"/>
        <v>-12.7422207852</v>
      </c>
      <c r="I53" s="18">
        <f t="shared" si="22"/>
        <v>260.4077792148</v>
      </c>
      <c r="J53" s="18">
        <f t="shared" si="23"/>
        <v>0.00304574915056292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0.173075799442785</v>
      </c>
      <c r="P53" s="18">
        <f t="shared" si="26"/>
        <v>0.000527145469135861</v>
      </c>
      <c r="Q53" s="23">
        <f t="shared" si="27"/>
        <v>8.43432750617378e-5</v>
      </c>
      <c r="R53" s="18">
        <f t="shared" si="28"/>
        <v>0.0123345666666667</v>
      </c>
      <c r="S53" s="24">
        <f t="shared" si="29"/>
        <v>0.00683796012791189</v>
      </c>
      <c r="T53" s="3">
        <v>0.01</v>
      </c>
      <c r="U53" s="25">
        <f t="shared" si="30"/>
        <v>6.83796012791189e-5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0.0148683796012791</v>
      </c>
      <c r="AR53" s="28">
        <f t="shared" si="34"/>
        <v>7.70910416666667</v>
      </c>
      <c r="AS53" s="1">
        <f t="shared" si="35"/>
        <v>0.16</v>
      </c>
      <c r="AT53" s="2">
        <f t="shared" si="36"/>
        <v>125.651349315069</v>
      </c>
      <c r="AU53" s="1">
        <f t="shared" si="37"/>
        <v>15439.3672037881</v>
      </c>
      <c r="AV53" s="1">
        <f>SUM(AU42:AU53)</f>
        <v>195273.465736182</v>
      </c>
    </row>
    <row r="54" s="1" customFormat="1" spans="1:46">
      <c r="A54" s="13"/>
      <c r="B54" s="13"/>
      <c r="C54" s="16">
        <v>12</v>
      </c>
      <c r="D54" s="17">
        <v>-15.8200002174193</v>
      </c>
      <c r="E54" s="19">
        <f t="shared" si="38"/>
        <v>-12.7422207852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134.758</v>
      </c>
      <c r="C58" s="16" t="s">
        <v>72</v>
      </c>
      <c r="D58" s="17">
        <v>-14.4625701851613</v>
      </c>
      <c r="E58" s="16"/>
      <c r="F58" s="16"/>
      <c r="G58" s="13">
        <v>1</v>
      </c>
      <c r="H58" s="18">
        <f t="shared" ref="H58:H69" si="40">E59</f>
        <v>-14.4625701851613</v>
      </c>
      <c r="I58" s="18">
        <f t="shared" ref="I58:I69" si="41">H58+273.15</f>
        <v>258.687429814839</v>
      </c>
      <c r="J58" s="18">
        <f t="shared" ref="J58:J69" si="42">EXP(($C$16*(I58-$C$14))/($C$17*I58*$C$14))</f>
        <v>0.00237521626310587</v>
      </c>
      <c r="K58" s="18">
        <f t="shared" ref="K58:K69" si="43">$B$58/12</f>
        <v>11.2298333333333</v>
      </c>
      <c r="L58" s="18">
        <f t="shared" ref="L58:L69" si="44">K58*$B$59/100</f>
        <v>3.032055</v>
      </c>
      <c r="M58" s="13" t="s">
        <v>73</v>
      </c>
      <c r="N58" s="13"/>
      <c r="O58" s="18">
        <f>L58</f>
        <v>3.032055</v>
      </c>
      <c r="P58" s="18">
        <f t="shared" ref="P58:P69" si="45">O58*J58</f>
        <v>0.00720178634663147</v>
      </c>
      <c r="Q58" s="23">
        <f t="shared" ref="Q58:Q69" si="46">P58*$B$60</f>
        <v>0.00208851804052313</v>
      </c>
      <c r="R58" s="18">
        <f t="shared" ref="R58:R69" si="47">L58*$B$60</f>
        <v>0.87929595</v>
      </c>
      <c r="S58" s="24">
        <f t="shared" ref="S58:S69" si="48">Q58/R58</f>
        <v>0.00237521626310587</v>
      </c>
      <c r="T58" s="3">
        <v>0.27</v>
      </c>
      <c r="U58" s="25">
        <f t="shared" ref="U58:U69" si="49">S58*T58</f>
        <v>0.000641308391038585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0.226524606220379</v>
      </c>
      <c r="AC58" s="28">
        <f t="shared" ref="AC58:AC69" si="51">$B$58/12</f>
        <v>11.2298333333333</v>
      </c>
      <c r="AD58" s="1">
        <f t="shared" ref="AD58:AD69" si="52">$B$60</f>
        <v>0.29</v>
      </c>
      <c r="AE58" s="29">
        <f t="shared" ref="AE58:AE69" si="53">$E$7/12</f>
        <v>15.7474778197693</v>
      </c>
      <c r="AF58" s="1">
        <f t="shared" ref="AF58:AF69" si="54">AE58*10000*AC58*AB58</f>
        <v>400589.627798727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7">
        <v>-15.8117590080323</v>
      </c>
      <c r="E59" s="19">
        <f t="shared" ref="E59:E70" si="55">D58</f>
        <v>-14.4625701851613</v>
      </c>
      <c r="F59" s="16" t="s">
        <v>73</v>
      </c>
      <c r="G59" s="13">
        <v>2</v>
      </c>
      <c r="H59" s="18">
        <f t="shared" si="40"/>
        <v>-15.8117590080323</v>
      </c>
      <c r="I59" s="18">
        <f t="shared" si="41"/>
        <v>257.338240991968</v>
      </c>
      <c r="J59" s="18">
        <f t="shared" si="42"/>
        <v>0.0019498478510277</v>
      </c>
      <c r="K59" s="18">
        <f t="shared" si="43"/>
        <v>11.2298333333333</v>
      </c>
      <c r="L59" s="18">
        <f t="shared" si="44"/>
        <v>3.032055</v>
      </c>
      <c r="M59" s="13" t="s">
        <v>73</v>
      </c>
      <c r="N59" s="13"/>
      <c r="O59" s="18">
        <f t="shared" ref="O59:O69" si="56">L59+O58-P58-N59</f>
        <v>6.05690821365337</v>
      </c>
      <c r="P59" s="18">
        <f t="shared" si="45"/>
        <v>0.011810049464264</v>
      </c>
      <c r="Q59" s="23">
        <f t="shared" si="46"/>
        <v>0.00342491434463657</v>
      </c>
      <c r="R59" s="18">
        <f t="shared" si="47"/>
        <v>0.87929595</v>
      </c>
      <c r="S59" s="24">
        <f t="shared" si="48"/>
        <v>0.00389506439172906</v>
      </c>
      <c r="T59" s="3">
        <v>0.27</v>
      </c>
      <c r="U59" s="25">
        <f t="shared" si="49"/>
        <v>0.00105166738576685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0.226604338973055</v>
      </c>
      <c r="AC59" s="28">
        <f t="shared" si="51"/>
        <v>11.2298333333333</v>
      </c>
      <c r="AD59" s="1">
        <f t="shared" si="52"/>
        <v>0.29</v>
      </c>
      <c r="AE59" s="29">
        <f t="shared" si="53"/>
        <v>15.7474778197693</v>
      </c>
      <c r="AF59" s="1">
        <f t="shared" si="54"/>
        <v>400730.628435482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0.29</v>
      </c>
      <c r="C60" s="16">
        <v>2</v>
      </c>
      <c r="D60" s="17">
        <v>-10.2593071785</v>
      </c>
      <c r="E60" s="19">
        <f t="shared" si="55"/>
        <v>-15.8117590080323</v>
      </c>
      <c r="F60" s="16" t="s">
        <v>73</v>
      </c>
      <c r="G60" s="13">
        <v>3</v>
      </c>
      <c r="H60" s="18">
        <f t="shared" si="40"/>
        <v>-10.2593071785</v>
      </c>
      <c r="I60" s="18">
        <f t="shared" si="41"/>
        <v>262.8906928215</v>
      </c>
      <c r="J60" s="18">
        <f t="shared" si="42"/>
        <v>0.00433572114638844</v>
      </c>
      <c r="K60" s="18">
        <f t="shared" si="43"/>
        <v>11.2298333333333</v>
      </c>
      <c r="L60" s="18">
        <f t="shared" si="44"/>
        <v>3.032055</v>
      </c>
      <c r="M60" s="13" t="s">
        <v>73</v>
      </c>
      <c r="N60" s="13"/>
      <c r="O60" s="18">
        <f t="shared" si="56"/>
        <v>9.0771531641891</v>
      </c>
      <c r="P60" s="18">
        <f t="shared" si="45"/>
        <v>0.0393560049229814</v>
      </c>
      <c r="Q60" s="23">
        <f t="shared" si="46"/>
        <v>0.0114132414276646</v>
      </c>
      <c r="R60" s="18">
        <f t="shared" si="47"/>
        <v>0.87929595</v>
      </c>
      <c r="S60" s="24">
        <f t="shared" si="48"/>
        <v>0.0129799772507364</v>
      </c>
      <c r="T60" s="3">
        <v>0.27</v>
      </c>
      <c r="U60" s="25">
        <f t="shared" si="49"/>
        <v>0.00350459385769882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50"/>
        <v>0.227080942586551</v>
      </c>
      <c r="AC60" s="28">
        <f t="shared" si="51"/>
        <v>11.2298333333333</v>
      </c>
      <c r="AD60" s="1">
        <f t="shared" si="52"/>
        <v>0.29</v>
      </c>
      <c r="AE60" s="29">
        <f t="shared" si="53"/>
        <v>15.7474778197693</v>
      </c>
      <c r="AF60" s="1">
        <f t="shared" si="54"/>
        <v>401573.461659315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7">
        <v>-5.12528044925806</v>
      </c>
      <c r="E61" s="19">
        <f t="shared" si="55"/>
        <v>-10.2593071785</v>
      </c>
      <c r="F61" s="16" t="s">
        <v>73</v>
      </c>
      <c r="G61" s="13">
        <v>4</v>
      </c>
      <c r="H61" s="18">
        <f t="shared" si="40"/>
        <v>-5.12528044925806</v>
      </c>
      <c r="I61" s="18">
        <f t="shared" si="41"/>
        <v>268.024719550742</v>
      </c>
      <c r="J61" s="18">
        <f t="shared" si="42"/>
        <v>0.00881399920544776</v>
      </c>
      <c r="K61" s="18">
        <f t="shared" si="43"/>
        <v>11.2298333333333</v>
      </c>
      <c r="L61" s="18">
        <f t="shared" si="44"/>
        <v>3.032055</v>
      </c>
      <c r="M61" s="13" t="s">
        <v>73</v>
      </c>
      <c r="N61" s="13"/>
      <c r="O61" s="18">
        <f t="shared" si="56"/>
        <v>12.0698521592661</v>
      </c>
      <c r="P61" s="18">
        <f t="shared" si="45"/>
        <v>0.106383667341644</v>
      </c>
      <c r="Q61" s="23">
        <f t="shared" si="46"/>
        <v>0.0308512635290766</v>
      </c>
      <c r="R61" s="18">
        <f t="shared" si="47"/>
        <v>0.87929595</v>
      </c>
      <c r="S61" s="24">
        <f t="shared" si="48"/>
        <v>0.0350863250639067</v>
      </c>
      <c r="T61" s="3">
        <v>0.27</v>
      </c>
      <c r="U61" s="25">
        <f t="shared" si="49"/>
        <v>0.0094733077672548</v>
      </c>
      <c r="V61" s="3">
        <v>180.9</v>
      </c>
      <c r="W61" s="26">
        <v>6</v>
      </c>
      <c r="X61" s="26">
        <v>3</v>
      </c>
      <c r="Y61" s="26">
        <v>0.3</v>
      </c>
      <c r="Z61" s="26">
        <v>6</v>
      </c>
      <c r="AA61" s="3">
        <v>30.2</v>
      </c>
      <c r="AB61" s="2">
        <f t="shared" si="50"/>
        <v>0.228240663699178</v>
      </c>
      <c r="AC61" s="28">
        <f t="shared" si="51"/>
        <v>11.2298333333333</v>
      </c>
      <c r="AD61" s="1">
        <f t="shared" si="52"/>
        <v>0.29</v>
      </c>
      <c r="AE61" s="29">
        <f t="shared" si="53"/>
        <v>15.7474778197693</v>
      </c>
      <c r="AF61" s="1">
        <f t="shared" si="54"/>
        <v>403624.330466059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7">
        <v>-1.6040313884</v>
      </c>
      <c r="E62" s="19">
        <f t="shared" si="55"/>
        <v>-5.12528044925806</v>
      </c>
      <c r="F62" s="16" t="s">
        <v>73</v>
      </c>
      <c r="G62" s="13">
        <v>5</v>
      </c>
      <c r="H62" s="18">
        <f t="shared" si="40"/>
        <v>-1.6040313884</v>
      </c>
      <c r="I62" s="18">
        <f t="shared" si="41"/>
        <v>271.5459686116</v>
      </c>
      <c r="J62" s="18">
        <f t="shared" si="42"/>
        <v>0.014117580682239</v>
      </c>
      <c r="K62" s="18">
        <f t="shared" si="43"/>
        <v>11.2298333333333</v>
      </c>
      <c r="L62" s="18">
        <f t="shared" si="44"/>
        <v>3.032055</v>
      </c>
      <c r="M62" s="13" t="s">
        <v>75</v>
      </c>
      <c r="N62" s="18">
        <f>(O61-P61)*$C$22/100</f>
        <v>11.3652950673283</v>
      </c>
      <c r="O62" s="18">
        <f t="shared" si="56"/>
        <v>3.63022842459622</v>
      </c>
      <c r="P62" s="18">
        <f t="shared" si="45"/>
        <v>0.0512500426791946</v>
      </c>
      <c r="Q62" s="23">
        <f t="shared" si="46"/>
        <v>0.0148625123769664</v>
      </c>
      <c r="R62" s="18">
        <f t="shared" si="47"/>
        <v>0.87929595</v>
      </c>
      <c r="S62" s="24">
        <f t="shared" si="48"/>
        <v>0.0169027417639834</v>
      </c>
      <c r="T62" s="3">
        <v>0.27</v>
      </c>
      <c r="U62" s="25">
        <f t="shared" si="49"/>
        <v>0.00456374027627551</v>
      </c>
      <c r="V62" s="3">
        <v>180.9</v>
      </c>
      <c r="W62" s="26">
        <v>6</v>
      </c>
      <c r="X62" s="26">
        <v>3</v>
      </c>
      <c r="Y62" s="26">
        <v>0.3</v>
      </c>
      <c r="Z62" s="26">
        <v>6</v>
      </c>
      <c r="AA62" s="3">
        <v>30.2</v>
      </c>
      <c r="AB62" s="2">
        <f t="shared" si="50"/>
        <v>0.22728673473568</v>
      </c>
      <c r="AC62" s="28">
        <f t="shared" si="51"/>
        <v>11.2298333333333</v>
      </c>
      <c r="AD62" s="1">
        <f t="shared" si="52"/>
        <v>0.29</v>
      </c>
      <c r="AE62" s="29">
        <f t="shared" si="53"/>
        <v>15.7474778197693</v>
      </c>
      <c r="AF62" s="1">
        <f t="shared" si="54"/>
        <v>401937.387688364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7">
        <v>2.653654645</v>
      </c>
      <c r="E63" s="19">
        <f t="shared" si="55"/>
        <v>-1.6040313884</v>
      </c>
      <c r="F63" s="16" t="s">
        <v>75</v>
      </c>
      <c r="G63" s="13">
        <v>6</v>
      </c>
      <c r="H63" s="18">
        <f t="shared" si="40"/>
        <v>2.653654645</v>
      </c>
      <c r="I63" s="18">
        <f t="shared" si="41"/>
        <v>275.803654645</v>
      </c>
      <c r="J63" s="18">
        <f t="shared" si="42"/>
        <v>0.0245560207579964</v>
      </c>
      <c r="K63" s="18">
        <f t="shared" si="43"/>
        <v>11.2298333333333</v>
      </c>
      <c r="L63" s="18">
        <f t="shared" si="44"/>
        <v>3.032055</v>
      </c>
      <c r="M63" s="13" t="s">
        <v>73</v>
      </c>
      <c r="N63" s="13"/>
      <c r="O63" s="18">
        <f t="shared" si="56"/>
        <v>6.61103338191703</v>
      </c>
      <c r="P63" s="18">
        <f t="shared" si="45"/>
        <v>0.162340672958162</v>
      </c>
      <c r="Q63" s="23">
        <f t="shared" si="46"/>
        <v>0.0470787951578669</v>
      </c>
      <c r="R63" s="18">
        <f t="shared" si="47"/>
        <v>0.87929595</v>
      </c>
      <c r="S63" s="24">
        <f t="shared" si="48"/>
        <v>0.0535414670770028</v>
      </c>
      <c r="T63" s="3">
        <v>0.27</v>
      </c>
      <c r="U63" s="25">
        <f t="shared" si="49"/>
        <v>0.0144561961107908</v>
      </c>
      <c r="V63" s="3">
        <v>180.9</v>
      </c>
      <c r="W63" s="26">
        <v>6</v>
      </c>
      <c r="X63" s="26">
        <v>3</v>
      </c>
      <c r="Y63" s="26">
        <v>0.3</v>
      </c>
      <c r="Z63" s="26">
        <v>6</v>
      </c>
      <c r="AA63" s="3">
        <v>30.2</v>
      </c>
      <c r="AB63" s="2">
        <f t="shared" si="50"/>
        <v>0.229208838904327</v>
      </c>
      <c r="AC63" s="28">
        <f t="shared" si="51"/>
        <v>11.2298333333333</v>
      </c>
      <c r="AD63" s="1">
        <f t="shared" si="52"/>
        <v>0.29</v>
      </c>
      <c r="AE63" s="29">
        <f t="shared" si="53"/>
        <v>15.7474778197693</v>
      </c>
      <c r="AF63" s="1">
        <f t="shared" si="54"/>
        <v>405336.466518499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7">
        <v>8.78700223796667</v>
      </c>
      <c r="E64" s="19">
        <f t="shared" si="55"/>
        <v>2.653654645</v>
      </c>
      <c r="F64" s="16" t="s">
        <v>73</v>
      </c>
      <c r="G64" s="13">
        <v>7</v>
      </c>
      <c r="H64" s="18">
        <f t="shared" si="40"/>
        <v>8.78700223796667</v>
      </c>
      <c r="I64" s="18">
        <f t="shared" si="41"/>
        <v>281.937002237967</v>
      </c>
      <c r="J64" s="18">
        <f t="shared" si="42"/>
        <v>0.0529293030653868</v>
      </c>
      <c r="K64" s="18">
        <f t="shared" si="43"/>
        <v>11.2298333333333</v>
      </c>
      <c r="L64" s="18">
        <f t="shared" si="44"/>
        <v>3.032055</v>
      </c>
      <c r="M64" s="13" t="s">
        <v>73</v>
      </c>
      <c r="N64" s="13"/>
      <c r="O64" s="18">
        <f t="shared" si="56"/>
        <v>9.48074770895887</v>
      </c>
      <c r="P64" s="18">
        <f t="shared" si="45"/>
        <v>0.501809368773955</v>
      </c>
      <c r="Q64" s="23">
        <f t="shared" si="46"/>
        <v>0.145524716944447</v>
      </c>
      <c r="R64" s="18">
        <f t="shared" si="47"/>
        <v>0.87929595</v>
      </c>
      <c r="S64" s="24">
        <f t="shared" si="48"/>
        <v>0.165501407056915</v>
      </c>
      <c r="T64" s="3">
        <v>0.27</v>
      </c>
      <c r="U64" s="25">
        <f t="shared" si="49"/>
        <v>0.0446853799053671</v>
      </c>
      <c r="V64" s="3">
        <v>180.9</v>
      </c>
      <c r="W64" s="26">
        <v>6</v>
      </c>
      <c r="X64" s="26">
        <v>3</v>
      </c>
      <c r="Y64" s="26">
        <v>0.3</v>
      </c>
      <c r="Z64" s="26">
        <v>6</v>
      </c>
      <c r="AA64" s="3">
        <v>30.2</v>
      </c>
      <c r="AB64" s="2">
        <f t="shared" si="50"/>
        <v>0.235082369315613</v>
      </c>
      <c r="AC64" s="28">
        <f t="shared" si="51"/>
        <v>11.2298333333333</v>
      </c>
      <c r="AD64" s="1">
        <f t="shared" si="52"/>
        <v>0.29</v>
      </c>
      <c r="AE64" s="29">
        <f t="shared" si="53"/>
        <v>15.7474778197693</v>
      </c>
      <c r="AF64" s="1">
        <f t="shared" si="54"/>
        <v>415723.308816031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7">
        <v>10.2169405024839</v>
      </c>
      <c r="E65" s="19">
        <f t="shared" si="55"/>
        <v>8.78700223796667</v>
      </c>
      <c r="F65" s="16" t="s">
        <v>73</v>
      </c>
      <c r="G65" s="13">
        <v>8</v>
      </c>
      <c r="H65" s="18">
        <f t="shared" si="40"/>
        <v>10.2169405024839</v>
      </c>
      <c r="I65" s="18">
        <f t="shared" si="41"/>
        <v>283.366940502484</v>
      </c>
      <c r="J65" s="18">
        <f t="shared" si="42"/>
        <v>0.0630060526329124</v>
      </c>
      <c r="K65" s="18">
        <f t="shared" si="43"/>
        <v>11.2298333333333</v>
      </c>
      <c r="L65" s="18">
        <f t="shared" si="44"/>
        <v>3.032055</v>
      </c>
      <c r="M65" s="13" t="s">
        <v>73</v>
      </c>
      <c r="N65" s="13"/>
      <c r="O65" s="18">
        <f t="shared" si="56"/>
        <v>12.0109933401849</v>
      </c>
      <c r="P65" s="18">
        <f t="shared" si="45"/>
        <v>0.756765278565251</v>
      </c>
      <c r="Q65" s="23">
        <f t="shared" si="46"/>
        <v>0.219461930783923</v>
      </c>
      <c r="R65" s="18">
        <f t="shared" si="47"/>
        <v>0.87929595</v>
      </c>
      <c r="S65" s="24">
        <f t="shared" si="48"/>
        <v>0.249588242484141</v>
      </c>
      <c r="T65" s="3">
        <v>0.27</v>
      </c>
      <c r="U65" s="25">
        <f t="shared" si="49"/>
        <v>0.0673888254707179</v>
      </c>
      <c r="V65" s="3">
        <v>180.9</v>
      </c>
      <c r="W65" s="26">
        <v>6</v>
      </c>
      <c r="X65" s="26">
        <v>3</v>
      </c>
      <c r="Y65" s="26">
        <v>0.3</v>
      </c>
      <c r="Z65" s="26">
        <v>6</v>
      </c>
      <c r="AA65" s="3">
        <v>30.2</v>
      </c>
      <c r="AB65" s="2">
        <f t="shared" si="50"/>
        <v>0.239493648788961</v>
      </c>
      <c r="AC65" s="28">
        <f t="shared" si="51"/>
        <v>11.2298333333333</v>
      </c>
      <c r="AD65" s="1">
        <f t="shared" si="52"/>
        <v>0.29</v>
      </c>
      <c r="AE65" s="29">
        <f t="shared" si="53"/>
        <v>15.7474778197693</v>
      </c>
      <c r="AF65" s="1">
        <f t="shared" si="54"/>
        <v>423524.283870482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7">
        <v>10.9921137099032</v>
      </c>
      <c r="E66" s="19">
        <f t="shared" si="55"/>
        <v>10.2169405024839</v>
      </c>
      <c r="F66" s="16" t="s">
        <v>73</v>
      </c>
      <c r="G66" s="13">
        <v>9</v>
      </c>
      <c r="H66" s="18">
        <f t="shared" si="40"/>
        <v>10.9921137099032</v>
      </c>
      <c r="I66" s="18">
        <f t="shared" si="41"/>
        <v>284.142113709903</v>
      </c>
      <c r="J66" s="18">
        <f t="shared" si="42"/>
        <v>0.0691979907833334</v>
      </c>
      <c r="K66" s="18">
        <f t="shared" si="43"/>
        <v>11.2298333333333</v>
      </c>
      <c r="L66" s="18">
        <f t="shared" si="44"/>
        <v>3.032055</v>
      </c>
      <c r="M66" s="13" t="s">
        <v>73</v>
      </c>
      <c r="N66" s="13"/>
      <c r="O66" s="18">
        <f t="shared" si="56"/>
        <v>14.2862830616197</v>
      </c>
      <c r="P66" s="18">
        <f t="shared" si="45"/>
        <v>0.988582083626049</v>
      </c>
      <c r="Q66" s="23">
        <f t="shared" si="46"/>
        <v>0.286688804251554</v>
      </c>
      <c r="R66" s="18">
        <f t="shared" si="47"/>
        <v>0.87929595</v>
      </c>
      <c r="S66" s="24">
        <f t="shared" si="48"/>
        <v>0.326043585497641</v>
      </c>
      <c r="T66" s="3">
        <v>0.27</v>
      </c>
      <c r="U66" s="25">
        <f t="shared" si="49"/>
        <v>0.088031768084363</v>
      </c>
      <c r="V66" s="3">
        <v>180.9</v>
      </c>
      <c r="W66" s="26">
        <v>6</v>
      </c>
      <c r="X66" s="26">
        <v>3</v>
      </c>
      <c r="Y66" s="26">
        <v>0.3</v>
      </c>
      <c r="Z66" s="26">
        <v>6</v>
      </c>
      <c r="AA66" s="3">
        <v>30.2</v>
      </c>
      <c r="AB66" s="2">
        <f t="shared" si="50"/>
        <v>0.243504572538792</v>
      </c>
      <c r="AC66" s="28">
        <f t="shared" si="51"/>
        <v>11.2298333333333</v>
      </c>
      <c r="AD66" s="1">
        <f t="shared" si="52"/>
        <v>0.29</v>
      </c>
      <c r="AE66" s="29">
        <f t="shared" si="53"/>
        <v>15.7474778197693</v>
      </c>
      <c r="AF66" s="1">
        <f t="shared" si="54"/>
        <v>430617.263652603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7">
        <v>3.95104949496667</v>
      </c>
      <c r="E67" s="19">
        <f t="shared" si="55"/>
        <v>10.9921137099032</v>
      </c>
      <c r="F67" s="16" t="s">
        <v>73</v>
      </c>
      <c r="G67" s="13">
        <v>10</v>
      </c>
      <c r="H67" s="18">
        <f t="shared" si="40"/>
        <v>3.95104949496667</v>
      </c>
      <c r="I67" s="18">
        <f t="shared" si="41"/>
        <v>277.101049494967</v>
      </c>
      <c r="J67" s="18">
        <f t="shared" si="42"/>
        <v>0.0289696367923928</v>
      </c>
      <c r="K67" s="18">
        <f t="shared" si="43"/>
        <v>11.2298333333333</v>
      </c>
      <c r="L67" s="18">
        <f t="shared" si="44"/>
        <v>3.032055</v>
      </c>
      <c r="M67" s="13" t="s">
        <v>73</v>
      </c>
      <c r="N67" s="13"/>
      <c r="O67" s="18">
        <f t="shared" si="56"/>
        <v>16.3297559779936</v>
      </c>
      <c r="P67" s="18">
        <f t="shared" si="45"/>
        <v>0.47306709959088</v>
      </c>
      <c r="Q67" s="23">
        <f t="shared" si="46"/>
        <v>0.137189458881355</v>
      </c>
      <c r="R67" s="18">
        <f t="shared" si="47"/>
        <v>0.87929595</v>
      </c>
      <c r="S67" s="24">
        <f t="shared" si="48"/>
        <v>0.156021938781084</v>
      </c>
      <c r="T67" s="3">
        <v>0.27</v>
      </c>
      <c r="U67" s="25">
        <f t="shared" si="49"/>
        <v>0.0421259234708927</v>
      </c>
      <c r="V67" s="3">
        <v>180.9</v>
      </c>
      <c r="W67" s="26">
        <v>6</v>
      </c>
      <c r="X67" s="26">
        <v>3</v>
      </c>
      <c r="Y67" s="26">
        <v>0.3</v>
      </c>
      <c r="Z67" s="26">
        <v>6</v>
      </c>
      <c r="AA67" s="3">
        <v>30.2</v>
      </c>
      <c r="AB67" s="2">
        <f t="shared" si="50"/>
        <v>0.234585066930394</v>
      </c>
      <c r="AC67" s="28">
        <f t="shared" si="51"/>
        <v>11.2298333333333</v>
      </c>
      <c r="AD67" s="1">
        <f t="shared" si="52"/>
        <v>0.29</v>
      </c>
      <c r="AE67" s="29">
        <f t="shared" si="53"/>
        <v>15.7474778197693</v>
      </c>
      <c r="AF67" s="1">
        <f t="shared" si="54"/>
        <v>414843.871563178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7">
        <v>-2.22636190419355</v>
      </c>
      <c r="E68" s="19">
        <f t="shared" si="55"/>
        <v>3.95104949496667</v>
      </c>
      <c r="F68" s="16" t="s">
        <v>73</v>
      </c>
      <c r="G68" s="13">
        <v>11</v>
      </c>
      <c r="H68" s="18">
        <f t="shared" si="40"/>
        <v>-2.22636190419355</v>
      </c>
      <c r="I68" s="18">
        <f t="shared" si="41"/>
        <v>270.923638095806</v>
      </c>
      <c r="J68" s="18">
        <f t="shared" si="42"/>
        <v>0.0130013752184133</v>
      </c>
      <c r="K68" s="18">
        <f t="shared" si="43"/>
        <v>11.2298333333333</v>
      </c>
      <c r="L68" s="18">
        <f t="shared" si="44"/>
        <v>3.032055</v>
      </c>
      <c r="M68" s="13" t="s">
        <v>75</v>
      </c>
      <c r="N68" s="18">
        <f>(O67-P67)*$C$22/100</f>
        <v>15.0638544344826</v>
      </c>
      <c r="O68" s="18">
        <f t="shared" si="56"/>
        <v>3.82488944392013</v>
      </c>
      <c r="P68" s="18">
        <f t="shared" si="45"/>
        <v>0.0497288228293539</v>
      </c>
      <c r="Q68" s="23">
        <f t="shared" si="46"/>
        <v>0.0144213586205126</v>
      </c>
      <c r="R68" s="18">
        <f t="shared" si="47"/>
        <v>0.87929595</v>
      </c>
      <c r="S68" s="24">
        <f t="shared" si="48"/>
        <v>0.0164010292786094</v>
      </c>
      <c r="T68" s="3">
        <v>0.27</v>
      </c>
      <c r="U68" s="25">
        <f t="shared" si="49"/>
        <v>0.00442827790522453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50"/>
        <v>0.227260414396985</v>
      </c>
      <c r="AC68" s="28">
        <f t="shared" si="51"/>
        <v>11.2298333333333</v>
      </c>
      <c r="AD68" s="1">
        <f t="shared" si="52"/>
        <v>0.29</v>
      </c>
      <c r="AE68" s="29">
        <f t="shared" si="53"/>
        <v>15.7474778197693</v>
      </c>
      <c r="AF68" s="1">
        <f t="shared" si="54"/>
        <v>401890.842393098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7">
        <v>-12.7422207852</v>
      </c>
      <c r="E69" s="19">
        <f t="shared" si="55"/>
        <v>-2.22636190419355</v>
      </c>
      <c r="F69" s="16" t="s">
        <v>75</v>
      </c>
      <c r="G69" s="13">
        <v>12</v>
      </c>
      <c r="H69" s="18">
        <f t="shared" si="40"/>
        <v>-12.7422207852</v>
      </c>
      <c r="I69" s="18">
        <f t="shared" si="41"/>
        <v>260.4077792148</v>
      </c>
      <c r="J69" s="18">
        <f t="shared" si="42"/>
        <v>0.00304574915056292</v>
      </c>
      <c r="K69" s="18">
        <f t="shared" si="43"/>
        <v>11.2298333333333</v>
      </c>
      <c r="L69" s="18">
        <f t="shared" si="44"/>
        <v>3.032055</v>
      </c>
      <c r="M69" s="13" t="s">
        <v>73</v>
      </c>
      <c r="N69" s="13"/>
      <c r="O69" s="18">
        <f t="shared" si="56"/>
        <v>6.80721562109078</v>
      </c>
      <c r="P69" s="18">
        <f t="shared" si="45"/>
        <v>0.0207330711956359</v>
      </c>
      <c r="Q69" s="23">
        <f t="shared" si="46"/>
        <v>0.00601259064673441</v>
      </c>
      <c r="R69" s="18">
        <f t="shared" si="47"/>
        <v>0.87929595</v>
      </c>
      <c r="S69" s="24">
        <f t="shared" si="48"/>
        <v>0.00683796012791189</v>
      </c>
      <c r="T69" s="3">
        <v>0.27</v>
      </c>
      <c r="U69" s="25">
        <f t="shared" si="49"/>
        <v>0.00184624923453621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0.22675872622627</v>
      </c>
      <c r="AC69" s="28">
        <f t="shared" si="51"/>
        <v>11.2298333333333</v>
      </c>
      <c r="AD69" s="1">
        <f t="shared" si="52"/>
        <v>0.29</v>
      </c>
      <c r="AE69" s="29">
        <f t="shared" si="53"/>
        <v>15.7474778197693</v>
      </c>
      <c r="AF69" s="1">
        <f t="shared" si="54"/>
        <v>401003.649249135</v>
      </c>
      <c r="AG69" s="1">
        <f>SUM(AF58:AF69)</f>
        <v>4901395.12211097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7">
        <v>-15.8200002174193</v>
      </c>
      <c r="E70" s="19">
        <f t="shared" si="55"/>
        <v>-12.7422207852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-14.4625701851613</v>
      </c>
      <c r="E74" s="16"/>
      <c r="F74" s="16"/>
      <c r="G74" s="13">
        <v>1</v>
      </c>
      <c r="H74" s="18">
        <f t="shared" ref="H74:H85" si="57">E75</f>
        <v>-14.4625701851613</v>
      </c>
      <c r="I74" s="18">
        <f t="shared" ref="I74:I85" si="58">H74+273.15</f>
        <v>258.687429814839</v>
      </c>
      <c r="J74" s="18">
        <f t="shared" ref="J74:J85" si="59">EXP(($C$16*(I74-$C$14))/($C$17*I74*$C$14))</f>
        <v>0.00237521626310587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0.00123801022065604</v>
      </c>
      <c r="Q74" s="23">
        <f t="shared" ref="Q74:Q85" si="63">P74*$B$76</f>
        <v>0.000321882657370571</v>
      </c>
      <c r="R74" s="18">
        <f t="shared" ref="R74:R85" si="64">L74*$B$76</f>
        <v>0.1355172</v>
      </c>
      <c r="S74" s="24">
        <f t="shared" ref="S74:S85" si="65">Q74/R74</f>
        <v>0.00237521626310587</v>
      </c>
      <c r="T74" s="3">
        <v>0.01</v>
      </c>
      <c r="U74" s="25">
        <f t="shared" ref="U74:U85" si="66">S74*T74</f>
        <v>2.37521626310587e-5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0.00551375216263106</v>
      </c>
      <c r="AU74" s="28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$E$8/12</f>
        <v>0.810041814143242</v>
      </c>
      <c r="AX74" s="1">
        <f t="shared" ref="AX74:AX85" si="73">AW74*10000*AV74*0.67*AU74*AT74</f>
        <v>405.530853152052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-15.8117590080323</v>
      </c>
      <c r="E75" s="19">
        <f t="shared" ref="E75:E86" si="74">D74</f>
        <v>-14.4625701851613</v>
      </c>
      <c r="F75" s="16" t="s">
        <v>73</v>
      </c>
      <c r="G75" s="13">
        <v>2</v>
      </c>
      <c r="H75" s="18">
        <f t="shared" si="57"/>
        <v>-15.8117590080323</v>
      </c>
      <c r="I75" s="18">
        <f t="shared" si="58"/>
        <v>257.338240991968</v>
      </c>
      <c r="J75" s="18">
        <f t="shared" si="59"/>
        <v>0.0019498478510277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1.04120198977934</v>
      </c>
      <c r="P75" s="18">
        <f t="shared" si="62"/>
        <v>0.00203018546225702</v>
      </c>
      <c r="Q75" s="23">
        <f t="shared" si="63"/>
        <v>0.000527848220186825</v>
      </c>
      <c r="R75" s="18">
        <f t="shared" si="64"/>
        <v>0.1355172</v>
      </c>
      <c r="S75" s="24">
        <f t="shared" si="65"/>
        <v>0.00389506439172906</v>
      </c>
      <c r="T75" s="3">
        <v>0.01</v>
      </c>
      <c r="U75" s="25">
        <f t="shared" si="66"/>
        <v>3.89506439172906e-5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0.00552895064391729</v>
      </c>
      <c r="AU75" s="28">
        <f t="shared" si="70"/>
        <v>52.122</v>
      </c>
      <c r="AV75" s="1">
        <f t="shared" si="71"/>
        <v>0.26</v>
      </c>
      <c r="AW75" s="2">
        <f t="shared" si="72"/>
        <v>0.810041814143242</v>
      </c>
      <c r="AX75" s="1">
        <f t="shared" si="73"/>
        <v>406.648685963689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7">
        <v>-10.2593071785</v>
      </c>
      <c r="E76" s="19">
        <f t="shared" si="74"/>
        <v>-15.8117590080323</v>
      </c>
      <c r="F76" s="16" t="s">
        <v>73</v>
      </c>
      <c r="G76" s="13">
        <v>3</v>
      </c>
      <c r="H76" s="18">
        <f t="shared" si="57"/>
        <v>-10.2593071785</v>
      </c>
      <c r="I76" s="18">
        <f t="shared" si="58"/>
        <v>262.8906928215</v>
      </c>
      <c r="J76" s="18">
        <f t="shared" si="59"/>
        <v>0.00433572114638844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1.56039180431709</v>
      </c>
      <c r="P76" s="18">
        <f t="shared" si="62"/>
        <v>0.00676542374262881</v>
      </c>
      <c r="Q76" s="23">
        <f t="shared" si="63"/>
        <v>0.00175901017308349</v>
      </c>
      <c r="R76" s="18">
        <f t="shared" si="64"/>
        <v>0.1355172</v>
      </c>
      <c r="S76" s="24">
        <f t="shared" si="65"/>
        <v>0.0129799772507364</v>
      </c>
      <c r="T76" s="3">
        <v>0.01</v>
      </c>
      <c r="U76" s="25">
        <f t="shared" si="66"/>
        <v>0.000129799772507364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0.001</v>
      </c>
      <c r="AF76" s="3">
        <v>0.49</v>
      </c>
      <c r="AG76" s="25">
        <f t="shared" si="67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8"/>
        <v>0.005</v>
      </c>
      <c r="AT76" s="2">
        <f t="shared" si="69"/>
        <v>0.00561979977250736</v>
      </c>
      <c r="AU76" s="28">
        <f t="shared" si="70"/>
        <v>52.122</v>
      </c>
      <c r="AV76" s="1">
        <f t="shared" si="71"/>
        <v>0.26</v>
      </c>
      <c r="AW76" s="2">
        <f t="shared" si="72"/>
        <v>0.810041814143242</v>
      </c>
      <c r="AX76" s="1">
        <f t="shared" si="73"/>
        <v>413.33054679794</v>
      </c>
    </row>
    <row r="77" s="1" customFormat="1" spans="1:50">
      <c r="A77" s="13"/>
      <c r="B77" s="13"/>
      <c r="C77" s="16">
        <v>3</v>
      </c>
      <c r="D77" s="17">
        <v>-5.12528044925806</v>
      </c>
      <c r="E77" s="19">
        <f t="shared" si="74"/>
        <v>-10.2593071785</v>
      </c>
      <c r="F77" s="16" t="s">
        <v>73</v>
      </c>
      <c r="G77" s="13">
        <v>4</v>
      </c>
      <c r="H77" s="18">
        <f t="shared" si="57"/>
        <v>-5.12528044925806</v>
      </c>
      <c r="I77" s="18">
        <f t="shared" si="58"/>
        <v>268.024719550742</v>
      </c>
      <c r="J77" s="18">
        <f t="shared" si="59"/>
        <v>0.00881399920544776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2.07484638057446</v>
      </c>
      <c r="P77" s="18">
        <f t="shared" si="62"/>
        <v>0.0182876943498094</v>
      </c>
      <c r="Q77" s="23">
        <f t="shared" si="63"/>
        <v>0.00475480053095045</v>
      </c>
      <c r="R77" s="18">
        <f t="shared" si="64"/>
        <v>0.1355172</v>
      </c>
      <c r="S77" s="24">
        <f t="shared" si="65"/>
        <v>0.0350863250639067</v>
      </c>
      <c r="T77" s="3">
        <v>0.01</v>
      </c>
      <c r="U77" s="25">
        <f t="shared" si="66"/>
        <v>0.000350863250639067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0.001</v>
      </c>
      <c r="AF77" s="3">
        <v>0.49</v>
      </c>
      <c r="AG77" s="25">
        <f t="shared" si="67"/>
        <v>0.00049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</v>
      </c>
      <c r="AR77" s="3">
        <v>0.5</v>
      </c>
      <c r="AS77" s="3">
        <f t="shared" si="68"/>
        <v>0.005</v>
      </c>
      <c r="AT77" s="2">
        <f t="shared" si="69"/>
        <v>0.00584086325063907</v>
      </c>
      <c r="AU77" s="28">
        <f t="shared" si="70"/>
        <v>52.122</v>
      </c>
      <c r="AV77" s="1">
        <f t="shared" si="71"/>
        <v>0.26</v>
      </c>
      <c r="AW77" s="2">
        <f t="shared" si="72"/>
        <v>0.810041814143242</v>
      </c>
      <c r="AX77" s="1">
        <f t="shared" si="73"/>
        <v>429.589540355012</v>
      </c>
    </row>
    <row r="78" s="1" customFormat="1" spans="1:50">
      <c r="A78" s="13"/>
      <c r="B78" s="13"/>
      <c r="C78" s="16">
        <v>4</v>
      </c>
      <c r="D78" s="17">
        <v>-1.6040313884</v>
      </c>
      <c r="E78" s="19">
        <f t="shared" si="74"/>
        <v>-5.12528044925806</v>
      </c>
      <c r="F78" s="16" t="s">
        <v>73</v>
      </c>
      <c r="G78" s="13">
        <v>5</v>
      </c>
      <c r="H78" s="18">
        <f t="shared" si="57"/>
        <v>-1.6040313884</v>
      </c>
      <c r="I78" s="18">
        <f t="shared" si="58"/>
        <v>271.5459686116</v>
      </c>
      <c r="J78" s="18">
        <f t="shared" si="59"/>
        <v>0.014117580682239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1.95373075191342</v>
      </c>
      <c r="O78" s="18">
        <f t="shared" si="75"/>
        <v>0.624047934311232</v>
      </c>
      <c r="P78" s="18">
        <f t="shared" si="62"/>
        <v>0.00881004706222341</v>
      </c>
      <c r="Q78" s="23">
        <f t="shared" si="63"/>
        <v>0.00229061223617809</v>
      </c>
      <c r="R78" s="18">
        <f t="shared" si="64"/>
        <v>0.1355172</v>
      </c>
      <c r="S78" s="24">
        <f t="shared" si="65"/>
        <v>0.0169027417639834</v>
      </c>
      <c r="T78" s="3">
        <v>0.01</v>
      </c>
      <c r="U78" s="25">
        <f t="shared" si="66"/>
        <v>0.000169027417639834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0.001</v>
      </c>
      <c r="AF78" s="3">
        <v>0.49</v>
      </c>
      <c r="AG78" s="25">
        <f t="shared" si="67"/>
        <v>0.00049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</v>
      </c>
      <c r="AR78" s="3">
        <v>0.5</v>
      </c>
      <c r="AS78" s="3">
        <f t="shared" si="68"/>
        <v>0.005</v>
      </c>
      <c r="AT78" s="2">
        <f t="shared" si="69"/>
        <v>0.00565902741763983</v>
      </c>
      <c r="AU78" s="28">
        <f t="shared" si="70"/>
        <v>52.122</v>
      </c>
      <c r="AV78" s="1">
        <f t="shared" si="71"/>
        <v>0.26</v>
      </c>
      <c r="AW78" s="2">
        <f t="shared" si="72"/>
        <v>0.810041814143242</v>
      </c>
      <c r="AX78" s="1">
        <f t="shared" si="73"/>
        <v>416.215700125203</v>
      </c>
    </row>
    <row r="79" s="1" customFormat="1" spans="1:50">
      <c r="A79" s="13"/>
      <c r="B79" s="13"/>
      <c r="C79" s="16">
        <v>5</v>
      </c>
      <c r="D79" s="17">
        <v>2.653654645</v>
      </c>
      <c r="E79" s="19">
        <f t="shared" si="74"/>
        <v>-1.6040313884</v>
      </c>
      <c r="F79" s="16" t="s">
        <v>75</v>
      </c>
      <c r="G79" s="13">
        <v>6</v>
      </c>
      <c r="H79" s="18">
        <f t="shared" si="57"/>
        <v>2.653654645</v>
      </c>
      <c r="I79" s="18">
        <f t="shared" si="58"/>
        <v>275.803654645</v>
      </c>
      <c r="J79" s="18">
        <f t="shared" si="59"/>
        <v>0.0245560207579964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1.13645788724901</v>
      </c>
      <c r="P79" s="18">
        <f t="shared" si="62"/>
        <v>0.0279068834698754</v>
      </c>
      <c r="Q79" s="23">
        <f t="shared" si="63"/>
        <v>0.0072557897021676</v>
      </c>
      <c r="R79" s="18">
        <f t="shared" si="64"/>
        <v>0.1355172</v>
      </c>
      <c r="S79" s="24">
        <f t="shared" si="65"/>
        <v>0.0535414670770028</v>
      </c>
      <c r="T79" s="3">
        <v>0.01</v>
      </c>
      <c r="U79" s="25">
        <f t="shared" si="66"/>
        <v>0.000535414670770028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0.001</v>
      </c>
      <c r="AF79" s="3">
        <v>0.49</v>
      </c>
      <c r="AG79" s="25">
        <f t="shared" si="67"/>
        <v>0.00049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0.01</v>
      </c>
      <c r="AR79" s="3">
        <v>0.5</v>
      </c>
      <c r="AS79" s="3">
        <f t="shared" si="68"/>
        <v>0.005</v>
      </c>
      <c r="AT79" s="2">
        <f t="shared" si="69"/>
        <v>0.00602541467077003</v>
      </c>
      <c r="AU79" s="28">
        <f t="shared" si="70"/>
        <v>52.122</v>
      </c>
      <c r="AV79" s="1">
        <f t="shared" si="71"/>
        <v>0.26</v>
      </c>
      <c r="AW79" s="2">
        <f t="shared" si="72"/>
        <v>0.810041814143242</v>
      </c>
      <c r="AX79" s="1">
        <f t="shared" si="73"/>
        <v>443.163109251228</v>
      </c>
    </row>
    <row r="80" s="1" customFormat="1" spans="1:50">
      <c r="A80" s="13"/>
      <c r="B80" s="13"/>
      <c r="C80" s="16">
        <v>6</v>
      </c>
      <c r="D80" s="17">
        <v>8.78700223796667</v>
      </c>
      <c r="E80" s="19">
        <f t="shared" si="74"/>
        <v>2.653654645</v>
      </c>
      <c r="F80" s="16" t="s">
        <v>73</v>
      </c>
      <c r="G80" s="13">
        <v>7</v>
      </c>
      <c r="H80" s="18">
        <f t="shared" si="57"/>
        <v>8.78700223796667</v>
      </c>
      <c r="I80" s="18">
        <f t="shared" si="58"/>
        <v>281.937002237967</v>
      </c>
      <c r="J80" s="18">
        <f t="shared" si="59"/>
        <v>0.0529293030653868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1.62977100377913</v>
      </c>
      <c r="P80" s="18">
        <f t="shared" si="62"/>
        <v>0.0862626433862054</v>
      </c>
      <c r="Q80" s="23">
        <f t="shared" si="63"/>
        <v>0.0224282872804134</v>
      </c>
      <c r="R80" s="18">
        <f t="shared" si="64"/>
        <v>0.1355172</v>
      </c>
      <c r="S80" s="24">
        <f t="shared" si="65"/>
        <v>0.165501407056915</v>
      </c>
      <c r="T80" s="3">
        <v>0.01</v>
      </c>
      <c r="U80" s="25">
        <f t="shared" si="66"/>
        <v>0.00165501407056915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0.001</v>
      </c>
      <c r="AF80" s="3">
        <v>0.49</v>
      </c>
      <c r="AG80" s="25">
        <f t="shared" si="67"/>
        <v>0.00049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0.01</v>
      </c>
      <c r="AR80" s="3">
        <v>0.5</v>
      </c>
      <c r="AS80" s="3">
        <f t="shared" si="68"/>
        <v>0.005</v>
      </c>
      <c r="AT80" s="2">
        <f t="shared" si="69"/>
        <v>0.00714501407056915</v>
      </c>
      <c r="AU80" s="28">
        <f t="shared" si="70"/>
        <v>52.122</v>
      </c>
      <c r="AV80" s="1">
        <f t="shared" si="71"/>
        <v>0.26</v>
      </c>
      <c r="AW80" s="2">
        <f t="shared" si="72"/>
        <v>0.810041814143242</v>
      </c>
      <c r="AX80" s="1">
        <f t="shared" si="73"/>
        <v>525.508504255781</v>
      </c>
    </row>
    <row r="81" s="1" customFormat="1" spans="1:50">
      <c r="A81" s="13"/>
      <c r="B81" s="13"/>
      <c r="C81" s="16">
        <v>7</v>
      </c>
      <c r="D81" s="17">
        <v>10.2169405024839</v>
      </c>
      <c r="E81" s="19">
        <f t="shared" si="74"/>
        <v>8.78700223796667</v>
      </c>
      <c r="F81" s="16" t="s">
        <v>73</v>
      </c>
      <c r="G81" s="13">
        <v>8</v>
      </c>
      <c r="H81" s="18">
        <f t="shared" si="57"/>
        <v>10.2169405024839</v>
      </c>
      <c r="I81" s="18">
        <f t="shared" si="58"/>
        <v>283.366940502484</v>
      </c>
      <c r="J81" s="18">
        <f t="shared" si="59"/>
        <v>0.0630060526329124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2.06472836039293</v>
      </c>
      <c r="P81" s="18">
        <f t="shared" si="62"/>
        <v>0.130090383747584</v>
      </c>
      <c r="Q81" s="23">
        <f t="shared" si="63"/>
        <v>0.0338234997743718</v>
      </c>
      <c r="R81" s="18">
        <f t="shared" si="64"/>
        <v>0.1355172</v>
      </c>
      <c r="S81" s="24">
        <f t="shared" si="65"/>
        <v>0.249588242484141</v>
      </c>
      <c r="T81" s="3">
        <v>0.01</v>
      </c>
      <c r="U81" s="25">
        <f t="shared" si="66"/>
        <v>0.00249588242484141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0.001</v>
      </c>
      <c r="AF81" s="3">
        <v>0.49</v>
      </c>
      <c r="AG81" s="25">
        <f t="shared" si="67"/>
        <v>0.00049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0.01</v>
      </c>
      <c r="AR81" s="3">
        <v>0.5</v>
      </c>
      <c r="AS81" s="3">
        <f t="shared" si="68"/>
        <v>0.005</v>
      </c>
      <c r="AT81" s="2">
        <f t="shared" si="69"/>
        <v>0.0079858824248414</v>
      </c>
      <c r="AU81" s="28">
        <f t="shared" si="70"/>
        <v>52.122</v>
      </c>
      <c r="AV81" s="1">
        <f t="shared" si="71"/>
        <v>0.26</v>
      </c>
      <c r="AW81" s="2">
        <f t="shared" si="72"/>
        <v>0.810041814143242</v>
      </c>
      <c r="AX81" s="1">
        <f t="shared" si="73"/>
        <v>587.353514883511</v>
      </c>
    </row>
    <row r="82" s="1" customFormat="1" spans="1:50">
      <c r="A82" s="13"/>
      <c r="B82" s="13"/>
      <c r="C82" s="16">
        <v>8</v>
      </c>
      <c r="D82" s="17">
        <v>10.9921137099032</v>
      </c>
      <c r="E82" s="19">
        <f t="shared" si="74"/>
        <v>10.2169405024839</v>
      </c>
      <c r="F82" s="16" t="s">
        <v>73</v>
      </c>
      <c r="G82" s="13">
        <v>9</v>
      </c>
      <c r="H82" s="18">
        <f t="shared" si="57"/>
        <v>10.9921137099032</v>
      </c>
      <c r="I82" s="18">
        <f t="shared" si="58"/>
        <v>284.142113709903</v>
      </c>
      <c r="J82" s="18">
        <f t="shared" si="59"/>
        <v>0.0691979907833334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2.45585797664534</v>
      </c>
      <c r="P82" s="18">
        <f t="shared" si="62"/>
        <v>0.16994043763308</v>
      </c>
      <c r="Q82" s="23">
        <f t="shared" si="63"/>
        <v>0.0441845137846009</v>
      </c>
      <c r="R82" s="18">
        <f t="shared" si="64"/>
        <v>0.1355172</v>
      </c>
      <c r="S82" s="24">
        <f t="shared" si="65"/>
        <v>0.326043585497641</v>
      </c>
      <c r="T82" s="3">
        <v>0.01</v>
      </c>
      <c r="U82" s="25">
        <f t="shared" si="66"/>
        <v>0.00326043585497641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0.001</v>
      </c>
      <c r="AF82" s="3">
        <v>0.49</v>
      </c>
      <c r="AG82" s="25">
        <f t="shared" si="67"/>
        <v>0.00049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</v>
      </c>
      <c r="AR82" s="3">
        <v>0.5</v>
      </c>
      <c r="AS82" s="3">
        <f t="shared" si="68"/>
        <v>0.005</v>
      </c>
      <c r="AT82" s="2">
        <f t="shared" si="69"/>
        <v>0.00875043585497641</v>
      </c>
      <c r="AU82" s="28">
        <f t="shared" si="70"/>
        <v>52.122</v>
      </c>
      <c r="AV82" s="1">
        <f t="shared" si="71"/>
        <v>0.26</v>
      </c>
      <c r="AW82" s="2">
        <f t="shared" si="72"/>
        <v>0.810041814143242</v>
      </c>
      <c r="AX82" s="1">
        <f t="shared" si="73"/>
        <v>643.585640604416</v>
      </c>
    </row>
    <row r="83" s="1" customFormat="1" spans="1:50">
      <c r="A83" s="13"/>
      <c r="B83" s="13"/>
      <c r="C83" s="16">
        <v>9</v>
      </c>
      <c r="D83" s="17">
        <v>3.95104949496667</v>
      </c>
      <c r="E83" s="19">
        <f t="shared" si="74"/>
        <v>10.9921137099032</v>
      </c>
      <c r="F83" s="16" t="s">
        <v>73</v>
      </c>
      <c r="G83" s="13">
        <v>10</v>
      </c>
      <c r="H83" s="18">
        <f t="shared" si="57"/>
        <v>3.95104949496667</v>
      </c>
      <c r="I83" s="18">
        <f t="shared" si="58"/>
        <v>277.101049494967</v>
      </c>
      <c r="J83" s="18">
        <f t="shared" si="59"/>
        <v>0.0289696367923928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2.80713753901226</v>
      </c>
      <c r="P83" s="18">
        <f t="shared" si="62"/>
        <v>0.0813217549314767</v>
      </c>
      <c r="Q83" s="23">
        <f t="shared" si="63"/>
        <v>0.0211436562821839</v>
      </c>
      <c r="R83" s="18">
        <f t="shared" si="64"/>
        <v>0.1355172</v>
      </c>
      <c r="S83" s="24">
        <f t="shared" si="65"/>
        <v>0.156021938781084</v>
      </c>
      <c r="T83" s="3">
        <v>0.01</v>
      </c>
      <c r="U83" s="25">
        <f t="shared" si="66"/>
        <v>0.00156021938781084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0.001</v>
      </c>
      <c r="AF83" s="3">
        <v>0.49</v>
      </c>
      <c r="AG83" s="25">
        <f t="shared" si="67"/>
        <v>0.00049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</v>
      </c>
      <c r="AR83" s="3">
        <v>0.5</v>
      </c>
      <c r="AS83" s="3">
        <f t="shared" si="68"/>
        <v>0.005</v>
      </c>
      <c r="AT83" s="2">
        <f t="shared" si="69"/>
        <v>0.00705021938781084</v>
      </c>
      <c r="AU83" s="28">
        <f t="shared" si="70"/>
        <v>52.122</v>
      </c>
      <c r="AV83" s="1">
        <f t="shared" si="71"/>
        <v>0.26</v>
      </c>
      <c r="AW83" s="2">
        <f t="shared" si="72"/>
        <v>0.810041814143242</v>
      </c>
      <c r="AX83" s="1">
        <f t="shared" si="73"/>
        <v>518.536451932901</v>
      </c>
    </row>
    <row r="84" s="1" customFormat="1" spans="1:50">
      <c r="A84" s="13"/>
      <c r="B84" s="13"/>
      <c r="C84" s="16">
        <v>10</v>
      </c>
      <c r="D84" s="17">
        <v>-2.22636190419355</v>
      </c>
      <c r="E84" s="19">
        <f t="shared" si="74"/>
        <v>3.95104949496667</v>
      </c>
      <c r="F84" s="16" t="s">
        <v>73</v>
      </c>
      <c r="G84" s="13">
        <v>11</v>
      </c>
      <c r="H84" s="18">
        <f t="shared" si="57"/>
        <v>-2.22636190419355</v>
      </c>
      <c r="I84" s="18">
        <f t="shared" si="58"/>
        <v>270.923638095806</v>
      </c>
      <c r="J84" s="18">
        <f t="shared" si="59"/>
        <v>0.0130013752184133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2.58952499487675</v>
      </c>
      <c r="O84" s="18">
        <f t="shared" si="75"/>
        <v>0.657510789204039</v>
      </c>
      <c r="P84" s="18">
        <f t="shared" si="62"/>
        <v>0.00854854448059677</v>
      </c>
      <c r="Q84" s="23">
        <f t="shared" si="63"/>
        <v>0.00222262156495516</v>
      </c>
      <c r="R84" s="18">
        <f t="shared" si="64"/>
        <v>0.1355172</v>
      </c>
      <c r="S84" s="24">
        <f t="shared" si="65"/>
        <v>0.0164010292786094</v>
      </c>
      <c r="T84" s="3">
        <v>0.01</v>
      </c>
      <c r="U84" s="25">
        <f t="shared" si="66"/>
        <v>0.000164010292786094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0.001</v>
      </c>
      <c r="AF84" s="3">
        <v>0.49</v>
      </c>
      <c r="AG84" s="25">
        <f t="shared" si="67"/>
        <v>0.00049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8"/>
        <v>0.005</v>
      </c>
      <c r="AT84" s="2">
        <f t="shared" si="69"/>
        <v>0.00565401029278609</v>
      </c>
      <c r="AU84" s="28">
        <f t="shared" si="70"/>
        <v>52.122</v>
      </c>
      <c r="AV84" s="1">
        <f t="shared" si="71"/>
        <v>0.26</v>
      </c>
      <c r="AW84" s="2">
        <f t="shared" si="72"/>
        <v>0.810041814143242</v>
      </c>
      <c r="AX84" s="1">
        <f t="shared" si="73"/>
        <v>415.846695704566</v>
      </c>
    </row>
    <row r="85" s="1" customFormat="1" spans="1:51">
      <c r="A85" s="13"/>
      <c r="B85" s="13"/>
      <c r="C85" s="16">
        <v>11</v>
      </c>
      <c r="D85" s="17">
        <v>-12.7422207852</v>
      </c>
      <c r="E85" s="19">
        <f t="shared" si="74"/>
        <v>-2.22636190419355</v>
      </c>
      <c r="F85" s="16" t="s">
        <v>75</v>
      </c>
      <c r="G85" s="13">
        <v>12</v>
      </c>
      <c r="H85" s="18">
        <f t="shared" si="57"/>
        <v>-12.7422207852</v>
      </c>
      <c r="I85" s="18">
        <f t="shared" si="58"/>
        <v>260.4077792148</v>
      </c>
      <c r="J85" s="18">
        <f t="shared" si="59"/>
        <v>0.00304574915056292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1.17018224472344</v>
      </c>
      <c r="P85" s="18">
        <f t="shared" si="62"/>
        <v>0.00356408157787024</v>
      </c>
      <c r="Q85" s="23">
        <f t="shared" si="63"/>
        <v>0.000926661210246261</v>
      </c>
      <c r="R85" s="18">
        <f t="shared" si="64"/>
        <v>0.1355172</v>
      </c>
      <c r="S85" s="24">
        <f t="shared" si="65"/>
        <v>0.00683796012791189</v>
      </c>
      <c r="T85" s="3">
        <v>0.01</v>
      </c>
      <c r="U85" s="25">
        <f t="shared" si="66"/>
        <v>6.83796012791189e-5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0.001</v>
      </c>
      <c r="AF85" s="3">
        <v>0.49</v>
      </c>
      <c r="AG85" s="25">
        <f t="shared" si="67"/>
        <v>0.00049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0.00555837960127912</v>
      </c>
      <c r="AU85" s="28">
        <f t="shared" si="70"/>
        <v>52.122</v>
      </c>
      <c r="AV85" s="1">
        <f t="shared" si="71"/>
        <v>0.26</v>
      </c>
      <c r="AW85" s="2">
        <f t="shared" si="72"/>
        <v>0.810041814143242</v>
      </c>
      <c r="AX85" s="1">
        <f t="shared" si="73"/>
        <v>408.813155790099</v>
      </c>
      <c r="AY85" s="1">
        <f>SUM(AX74:AX85)</f>
        <v>5614.1223988164</v>
      </c>
    </row>
    <row r="86" s="1" customFormat="1" spans="1:46">
      <c r="A86" s="13"/>
      <c r="B86" s="13"/>
      <c r="C86" s="16">
        <v>12</v>
      </c>
      <c r="D86" s="17">
        <v>-15.8200002174193</v>
      </c>
      <c r="E86" s="19">
        <f t="shared" si="74"/>
        <v>-12.7422207852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-14.4625701851613</v>
      </c>
      <c r="E90" s="16"/>
      <c r="F90" s="16"/>
      <c r="G90" s="13">
        <v>1</v>
      </c>
      <c r="H90" s="18">
        <f t="shared" ref="H90:H101" si="76">E91</f>
        <v>-14.4625701851613</v>
      </c>
      <c r="I90" s="18">
        <f t="shared" ref="I90:I101" si="77">H90+273.15</f>
        <v>258.687429814839</v>
      </c>
      <c r="J90" s="18">
        <f t="shared" ref="J90:J101" si="78">EXP(($C$16*(I90-$C$14))/($C$17*I90*$C$14))</f>
        <v>0.00237521626310587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0.000676224070106241</v>
      </c>
      <c r="Q90" s="23">
        <f t="shared" ref="Q90:Q101" si="82">P90*$B$76</f>
        <v>0.000175818258227623</v>
      </c>
      <c r="R90" s="18">
        <f t="shared" ref="R90:R101" si="83">L90*$B$76</f>
        <v>0.074022</v>
      </c>
      <c r="S90" s="24">
        <f t="shared" ref="S90:S101" si="84">Q90/R90</f>
        <v>0.00237521626310587</v>
      </c>
      <c r="T90" s="3">
        <v>0.01</v>
      </c>
      <c r="U90" s="25">
        <f t="shared" ref="U90:U101" si="85">S90*T90</f>
        <v>2.37521626310587e-5</v>
      </c>
      <c r="V90" s="24"/>
      <c r="W90" s="3"/>
      <c r="X90" s="3"/>
      <c r="Y90" s="27"/>
      <c r="Z90" s="3"/>
      <c r="AA90" s="26"/>
      <c r="AB90" s="3"/>
      <c r="AC90" s="3"/>
      <c r="AD90" s="26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0.00551375216263106</v>
      </c>
      <c r="AU90" s="28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$E$9/12</f>
        <v>0.0248333333333333</v>
      </c>
      <c r="AX90" s="1">
        <f t="shared" ref="AX90:AX101" si="92">AW90*10000*AV90*0.67*AU90*AT90</f>
        <v>6.79075210576477</v>
      </c>
      <c r="AZ90" s="2">
        <f t="shared" ref="AZ90:AZ101" si="93">$E$10/12</f>
        <v>0.0137123316160121</v>
      </c>
      <c r="BA90" s="1">
        <f t="shared" ref="BA90:BA101" si="94">AZ90*10000*AV90*0.67*AU90*AT90</f>
        <v>3.74967965623002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-15.8117590080323</v>
      </c>
      <c r="E91" s="19">
        <f t="shared" ref="E91:E102" si="95">D90</f>
        <v>-14.4625701851613</v>
      </c>
      <c r="F91" s="16" t="s">
        <v>73</v>
      </c>
      <c r="G91" s="13">
        <v>2</v>
      </c>
      <c r="H91" s="18">
        <f t="shared" si="76"/>
        <v>-15.8117590080323</v>
      </c>
      <c r="I91" s="18">
        <f t="shared" si="77"/>
        <v>257.338240991968</v>
      </c>
      <c r="J91" s="18">
        <f t="shared" si="78"/>
        <v>0.0019498478510277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0.568723775929894</v>
      </c>
      <c r="P91" s="18">
        <f t="shared" si="81"/>
        <v>0.00110892483232526</v>
      </c>
      <c r="Q91" s="23">
        <f t="shared" si="82"/>
        <v>0.000288320456404568</v>
      </c>
      <c r="R91" s="18">
        <f t="shared" si="83"/>
        <v>0.074022</v>
      </c>
      <c r="S91" s="24">
        <f t="shared" si="84"/>
        <v>0.00389506439172906</v>
      </c>
      <c r="T91" s="3">
        <v>0.01</v>
      </c>
      <c r="U91" s="25">
        <f t="shared" si="85"/>
        <v>3.89506439172906e-5</v>
      </c>
      <c r="V91" s="24"/>
      <c r="W91" s="3"/>
      <c r="X91" s="3"/>
      <c r="Y91" s="27"/>
      <c r="Z91" s="3"/>
      <c r="AA91" s="26"/>
      <c r="AB91" s="3"/>
      <c r="AC91" s="3"/>
      <c r="AD91" s="26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0.00552895064391729</v>
      </c>
      <c r="AU91" s="28">
        <f t="shared" si="89"/>
        <v>28.47</v>
      </c>
      <c r="AV91" s="1">
        <f t="shared" si="90"/>
        <v>0.26</v>
      </c>
      <c r="AW91" s="2">
        <f t="shared" si="91"/>
        <v>0.0248333333333333</v>
      </c>
      <c r="AX91" s="1">
        <f t="shared" si="92"/>
        <v>6.80947059650478</v>
      </c>
      <c r="AZ91" s="2">
        <f t="shared" si="93"/>
        <v>0.0137123316160121</v>
      </c>
      <c r="BA91" s="1">
        <f t="shared" si="94"/>
        <v>3.76001552813787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7">
        <v>-10.2593071785</v>
      </c>
      <c r="E92" s="19">
        <f t="shared" si="95"/>
        <v>-15.8117590080323</v>
      </c>
      <c r="F92" s="16" t="s">
        <v>73</v>
      </c>
      <c r="G92" s="13">
        <v>3</v>
      </c>
      <c r="H92" s="18">
        <f t="shared" si="76"/>
        <v>-10.2593071785</v>
      </c>
      <c r="I92" s="18">
        <f t="shared" si="77"/>
        <v>262.8906928215</v>
      </c>
      <c r="J92" s="18">
        <f t="shared" si="78"/>
        <v>0.00433572114638844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0.852314851097568</v>
      </c>
      <c r="P92" s="18">
        <f t="shared" si="81"/>
        <v>0.00369539952328464</v>
      </c>
      <c r="Q92" s="23">
        <f t="shared" si="82"/>
        <v>0.000960803876054007</v>
      </c>
      <c r="R92" s="18">
        <f t="shared" si="83"/>
        <v>0.074022</v>
      </c>
      <c r="S92" s="24">
        <f t="shared" si="84"/>
        <v>0.0129799772507364</v>
      </c>
      <c r="T92" s="3">
        <v>0.01</v>
      </c>
      <c r="U92" s="25">
        <f t="shared" si="85"/>
        <v>0.000129799772507364</v>
      </c>
      <c r="V92" s="24"/>
      <c r="W92" s="3"/>
      <c r="X92" s="3"/>
      <c r="Y92" s="27"/>
      <c r="Z92" s="3"/>
      <c r="AA92" s="26"/>
      <c r="AB92" s="3"/>
      <c r="AC92" s="3"/>
      <c r="AD92" s="26"/>
      <c r="AE92" s="24">
        <v>0.001</v>
      </c>
      <c r="AF92" s="3">
        <v>0.49</v>
      </c>
      <c r="AG92" s="25">
        <f t="shared" si="86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7"/>
        <v>0.005</v>
      </c>
      <c r="AT92" s="2">
        <f t="shared" si="88"/>
        <v>0.00561979977250736</v>
      </c>
      <c r="AU92" s="28">
        <f t="shared" si="89"/>
        <v>28.47</v>
      </c>
      <c r="AV92" s="1">
        <f t="shared" si="90"/>
        <v>0.26</v>
      </c>
      <c r="AW92" s="2">
        <f t="shared" si="91"/>
        <v>0.0248333333333333</v>
      </c>
      <c r="AX92" s="1">
        <f t="shared" si="92"/>
        <v>6.92136062947745</v>
      </c>
      <c r="AZ92" s="2">
        <f t="shared" si="93"/>
        <v>0.0137123316160121</v>
      </c>
      <c r="BA92" s="1">
        <f t="shared" si="94"/>
        <v>3.82179834303644</v>
      </c>
    </row>
    <row r="93" s="1" customFormat="1" spans="1:53">
      <c r="A93" s="13"/>
      <c r="B93" s="13"/>
      <c r="C93" s="16">
        <v>3</v>
      </c>
      <c r="D93" s="17">
        <v>-5.12528044925806</v>
      </c>
      <c r="E93" s="19">
        <f t="shared" si="95"/>
        <v>-10.2593071785</v>
      </c>
      <c r="F93" s="16" t="s">
        <v>73</v>
      </c>
      <c r="G93" s="13">
        <v>4</v>
      </c>
      <c r="H93" s="18">
        <f t="shared" si="76"/>
        <v>-5.12528044925806</v>
      </c>
      <c r="I93" s="18">
        <f t="shared" si="77"/>
        <v>268.024719550742</v>
      </c>
      <c r="J93" s="18">
        <f t="shared" si="78"/>
        <v>0.00881399920544776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1.13331945157428</v>
      </c>
      <c r="P93" s="18">
        <f t="shared" si="81"/>
        <v>0.00998907674569423</v>
      </c>
      <c r="Q93" s="23">
        <f t="shared" si="82"/>
        <v>0.0025971599538805</v>
      </c>
      <c r="R93" s="18">
        <f t="shared" si="83"/>
        <v>0.074022</v>
      </c>
      <c r="S93" s="24">
        <f t="shared" si="84"/>
        <v>0.0350863250639067</v>
      </c>
      <c r="T93" s="3">
        <v>0.01</v>
      </c>
      <c r="U93" s="25">
        <f t="shared" si="85"/>
        <v>0.000350863250639067</v>
      </c>
      <c r="V93" s="24"/>
      <c r="W93" s="3"/>
      <c r="X93" s="3"/>
      <c r="Y93" s="27"/>
      <c r="Z93" s="3"/>
      <c r="AA93" s="26"/>
      <c r="AB93" s="3"/>
      <c r="AC93" s="3"/>
      <c r="AD93" s="26"/>
      <c r="AE93" s="24">
        <v>0.001</v>
      </c>
      <c r="AF93" s="3">
        <v>0.49</v>
      </c>
      <c r="AG93" s="25">
        <f t="shared" si="86"/>
        <v>0.00049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</v>
      </c>
      <c r="AR93" s="3">
        <v>0.5</v>
      </c>
      <c r="AS93" s="3">
        <f t="shared" si="87"/>
        <v>0.005</v>
      </c>
      <c r="AT93" s="2">
        <f t="shared" si="88"/>
        <v>0.00584086325063907</v>
      </c>
      <c r="AU93" s="28">
        <f t="shared" si="89"/>
        <v>28.47</v>
      </c>
      <c r="AV93" s="1">
        <f t="shared" si="90"/>
        <v>0.26</v>
      </c>
      <c r="AW93" s="2">
        <f t="shared" si="91"/>
        <v>0.0248333333333333</v>
      </c>
      <c r="AX93" s="1">
        <f t="shared" si="92"/>
        <v>7.19362300822648</v>
      </c>
      <c r="AZ93" s="2">
        <f t="shared" si="93"/>
        <v>0.0137123316160121</v>
      </c>
      <c r="BA93" s="1">
        <f t="shared" si="94"/>
        <v>3.97213466614937</v>
      </c>
    </row>
    <row r="94" s="1" customFormat="1" spans="1:53">
      <c r="A94" s="13"/>
      <c r="B94" s="13"/>
      <c r="C94" s="16">
        <v>4</v>
      </c>
      <c r="D94" s="17">
        <v>-1.6040313884</v>
      </c>
      <c r="E94" s="19">
        <f t="shared" si="95"/>
        <v>-5.12528044925806</v>
      </c>
      <c r="F94" s="16" t="s">
        <v>73</v>
      </c>
      <c r="G94" s="13">
        <v>5</v>
      </c>
      <c r="H94" s="18">
        <f t="shared" si="76"/>
        <v>-1.6040313884</v>
      </c>
      <c r="I94" s="18">
        <f t="shared" si="77"/>
        <v>271.5459686116</v>
      </c>
      <c r="J94" s="18">
        <f t="shared" si="78"/>
        <v>0.014117580682239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1.06716385608716</v>
      </c>
      <c r="O94" s="18">
        <f t="shared" si="96"/>
        <v>0.340866518741429</v>
      </c>
      <c r="P94" s="18">
        <f t="shared" si="81"/>
        <v>0.00481221058020606</v>
      </c>
      <c r="Q94" s="23">
        <f t="shared" si="82"/>
        <v>0.00125117475085358</v>
      </c>
      <c r="R94" s="18">
        <f t="shared" si="83"/>
        <v>0.074022</v>
      </c>
      <c r="S94" s="24">
        <f t="shared" si="84"/>
        <v>0.0169027417639834</v>
      </c>
      <c r="T94" s="3">
        <v>0.01</v>
      </c>
      <c r="U94" s="25">
        <f t="shared" si="85"/>
        <v>0.000169027417639834</v>
      </c>
      <c r="V94" s="24"/>
      <c r="W94" s="3"/>
      <c r="X94" s="3"/>
      <c r="Y94" s="27"/>
      <c r="Z94" s="3"/>
      <c r="AA94" s="26"/>
      <c r="AB94" s="3"/>
      <c r="AC94" s="3"/>
      <c r="AD94" s="26"/>
      <c r="AE94" s="24">
        <v>0.001</v>
      </c>
      <c r="AF94" s="3">
        <v>0.49</v>
      </c>
      <c r="AG94" s="25">
        <f t="shared" si="86"/>
        <v>0.00049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</v>
      </c>
      <c r="AR94" s="3">
        <v>0.5</v>
      </c>
      <c r="AS94" s="3">
        <f t="shared" si="87"/>
        <v>0.005</v>
      </c>
      <c r="AT94" s="2">
        <f t="shared" si="88"/>
        <v>0.00565902741763983</v>
      </c>
      <c r="AU94" s="28">
        <f t="shared" si="89"/>
        <v>28.47</v>
      </c>
      <c r="AV94" s="1">
        <f t="shared" si="90"/>
        <v>0.26</v>
      </c>
      <c r="AW94" s="2">
        <f t="shared" si="91"/>
        <v>0.0248333333333333</v>
      </c>
      <c r="AX94" s="1">
        <f t="shared" si="92"/>
        <v>6.96967350352952</v>
      </c>
      <c r="AZ94" s="2">
        <f t="shared" si="93"/>
        <v>0.0137123316160121</v>
      </c>
      <c r="BA94" s="1">
        <f t="shared" si="94"/>
        <v>3.84847547660656</v>
      </c>
    </row>
    <row r="95" s="1" customFormat="1" spans="1:53">
      <c r="A95" s="13"/>
      <c r="B95" s="13"/>
      <c r="C95" s="16">
        <v>5</v>
      </c>
      <c r="D95" s="17">
        <v>2.653654645</v>
      </c>
      <c r="E95" s="19">
        <f t="shared" si="95"/>
        <v>-1.6040313884</v>
      </c>
      <c r="F95" s="16" t="s">
        <v>75</v>
      </c>
      <c r="G95" s="13">
        <v>6</v>
      </c>
      <c r="H95" s="18">
        <f t="shared" si="76"/>
        <v>2.653654645</v>
      </c>
      <c r="I95" s="18">
        <f t="shared" si="77"/>
        <v>275.803654645</v>
      </c>
      <c r="J95" s="18">
        <f t="shared" si="78"/>
        <v>0.0245560207579964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0.620754308161223</v>
      </c>
      <c r="P95" s="18">
        <f t="shared" si="81"/>
        <v>0.0152432556768227</v>
      </c>
      <c r="Q95" s="23">
        <f t="shared" si="82"/>
        <v>0.0039632464759739</v>
      </c>
      <c r="R95" s="18">
        <f t="shared" si="83"/>
        <v>0.074022</v>
      </c>
      <c r="S95" s="24">
        <f t="shared" si="84"/>
        <v>0.0535414670770028</v>
      </c>
      <c r="T95" s="3">
        <v>0.01</v>
      </c>
      <c r="U95" s="25">
        <f t="shared" si="85"/>
        <v>0.000535414670770028</v>
      </c>
      <c r="V95" s="24"/>
      <c r="W95" s="3"/>
      <c r="X95" s="3"/>
      <c r="Y95" s="27"/>
      <c r="Z95" s="3"/>
      <c r="AA95" s="26"/>
      <c r="AB95" s="3"/>
      <c r="AC95" s="3"/>
      <c r="AD95" s="26"/>
      <c r="AE95" s="24">
        <v>0.001</v>
      </c>
      <c r="AF95" s="3">
        <v>0.49</v>
      </c>
      <c r="AG95" s="25">
        <f t="shared" si="86"/>
        <v>0.00049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0.01</v>
      </c>
      <c r="AR95" s="3">
        <v>0.5</v>
      </c>
      <c r="AS95" s="3">
        <f t="shared" si="87"/>
        <v>0.005</v>
      </c>
      <c r="AT95" s="2">
        <f t="shared" si="88"/>
        <v>0.00602541467077003</v>
      </c>
      <c r="AU95" s="28">
        <f t="shared" si="89"/>
        <v>28.47</v>
      </c>
      <c r="AV95" s="1">
        <f t="shared" si="90"/>
        <v>0.26</v>
      </c>
      <c r="AW95" s="2">
        <f t="shared" si="91"/>
        <v>0.0248333333333333</v>
      </c>
      <c r="AX95" s="1">
        <f t="shared" si="92"/>
        <v>7.42091703739412</v>
      </c>
      <c r="AZ95" s="2">
        <f t="shared" si="93"/>
        <v>0.0137123316160121</v>
      </c>
      <c r="BA95" s="1">
        <f t="shared" si="94"/>
        <v>4.097640616577</v>
      </c>
    </row>
    <row r="96" s="1" customFormat="1" spans="1:53">
      <c r="A96" s="13"/>
      <c r="B96" s="13"/>
      <c r="C96" s="16">
        <v>6</v>
      </c>
      <c r="D96" s="17">
        <v>8.78700223796667</v>
      </c>
      <c r="E96" s="19">
        <f t="shared" si="95"/>
        <v>2.653654645</v>
      </c>
      <c r="F96" s="16" t="s">
        <v>73</v>
      </c>
      <c r="G96" s="13">
        <v>7</v>
      </c>
      <c r="H96" s="18">
        <f t="shared" si="76"/>
        <v>8.78700223796667</v>
      </c>
      <c r="I96" s="18">
        <f t="shared" si="77"/>
        <v>281.937002237967</v>
      </c>
      <c r="J96" s="18">
        <f t="shared" si="78"/>
        <v>0.0529293030653868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0.890211052484401</v>
      </c>
      <c r="P96" s="18">
        <f t="shared" si="81"/>
        <v>0.0471182505891038</v>
      </c>
      <c r="Q96" s="23">
        <f t="shared" si="82"/>
        <v>0.012250745153167</v>
      </c>
      <c r="R96" s="18">
        <f t="shared" si="83"/>
        <v>0.074022</v>
      </c>
      <c r="S96" s="24">
        <f t="shared" si="84"/>
        <v>0.165501407056915</v>
      </c>
      <c r="T96" s="3">
        <v>0.01</v>
      </c>
      <c r="U96" s="25">
        <f t="shared" si="85"/>
        <v>0.00165501407056915</v>
      </c>
      <c r="V96" s="24"/>
      <c r="W96" s="3"/>
      <c r="X96" s="3"/>
      <c r="Y96" s="27"/>
      <c r="Z96" s="3"/>
      <c r="AA96" s="26"/>
      <c r="AB96" s="3"/>
      <c r="AC96" s="3"/>
      <c r="AD96" s="26"/>
      <c r="AE96" s="24">
        <v>0.001</v>
      </c>
      <c r="AF96" s="3">
        <v>0.49</v>
      </c>
      <c r="AG96" s="25">
        <f t="shared" si="86"/>
        <v>0.00049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0.01</v>
      </c>
      <c r="AR96" s="3">
        <v>0.5</v>
      </c>
      <c r="AS96" s="3">
        <f t="shared" si="87"/>
        <v>0.005</v>
      </c>
      <c r="AT96" s="2">
        <f t="shared" si="88"/>
        <v>0.00714501407056915</v>
      </c>
      <c r="AU96" s="28">
        <f t="shared" si="89"/>
        <v>28.47</v>
      </c>
      <c r="AV96" s="1">
        <f t="shared" si="90"/>
        <v>0.26</v>
      </c>
      <c r="AW96" s="2">
        <f t="shared" si="91"/>
        <v>0.0248333333333333</v>
      </c>
      <c r="AX96" s="1">
        <f t="shared" si="92"/>
        <v>8.7998186923011</v>
      </c>
      <c r="AZ96" s="2">
        <f t="shared" si="93"/>
        <v>0.0137123316160121</v>
      </c>
      <c r="BA96" s="1">
        <f t="shared" si="94"/>
        <v>4.85903484844085</v>
      </c>
    </row>
    <row r="97" s="1" customFormat="1" spans="1:53">
      <c r="A97" s="13"/>
      <c r="B97" s="13"/>
      <c r="C97" s="16">
        <v>7</v>
      </c>
      <c r="D97" s="17">
        <v>10.2169405024839</v>
      </c>
      <c r="E97" s="19">
        <f t="shared" si="95"/>
        <v>8.78700223796667</v>
      </c>
      <c r="F97" s="16" t="s">
        <v>73</v>
      </c>
      <c r="G97" s="13">
        <v>8</v>
      </c>
      <c r="H97" s="18">
        <f t="shared" si="76"/>
        <v>10.2169405024839</v>
      </c>
      <c r="I97" s="18">
        <f t="shared" si="77"/>
        <v>283.366940502484</v>
      </c>
      <c r="J97" s="18">
        <f t="shared" si="78"/>
        <v>0.0630060526329124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1.1277928018953</v>
      </c>
      <c r="P97" s="18">
        <f t="shared" si="81"/>
        <v>0.0710577726352348</v>
      </c>
      <c r="Q97" s="23">
        <f t="shared" si="82"/>
        <v>0.0184750208851611</v>
      </c>
      <c r="R97" s="18">
        <f t="shared" si="83"/>
        <v>0.074022</v>
      </c>
      <c r="S97" s="24">
        <f t="shared" si="84"/>
        <v>0.249588242484141</v>
      </c>
      <c r="T97" s="3">
        <v>0.01</v>
      </c>
      <c r="U97" s="25">
        <f t="shared" si="85"/>
        <v>0.00249588242484141</v>
      </c>
      <c r="V97" s="24"/>
      <c r="W97" s="3"/>
      <c r="X97" s="3"/>
      <c r="Y97" s="27"/>
      <c r="Z97" s="3"/>
      <c r="AA97" s="26"/>
      <c r="AB97" s="3"/>
      <c r="AC97" s="3"/>
      <c r="AD97" s="26"/>
      <c r="AE97" s="24">
        <v>0.001</v>
      </c>
      <c r="AF97" s="3">
        <v>0.49</v>
      </c>
      <c r="AG97" s="25">
        <f t="shared" si="86"/>
        <v>0.00049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0.01</v>
      </c>
      <c r="AR97" s="3">
        <v>0.5</v>
      </c>
      <c r="AS97" s="3">
        <f t="shared" si="87"/>
        <v>0.005</v>
      </c>
      <c r="AT97" s="2">
        <f t="shared" si="88"/>
        <v>0.0079858824248414</v>
      </c>
      <c r="AU97" s="28">
        <f t="shared" si="89"/>
        <v>28.47</v>
      </c>
      <c r="AV97" s="1">
        <f t="shared" si="90"/>
        <v>0.26</v>
      </c>
      <c r="AW97" s="2">
        <f t="shared" si="91"/>
        <v>0.0248333333333333</v>
      </c>
      <c r="AX97" s="1">
        <f t="shared" si="92"/>
        <v>9.83543443617604</v>
      </c>
      <c r="AZ97" s="2">
        <f t="shared" si="93"/>
        <v>0.0137123316160121</v>
      </c>
      <c r="BA97" s="1">
        <f t="shared" si="94"/>
        <v>5.43087537891506</v>
      </c>
    </row>
    <row r="98" s="1" customFormat="1" spans="1:53">
      <c r="A98" s="13"/>
      <c r="B98" s="13"/>
      <c r="C98" s="16">
        <v>8</v>
      </c>
      <c r="D98" s="17">
        <v>10.9921137099032</v>
      </c>
      <c r="E98" s="19">
        <f t="shared" si="95"/>
        <v>10.2169405024839</v>
      </c>
      <c r="F98" s="16" t="s">
        <v>73</v>
      </c>
      <c r="G98" s="13">
        <v>9</v>
      </c>
      <c r="H98" s="18">
        <f t="shared" si="76"/>
        <v>10.9921137099032</v>
      </c>
      <c r="I98" s="18">
        <f t="shared" si="77"/>
        <v>284.142113709903</v>
      </c>
      <c r="J98" s="18">
        <f t="shared" si="78"/>
        <v>0.0691979907833334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1.34143502926006</v>
      </c>
      <c r="P98" s="18">
        <f t="shared" si="81"/>
        <v>0.0928246087911783</v>
      </c>
      <c r="Q98" s="23">
        <f t="shared" si="82"/>
        <v>0.0241343982857064</v>
      </c>
      <c r="R98" s="18">
        <f t="shared" si="83"/>
        <v>0.074022</v>
      </c>
      <c r="S98" s="24">
        <f t="shared" si="84"/>
        <v>0.326043585497641</v>
      </c>
      <c r="T98" s="3">
        <v>0.01</v>
      </c>
      <c r="U98" s="25">
        <f t="shared" si="85"/>
        <v>0.00326043585497641</v>
      </c>
      <c r="V98" s="24"/>
      <c r="W98" s="3"/>
      <c r="X98" s="3"/>
      <c r="Y98" s="27"/>
      <c r="Z98" s="3"/>
      <c r="AA98" s="26"/>
      <c r="AB98" s="3"/>
      <c r="AC98" s="3"/>
      <c r="AD98" s="26"/>
      <c r="AE98" s="24">
        <v>0.001</v>
      </c>
      <c r="AF98" s="3">
        <v>0.49</v>
      </c>
      <c r="AG98" s="25">
        <f t="shared" si="86"/>
        <v>0.00049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</v>
      </c>
      <c r="AR98" s="3">
        <v>0.5</v>
      </c>
      <c r="AS98" s="3">
        <f t="shared" si="87"/>
        <v>0.005</v>
      </c>
      <c r="AT98" s="2">
        <f t="shared" si="88"/>
        <v>0.00875043585497641</v>
      </c>
      <c r="AU98" s="28">
        <f t="shared" si="89"/>
        <v>28.47</v>
      </c>
      <c r="AV98" s="1">
        <f t="shared" si="90"/>
        <v>0.26</v>
      </c>
      <c r="AW98" s="2">
        <f t="shared" si="91"/>
        <v>0.0248333333333333</v>
      </c>
      <c r="AX98" s="1">
        <f t="shared" si="92"/>
        <v>10.7770605126701</v>
      </c>
      <c r="AZ98" s="2">
        <f t="shared" si="93"/>
        <v>0.0137123316160121</v>
      </c>
      <c r="BA98" s="1">
        <f t="shared" si="94"/>
        <v>5.95081721861323</v>
      </c>
    </row>
    <row r="99" s="1" customFormat="1" spans="1:53">
      <c r="A99" s="13"/>
      <c r="B99" s="13"/>
      <c r="C99" s="16">
        <v>9</v>
      </c>
      <c r="D99" s="17">
        <v>3.95104949496667</v>
      </c>
      <c r="E99" s="19">
        <f t="shared" si="95"/>
        <v>10.9921137099032</v>
      </c>
      <c r="F99" s="16" t="s">
        <v>73</v>
      </c>
      <c r="G99" s="13">
        <v>10</v>
      </c>
      <c r="H99" s="18">
        <f t="shared" si="76"/>
        <v>3.95104949496667</v>
      </c>
      <c r="I99" s="18">
        <f t="shared" si="77"/>
        <v>277.101049494967</v>
      </c>
      <c r="J99" s="18">
        <f t="shared" si="78"/>
        <v>0.0289696367923928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1.53331042046888</v>
      </c>
      <c r="P99" s="18">
        <f t="shared" si="81"/>
        <v>0.0444194459709746</v>
      </c>
      <c r="Q99" s="23">
        <f t="shared" si="82"/>
        <v>0.0115490559524534</v>
      </c>
      <c r="R99" s="18">
        <f t="shared" si="83"/>
        <v>0.074022</v>
      </c>
      <c r="S99" s="24">
        <f t="shared" si="84"/>
        <v>0.156021938781084</v>
      </c>
      <c r="T99" s="3">
        <v>0.01</v>
      </c>
      <c r="U99" s="25">
        <f t="shared" si="85"/>
        <v>0.00156021938781084</v>
      </c>
      <c r="V99" s="24"/>
      <c r="W99" s="3"/>
      <c r="X99" s="3"/>
      <c r="Y99" s="27"/>
      <c r="Z99" s="3"/>
      <c r="AA99" s="26"/>
      <c r="AB99" s="3"/>
      <c r="AC99" s="3"/>
      <c r="AD99" s="26"/>
      <c r="AE99" s="24">
        <v>0.001</v>
      </c>
      <c r="AF99" s="3">
        <v>0.49</v>
      </c>
      <c r="AG99" s="25">
        <f t="shared" si="86"/>
        <v>0.00049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</v>
      </c>
      <c r="AR99" s="3">
        <v>0.5</v>
      </c>
      <c r="AS99" s="3">
        <f t="shared" si="87"/>
        <v>0.005</v>
      </c>
      <c r="AT99" s="2">
        <f t="shared" si="88"/>
        <v>0.00705021938781084</v>
      </c>
      <c r="AU99" s="28">
        <f t="shared" si="89"/>
        <v>28.47</v>
      </c>
      <c r="AV99" s="1">
        <f t="shared" si="90"/>
        <v>0.26</v>
      </c>
      <c r="AW99" s="2">
        <f t="shared" si="91"/>
        <v>0.0248333333333333</v>
      </c>
      <c r="AX99" s="1">
        <f t="shared" si="92"/>
        <v>8.68306930412237</v>
      </c>
      <c r="AZ99" s="2">
        <f t="shared" si="93"/>
        <v>0.0137123316160121</v>
      </c>
      <c r="BA99" s="1">
        <f t="shared" si="94"/>
        <v>4.79456882186341</v>
      </c>
    </row>
    <row r="100" s="1" customFormat="1" spans="1:53">
      <c r="A100" s="13"/>
      <c r="B100" s="13"/>
      <c r="C100" s="16">
        <v>10</v>
      </c>
      <c r="D100" s="17">
        <v>-2.22636190419355</v>
      </c>
      <c r="E100" s="19">
        <f t="shared" si="95"/>
        <v>3.95104949496667</v>
      </c>
      <c r="F100" s="16" t="s">
        <v>73</v>
      </c>
      <c r="G100" s="13">
        <v>11</v>
      </c>
      <c r="H100" s="18">
        <f t="shared" si="76"/>
        <v>-2.22636190419355</v>
      </c>
      <c r="I100" s="18">
        <f t="shared" si="77"/>
        <v>270.923638095806</v>
      </c>
      <c r="J100" s="18">
        <f t="shared" si="78"/>
        <v>0.0130013752184133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1.41444642577301</v>
      </c>
      <c r="O100" s="18">
        <f t="shared" si="96"/>
        <v>0.359144548724895</v>
      </c>
      <c r="P100" s="18">
        <f t="shared" si="81"/>
        <v>0.00466937303562008</v>
      </c>
      <c r="Q100" s="23">
        <f t="shared" si="82"/>
        <v>0.00121403698926122</v>
      </c>
      <c r="R100" s="18">
        <f t="shared" si="83"/>
        <v>0.074022</v>
      </c>
      <c r="S100" s="24">
        <f t="shared" si="84"/>
        <v>0.0164010292786093</v>
      </c>
      <c r="T100" s="3">
        <v>0.01</v>
      </c>
      <c r="U100" s="25">
        <f t="shared" si="85"/>
        <v>0.000164010292786093</v>
      </c>
      <c r="V100" s="24"/>
      <c r="W100" s="3"/>
      <c r="X100" s="3"/>
      <c r="Y100" s="27"/>
      <c r="Z100" s="3"/>
      <c r="AA100" s="26"/>
      <c r="AB100" s="3"/>
      <c r="AC100" s="3"/>
      <c r="AD100" s="26"/>
      <c r="AE100" s="24">
        <v>0.001</v>
      </c>
      <c r="AF100" s="3">
        <v>0.49</v>
      </c>
      <c r="AG100" s="25">
        <f t="shared" si="86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0.00565401029278609</v>
      </c>
      <c r="AU100" s="28">
        <f t="shared" si="89"/>
        <v>28.47</v>
      </c>
      <c r="AV100" s="1">
        <f t="shared" si="90"/>
        <v>0.26</v>
      </c>
      <c r="AW100" s="2">
        <f t="shared" si="91"/>
        <v>0.0248333333333333</v>
      </c>
      <c r="AX100" s="1">
        <f t="shared" si="92"/>
        <v>6.96349439896325</v>
      </c>
      <c r="AZ100" s="2">
        <f t="shared" si="93"/>
        <v>0.0137123316160121</v>
      </c>
      <c r="BA100" s="1">
        <f t="shared" si="94"/>
        <v>3.84506353308027</v>
      </c>
    </row>
    <row r="101" s="1" customFormat="1" spans="1:54">
      <c r="A101" s="13"/>
      <c r="B101" s="13"/>
      <c r="C101" s="16">
        <v>11</v>
      </c>
      <c r="D101" s="17">
        <v>-12.7422207852</v>
      </c>
      <c r="E101" s="19">
        <f t="shared" si="95"/>
        <v>-2.22636190419355</v>
      </c>
      <c r="F101" s="16" t="s">
        <v>75</v>
      </c>
      <c r="G101" s="13">
        <v>12</v>
      </c>
      <c r="H101" s="18">
        <f t="shared" si="76"/>
        <v>-12.7422207852</v>
      </c>
      <c r="I101" s="18">
        <f t="shared" si="77"/>
        <v>260.4077792148</v>
      </c>
      <c r="J101" s="18">
        <f t="shared" si="78"/>
        <v>0.00304574915056292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0.639175175689275</v>
      </c>
      <c r="P101" s="18">
        <f t="shared" si="81"/>
        <v>0.00194676724841651</v>
      </c>
      <c r="Q101" s="23">
        <f t="shared" si="82"/>
        <v>0.000506159484588294</v>
      </c>
      <c r="R101" s="18">
        <f t="shared" si="83"/>
        <v>0.074022</v>
      </c>
      <c r="S101" s="24">
        <f t="shared" si="84"/>
        <v>0.00683796012791189</v>
      </c>
      <c r="T101" s="3">
        <v>0.01</v>
      </c>
      <c r="U101" s="25">
        <f t="shared" si="85"/>
        <v>6.83796012791189e-5</v>
      </c>
      <c r="V101" s="24"/>
      <c r="W101" s="3"/>
      <c r="X101" s="3"/>
      <c r="Y101" s="27"/>
      <c r="Z101" s="3"/>
      <c r="AA101" s="26"/>
      <c r="AB101" s="3"/>
      <c r="AC101" s="3"/>
      <c r="AD101" s="26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0.00555837960127912</v>
      </c>
      <c r="AU101" s="28">
        <f t="shared" si="89"/>
        <v>28.47</v>
      </c>
      <c r="AV101" s="1">
        <f t="shared" si="90"/>
        <v>0.26</v>
      </c>
      <c r="AW101" s="2">
        <f t="shared" si="91"/>
        <v>0.0248333333333333</v>
      </c>
      <c r="AX101" s="1">
        <f t="shared" si="92"/>
        <v>6.84571538014408</v>
      </c>
      <c r="AY101" s="1">
        <f>SUM(AX90:AX101)</f>
        <v>94.0103896052741</v>
      </c>
      <c r="AZ101" s="2">
        <f t="shared" si="93"/>
        <v>0.0137123316160121</v>
      </c>
      <c r="BA101" s="1">
        <f t="shared" si="94"/>
        <v>3.78002897079342</v>
      </c>
      <c r="BB101" s="1">
        <f>SUM(BA90:BA101)</f>
        <v>51.9101330584435</v>
      </c>
    </row>
    <row r="102" s="1" customFormat="1" spans="1:46">
      <c r="A102" s="13"/>
      <c r="B102" s="13"/>
      <c r="C102" s="16">
        <v>12</v>
      </c>
      <c r="D102" s="17">
        <v>-15.8200002174193</v>
      </c>
      <c r="E102" s="19">
        <f t="shared" si="95"/>
        <v>-12.7422207852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  <row r="103" s="1" customFormat="1" spans="19:46">
      <c r="S103" s="22" t="s">
        <v>44</v>
      </c>
      <c r="T103" s="22"/>
      <c r="U103" s="22"/>
      <c r="V103" s="22" t="s">
        <v>45</v>
      </c>
      <c r="W103" s="22"/>
      <c r="X103" s="22"/>
      <c r="Y103" s="22" t="s">
        <v>46</v>
      </c>
      <c r="Z103" s="22"/>
      <c r="AA103" s="22"/>
      <c r="AB103" s="22" t="s">
        <v>47</v>
      </c>
      <c r="AC103" s="22"/>
      <c r="AD103" s="22"/>
      <c r="AE103" s="22" t="s">
        <v>48</v>
      </c>
      <c r="AF103" s="22"/>
      <c r="AG103" s="22"/>
      <c r="AH103" s="22" t="s">
        <v>49</v>
      </c>
      <c r="AI103" s="22"/>
      <c r="AJ103" s="22"/>
      <c r="AK103" s="30" t="s">
        <v>78</v>
      </c>
      <c r="AL103" s="31"/>
      <c r="AM103" s="32"/>
      <c r="AN103" s="31" t="s">
        <v>79</v>
      </c>
      <c r="AO103" s="31"/>
      <c r="AP103" s="32"/>
      <c r="AQ103" s="22" t="s">
        <v>51</v>
      </c>
      <c r="AR103" s="22"/>
      <c r="AS103" s="22"/>
      <c r="AT103" s="2"/>
    </row>
    <row r="104" s="1" customFormat="1" spans="1:50">
      <c r="A104" s="15" t="s">
        <v>9</v>
      </c>
      <c r="B104" s="15"/>
      <c r="C104" s="16" t="s">
        <v>53</v>
      </c>
      <c r="D104" s="16" t="s">
        <v>54</v>
      </c>
      <c r="E104" s="16" t="s">
        <v>55</v>
      </c>
      <c r="F104" s="16" t="s">
        <v>56</v>
      </c>
      <c r="G104" s="13" t="s">
        <v>53</v>
      </c>
      <c r="H104" s="13" t="s">
        <v>55</v>
      </c>
      <c r="I104" s="13" t="s">
        <v>57</v>
      </c>
      <c r="J104" s="13" t="s">
        <v>58</v>
      </c>
      <c r="K104" s="21" t="s">
        <v>59</v>
      </c>
      <c r="L104" s="21" t="s">
        <v>60</v>
      </c>
      <c r="M104" s="13" t="s">
        <v>61</v>
      </c>
      <c r="N104" s="21" t="s">
        <v>62</v>
      </c>
      <c r="O104" s="13" t="s">
        <v>63</v>
      </c>
      <c r="P104" s="13" t="s">
        <v>64</v>
      </c>
      <c r="Q104" s="21" t="s">
        <v>65</v>
      </c>
      <c r="R104" s="21" t="s">
        <v>66</v>
      </c>
      <c r="S104" s="4" t="s">
        <v>11</v>
      </c>
      <c r="T104" s="3" t="s">
        <v>12</v>
      </c>
      <c r="U104" s="3"/>
      <c r="V104" s="4" t="s">
        <v>11</v>
      </c>
      <c r="W104" s="3" t="s">
        <v>12</v>
      </c>
      <c r="X104" s="3"/>
      <c r="Y104" s="4" t="s">
        <v>11</v>
      </c>
      <c r="Z104" s="3" t="s">
        <v>12</v>
      </c>
      <c r="AA104" s="3"/>
      <c r="AB104" s="4" t="s">
        <v>11</v>
      </c>
      <c r="AC104" s="3" t="s">
        <v>12</v>
      </c>
      <c r="AD104" s="3"/>
      <c r="AE104" s="4" t="s">
        <v>11</v>
      </c>
      <c r="AF104" s="3" t="s">
        <v>12</v>
      </c>
      <c r="AG104" s="3"/>
      <c r="AH104" s="4" t="s">
        <v>11</v>
      </c>
      <c r="AI104" s="3" t="s">
        <v>12</v>
      </c>
      <c r="AJ104" s="3"/>
      <c r="AK104" s="4" t="s">
        <v>11</v>
      </c>
      <c r="AL104" s="3" t="s">
        <v>12</v>
      </c>
      <c r="AM104" s="3"/>
      <c r="AN104" s="4" t="s">
        <v>11</v>
      </c>
      <c r="AO104" s="3" t="s">
        <v>12</v>
      </c>
      <c r="AP104" s="3"/>
      <c r="AQ104" s="33" t="s">
        <v>11</v>
      </c>
      <c r="AR104" s="33" t="s">
        <v>12</v>
      </c>
      <c r="AS104" s="33"/>
      <c r="AT104" s="2" t="s">
        <v>67</v>
      </c>
      <c r="AU104" s="1" t="s">
        <v>68</v>
      </c>
      <c r="AV104" s="1" t="s">
        <v>37</v>
      </c>
      <c r="AW104" s="1" t="s">
        <v>81</v>
      </c>
      <c r="AX104" s="1" t="s">
        <v>82</v>
      </c>
    </row>
    <row r="105" s="1" customFormat="1" spans="1:50">
      <c r="A105" s="13" t="s">
        <v>71</v>
      </c>
      <c r="B105" s="13">
        <f>F11</f>
        <v>910.8575</v>
      </c>
      <c r="C105" s="16" t="s">
        <v>72</v>
      </c>
      <c r="D105" s="17">
        <v>-14.4625701851613</v>
      </c>
      <c r="E105" s="16"/>
      <c r="F105" s="16"/>
      <c r="G105" s="13">
        <v>1</v>
      </c>
      <c r="H105" s="18">
        <f t="shared" ref="H105:H116" si="97">E106</f>
        <v>-14.4625701851613</v>
      </c>
      <c r="I105" s="18">
        <f t="shared" ref="I105:I116" si="98">H105+273.15</f>
        <v>258.687429814839</v>
      </c>
      <c r="J105" s="18">
        <f t="shared" ref="J105:J116" si="99">EXP(($C$16*(I105-$C$14))/($C$17*I105*$C$14))</f>
        <v>0.00237521626310587</v>
      </c>
      <c r="K105" s="18">
        <f t="shared" ref="K105:K116" si="100">$B$105/12</f>
        <v>75.9047916666667</v>
      </c>
      <c r="L105" s="18">
        <f t="shared" ref="L105:L116" si="101">K105*$B$106/100</f>
        <v>0.759047916666667</v>
      </c>
      <c r="M105" s="13" t="s">
        <v>73</v>
      </c>
      <c r="N105" s="13"/>
      <c r="O105" s="18">
        <f>L105</f>
        <v>0.759047916666667</v>
      </c>
      <c r="P105" s="18">
        <f t="shared" ref="P105:P116" si="102">O105*J105</f>
        <v>0.0018029029561433</v>
      </c>
      <c r="Q105" s="23">
        <f t="shared" ref="Q105:Q116" si="103">P105*$B$107</f>
        <v>0.000378609620790092</v>
      </c>
      <c r="R105" s="18">
        <f t="shared" ref="R105:R116" si="104">L105*$B$107</f>
        <v>0.1594000625</v>
      </c>
      <c r="S105" s="24">
        <f t="shared" ref="S105:S116" si="105">Q105/R105</f>
        <v>0.00237521626310587</v>
      </c>
      <c r="T105" s="3">
        <v>0.01</v>
      </c>
      <c r="U105" s="25">
        <f t="shared" ref="U105:U116" si="106">S105*T105</f>
        <v>2.37521626310587e-5</v>
      </c>
      <c r="V105" s="24"/>
      <c r="W105" s="3"/>
      <c r="X105" s="3"/>
      <c r="Y105" s="27"/>
      <c r="Z105" s="3"/>
      <c r="AA105" s="26"/>
      <c r="AB105" s="3"/>
      <c r="AC105" s="3"/>
      <c r="AD105" s="26"/>
      <c r="AE105" s="24">
        <v>0.001</v>
      </c>
      <c r="AF105" s="3">
        <v>0.49</v>
      </c>
      <c r="AG105" s="25">
        <f t="shared" ref="AG105:AG116" si="107">AF105*AE105</f>
        <v>0.00049</v>
      </c>
      <c r="AH105" s="34"/>
      <c r="AI105" s="3"/>
      <c r="AJ105" s="25"/>
      <c r="AK105" s="35"/>
      <c r="AL105" s="26"/>
      <c r="AM105" s="26"/>
      <c r="AN105" s="35"/>
      <c r="AO105" s="26"/>
      <c r="AP105" s="25"/>
      <c r="AQ105" s="3">
        <v>0.01</v>
      </c>
      <c r="AR105" s="3">
        <v>0.5</v>
      </c>
      <c r="AS105" s="3">
        <f t="shared" ref="AS105:AS116" si="108">AR105*AQ105</f>
        <v>0.005</v>
      </c>
      <c r="AT105" s="2">
        <f t="shared" ref="AT105:AT116" si="109">(AS105+AM105+AD105+AA105+U105+X105+AG105+AJ105+AP105)</f>
        <v>0.00551375216263106</v>
      </c>
      <c r="AU105" s="28">
        <f t="shared" ref="AU105:AU116" si="110">$B$90/12</f>
        <v>28.47</v>
      </c>
      <c r="AV105" s="1">
        <f t="shared" ref="AV105:AV116" si="111">$B$76</f>
        <v>0.26</v>
      </c>
      <c r="AW105" s="2">
        <f t="shared" ref="AW105:AW116" si="112">$E$9/12</f>
        <v>0.0248333333333333</v>
      </c>
      <c r="AX105" s="1">
        <f t="shared" ref="AX105:AX116" si="113">AW105*10000*AV105*0.67*AU105*AT105</f>
        <v>6.79075210576477</v>
      </c>
    </row>
    <row r="106" s="1" customFormat="1" spans="1:50">
      <c r="A106" s="13" t="s">
        <v>74</v>
      </c>
      <c r="B106" s="13">
        <v>1</v>
      </c>
      <c r="C106" s="16">
        <v>1</v>
      </c>
      <c r="D106" s="17">
        <v>-15.8117590080323</v>
      </c>
      <c r="E106" s="19">
        <f t="shared" ref="E106:E117" si="114">D105</f>
        <v>-14.4625701851613</v>
      </c>
      <c r="F106" s="16" t="s">
        <v>73</v>
      </c>
      <c r="G106" s="13">
        <v>2</v>
      </c>
      <c r="H106" s="18">
        <f t="shared" si="97"/>
        <v>-15.8117590080323</v>
      </c>
      <c r="I106" s="18">
        <f t="shared" si="98"/>
        <v>257.338240991968</v>
      </c>
      <c r="J106" s="18">
        <f t="shared" si="99"/>
        <v>0.0019498478510277</v>
      </c>
      <c r="K106" s="18">
        <f t="shared" si="100"/>
        <v>75.9047916666667</v>
      </c>
      <c r="L106" s="18">
        <f t="shared" si="101"/>
        <v>0.759047916666667</v>
      </c>
      <c r="M106" s="13" t="s">
        <v>73</v>
      </c>
      <c r="N106" s="13"/>
      <c r="O106" s="18">
        <f t="shared" ref="O106:O116" si="115">L106+O105-P105-N106</f>
        <v>1.51629293037719</v>
      </c>
      <c r="P106" s="18">
        <f t="shared" si="102"/>
        <v>0.00295654051182446</v>
      </c>
      <c r="Q106" s="23">
        <f t="shared" si="103"/>
        <v>0.000620873507483136</v>
      </c>
      <c r="R106" s="18">
        <f t="shared" si="104"/>
        <v>0.1594000625</v>
      </c>
      <c r="S106" s="24">
        <f t="shared" si="105"/>
        <v>0.00389506439172906</v>
      </c>
      <c r="T106" s="3">
        <v>0.01</v>
      </c>
      <c r="U106" s="25">
        <f t="shared" si="106"/>
        <v>3.89506439172906e-5</v>
      </c>
      <c r="V106" s="24"/>
      <c r="W106" s="3"/>
      <c r="X106" s="3"/>
      <c r="Y106" s="27"/>
      <c r="Z106" s="3"/>
      <c r="AA106" s="26"/>
      <c r="AB106" s="3"/>
      <c r="AC106" s="3"/>
      <c r="AD106" s="26"/>
      <c r="AE106" s="24">
        <v>0.001</v>
      </c>
      <c r="AF106" s="3">
        <v>0.49</v>
      </c>
      <c r="AG106" s="25">
        <f t="shared" si="107"/>
        <v>0.00049</v>
      </c>
      <c r="AH106" s="34"/>
      <c r="AI106" s="3"/>
      <c r="AJ106" s="25"/>
      <c r="AK106" s="35"/>
      <c r="AL106" s="26"/>
      <c r="AM106" s="26"/>
      <c r="AN106" s="35"/>
      <c r="AO106" s="26"/>
      <c r="AP106" s="25"/>
      <c r="AQ106" s="3">
        <v>0.01</v>
      </c>
      <c r="AR106" s="3">
        <v>0.5</v>
      </c>
      <c r="AS106" s="3">
        <f t="shared" si="108"/>
        <v>0.005</v>
      </c>
      <c r="AT106" s="2">
        <f t="shared" si="109"/>
        <v>0.00552895064391729</v>
      </c>
      <c r="AU106" s="28">
        <f t="shared" si="110"/>
        <v>28.47</v>
      </c>
      <c r="AV106" s="1">
        <f t="shared" si="111"/>
        <v>0.26</v>
      </c>
      <c r="AW106" s="2">
        <f t="shared" si="112"/>
        <v>0.0248333333333333</v>
      </c>
      <c r="AX106" s="1">
        <f t="shared" si="113"/>
        <v>6.80947059650478</v>
      </c>
    </row>
    <row r="107" s="1" customFormat="1" spans="1:50">
      <c r="A107" s="13" t="s">
        <v>37</v>
      </c>
      <c r="B107" s="13">
        <f>H11</f>
        <v>0.21</v>
      </c>
      <c r="C107" s="16">
        <v>2</v>
      </c>
      <c r="D107" s="17">
        <v>-10.2593071785</v>
      </c>
      <c r="E107" s="19">
        <f t="shared" si="114"/>
        <v>-15.8117590080323</v>
      </c>
      <c r="F107" s="16" t="s">
        <v>73</v>
      </c>
      <c r="G107" s="13">
        <v>3</v>
      </c>
      <c r="H107" s="18">
        <f t="shared" si="97"/>
        <v>-10.2593071785</v>
      </c>
      <c r="I107" s="18">
        <f t="shared" si="98"/>
        <v>262.8906928215</v>
      </c>
      <c r="J107" s="18">
        <f t="shared" si="99"/>
        <v>0.00433572114638844</v>
      </c>
      <c r="K107" s="18">
        <f t="shared" si="100"/>
        <v>75.9047916666667</v>
      </c>
      <c r="L107" s="18">
        <f t="shared" si="101"/>
        <v>0.759047916666667</v>
      </c>
      <c r="M107" s="13" t="s">
        <v>73</v>
      </c>
      <c r="N107" s="13"/>
      <c r="O107" s="18">
        <f t="shared" si="115"/>
        <v>2.27238430653203</v>
      </c>
      <c r="P107" s="18">
        <f t="shared" si="102"/>
        <v>0.00985242469055216</v>
      </c>
      <c r="Q107" s="23">
        <f t="shared" si="103"/>
        <v>0.00206900918501595</v>
      </c>
      <c r="R107" s="18">
        <f t="shared" si="104"/>
        <v>0.1594000625</v>
      </c>
      <c r="S107" s="24">
        <f t="shared" si="105"/>
        <v>0.0129799772507364</v>
      </c>
      <c r="T107" s="3">
        <v>0.01</v>
      </c>
      <c r="U107" s="25">
        <f t="shared" si="106"/>
        <v>0.000129799772507364</v>
      </c>
      <c r="V107" s="24"/>
      <c r="W107" s="3"/>
      <c r="X107" s="3"/>
      <c r="Y107" s="27"/>
      <c r="Z107" s="3"/>
      <c r="AA107" s="26"/>
      <c r="AB107" s="3"/>
      <c r="AC107" s="3"/>
      <c r="AD107" s="26"/>
      <c r="AE107" s="24">
        <v>0.001</v>
      </c>
      <c r="AF107" s="3">
        <v>0.49</v>
      </c>
      <c r="AG107" s="25">
        <f t="shared" si="107"/>
        <v>0.00049</v>
      </c>
      <c r="AH107" s="34"/>
      <c r="AI107" s="3"/>
      <c r="AJ107" s="25"/>
      <c r="AK107" s="35"/>
      <c r="AL107" s="26"/>
      <c r="AM107" s="26"/>
      <c r="AN107" s="35"/>
      <c r="AO107" s="26"/>
      <c r="AP107" s="25"/>
      <c r="AQ107" s="3">
        <v>0.01</v>
      </c>
      <c r="AR107" s="3">
        <v>0.5</v>
      </c>
      <c r="AS107" s="3">
        <f t="shared" si="108"/>
        <v>0.005</v>
      </c>
      <c r="AT107" s="2">
        <f t="shared" si="109"/>
        <v>0.00561979977250736</v>
      </c>
      <c r="AU107" s="28">
        <f t="shared" si="110"/>
        <v>28.47</v>
      </c>
      <c r="AV107" s="1">
        <f t="shared" si="111"/>
        <v>0.26</v>
      </c>
      <c r="AW107" s="2">
        <f t="shared" si="112"/>
        <v>0.0248333333333333</v>
      </c>
      <c r="AX107" s="1">
        <f t="shared" si="113"/>
        <v>6.92136062947745</v>
      </c>
    </row>
    <row r="108" s="1" customFormat="1" spans="1:50">
      <c r="A108" s="13"/>
      <c r="B108" s="13"/>
      <c r="C108" s="16">
        <v>3</v>
      </c>
      <c r="D108" s="17">
        <v>-5.12528044925806</v>
      </c>
      <c r="E108" s="19">
        <f t="shared" si="114"/>
        <v>-10.2593071785</v>
      </c>
      <c r="F108" s="16" t="s">
        <v>73</v>
      </c>
      <c r="G108" s="13">
        <v>4</v>
      </c>
      <c r="H108" s="18">
        <f t="shared" si="97"/>
        <v>-5.12528044925806</v>
      </c>
      <c r="I108" s="18">
        <f t="shared" si="98"/>
        <v>268.024719550742</v>
      </c>
      <c r="J108" s="18">
        <f t="shared" si="99"/>
        <v>0.00881399920544776</v>
      </c>
      <c r="K108" s="18">
        <f t="shared" si="100"/>
        <v>75.9047916666667</v>
      </c>
      <c r="L108" s="18">
        <f t="shared" si="101"/>
        <v>0.759047916666667</v>
      </c>
      <c r="M108" s="13" t="s">
        <v>73</v>
      </c>
      <c r="N108" s="13"/>
      <c r="O108" s="18">
        <f t="shared" si="115"/>
        <v>3.02157979850815</v>
      </c>
      <c r="P108" s="18">
        <f t="shared" si="102"/>
        <v>0.0266322019432478</v>
      </c>
      <c r="Q108" s="23">
        <f t="shared" si="103"/>
        <v>0.00559276240808204</v>
      </c>
      <c r="R108" s="18">
        <f t="shared" si="104"/>
        <v>0.1594000625</v>
      </c>
      <c r="S108" s="24">
        <f t="shared" si="105"/>
        <v>0.0350863250639067</v>
      </c>
      <c r="T108" s="3">
        <v>0.01</v>
      </c>
      <c r="U108" s="25">
        <f t="shared" si="106"/>
        <v>0.000350863250639067</v>
      </c>
      <c r="V108" s="24"/>
      <c r="W108" s="3"/>
      <c r="X108" s="3"/>
      <c r="Y108" s="27"/>
      <c r="Z108" s="3"/>
      <c r="AA108" s="26"/>
      <c r="AB108" s="3"/>
      <c r="AC108" s="3"/>
      <c r="AD108" s="26"/>
      <c r="AE108" s="24">
        <v>0.001</v>
      </c>
      <c r="AF108" s="3">
        <v>0.49</v>
      </c>
      <c r="AG108" s="25">
        <f t="shared" si="107"/>
        <v>0.00049</v>
      </c>
      <c r="AH108" s="34"/>
      <c r="AI108" s="3"/>
      <c r="AJ108" s="25"/>
      <c r="AK108" s="35"/>
      <c r="AL108" s="26"/>
      <c r="AM108" s="26"/>
      <c r="AN108" s="35"/>
      <c r="AO108" s="26"/>
      <c r="AP108" s="25"/>
      <c r="AQ108" s="3">
        <v>0.01</v>
      </c>
      <c r="AR108" s="3">
        <v>0.5</v>
      </c>
      <c r="AS108" s="3">
        <f t="shared" si="108"/>
        <v>0.005</v>
      </c>
      <c r="AT108" s="2">
        <f t="shared" si="109"/>
        <v>0.00584086325063907</v>
      </c>
      <c r="AU108" s="28">
        <f t="shared" si="110"/>
        <v>28.47</v>
      </c>
      <c r="AV108" s="1">
        <f t="shared" si="111"/>
        <v>0.26</v>
      </c>
      <c r="AW108" s="2">
        <f t="shared" si="112"/>
        <v>0.0248333333333333</v>
      </c>
      <c r="AX108" s="1">
        <f t="shared" si="113"/>
        <v>7.19362300822648</v>
      </c>
    </row>
    <row r="109" s="1" customFormat="1" spans="1:50">
      <c r="A109" s="13"/>
      <c r="B109" s="13"/>
      <c r="C109" s="16">
        <v>4</v>
      </c>
      <c r="D109" s="17">
        <v>-1.6040313884</v>
      </c>
      <c r="E109" s="19">
        <f t="shared" si="114"/>
        <v>-5.12528044925806</v>
      </c>
      <c r="F109" s="16" t="s">
        <v>73</v>
      </c>
      <c r="G109" s="13">
        <v>5</v>
      </c>
      <c r="H109" s="18">
        <f t="shared" si="97"/>
        <v>-1.6040313884</v>
      </c>
      <c r="I109" s="18">
        <f t="shared" si="98"/>
        <v>271.5459686116</v>
      </c>
      <c r="J109" s="18">
        <f t="shared" si="99"/>
        <v>0.014117580682239</v>
      </c>
      <c r="K109" s="18">
        <f t="shared" si="100"/>
        <v>75.9047916666667</v>
      </c>
      <c r="L109" s="18">
        <f t="shared" si="101"/>
        <v>0.759047916666667</v>
      </c>
      <c r="M109" s="13" t="s">
        <v>75</v>
      </c>
      <c r="N109" s="18">
        <f>(O108-P108)*$C$22/100</f>
        <v>2.84520021673665</v>
      </c>
      <c r="O109" s="18">
        <f t="shared" si="115"/>
        <v>0.908795296494912</v>
      </c>
      <c r="P109" s="18">
        <f t="shared" si="102"/>
        <v>0.0128299909219062</v>
      </c>
      <c r="Q109" s="23">
        <f t="shared" si="103"/>
        <v>0.00269429809360031</v>
      </c>
      <c r="R109" s="18">
        <f t="shared" si="104"/>
        <v>0.1594000625</v>
      </c>
      <c r="S109" s="24">
        <f t="shared" si="105"/>
        <v>0.0169027417639834</v>
      </c>
      <c r="T109" s="3">
        <v>0.01</v>
      </c>
      <c r="U109" s="25">
        <f t="shared" si="106"/>
        <v>0.000169027417639834</v>
      </c>
      <c r="V109" s="24"/>
      <c r="W109" s="3"/>
      <c r="X109" s="3"/>
      <c r="Y109" s="27"/>
      <c r="Z109" s="3"/>
      <c r="AA109" s="26"/>
      <c r="AB109" s="3"/>
      <c r="AC109" s="3"/>
      <c r="AD109" s="26"/>
      <c r="AE109" s="24">
        <v>0.001</v>
      </c>
      <c r="AF109" s="3">
        <v>0.49</v>
      </c>
      <c r="AG109" s="25">
        <f t="shared" si="107"/>
        <v>0.00049</v>
      </c>
      <c r="AH109" s="34"/>
      <c r="AI109" s="3"/>
      <c r="AJ109" s="25"/>
      <c r="AK109" s="35"/>
      <c r="AL109" s="26"/>
      <c r="AM109" s="26"/>
      <c r="AN109" s="35"/>
      <c r="AO109" s="26"/>
      <c r="AP109" s="25"/>
      <c r="AQ109" s="3">
        <v>0.01</v>
      </c>
      <c r="AR109" s="3">
        <v>0.5</v>
      </c>
      <c r="AS109" s="3">
        <f t="shared" si="108"/>
        <v>0.005</v>
      </c>
      <c r="AT109" s="2">
        <f t="shared" si="109"/>
        <v>0.00565902741763983</v>
      </c>
      <c r="AU109" s="28">
        <f t="shared" si="110"/>
        <v>28.47</v>
      </c>
      <c r="AV109" s="1">
        <f t="shared" si="111"/>
        <v>0.26</v>
      </c>
      <c r="AW109" s="2">
        <f t="shared" si="112"/>
        <v>0.0248333333333333</v>
      </c>
      <c r="AX109" s="1">
        <f t="shared" si="113"/>
        <v>6.96967350352952</v>
      </c>
    </row>
    <row r="110" s="1" customFormat="1" spans="1:52">
      <c r="A110" s="13"/>
      <c r="B110" s="13"/>
      <c r="C110" s="16">
        <v>5</v>
      </c>
      <c r="D110" s="17">
        <v>2.653654645</v>
      </c>
      <c r="E110" s="19">
        <f t="shared" si="114"/>
        <v>-1.6040313884</v>
      </c>
      <c r="F110" s="16" t="s">
        <v>75</v>
      </c>
      <c r="G110" s="13">
        <v>6</v>
      </c>
      <c r="H110" s="18">
        <f t="shared" si="97"/>
        <v>2.653654645</v>
      </c>
      <c r="I110" s="18">
        <f t="shared" si="98"/>
        <v>275.803654645</v>
      </c>
      <c r="J110" s="18">
        <f t="shared" si="99"/>
        <v>0.0245560207579964</v>
      </c>
      <c r="K110" s="18">
        <f t="shared" si="100"/>
        <v>75.9047916666667</v>
      </c>
      <c r="L110" s="18">
        <f t="shared" si="101"/>
        <v>0.759047916666667</v>
      </c>
      <c r="M110" s="13" t="s">
        <v>73</v>
      </c>
      <c r="N110" s="13"/>
      <c r="O110" s="18">
        <f t="shared" si="115"/>
        <v>1.65501322223967</v>
      </c>
      <c r="P110" s="18">
        <f t="shared" si="102"/>
        <v>0.0406405390400759</v>
      </c>
      <c r="Q110" s="23">
        <f t="shared" si="103"/>
        <v>0.00853451319841594</v>
      </c>
      <c r="R110" s="18">
        <f t="shared" si="104"/>
        <v>0.1594000625</v>
      </c>
      <c r="S110" s="24">
        <f t="shared" si="105"/>
        <v>0.0535414670770028</v>
      </c>
      <c r="T110" s="3">
        <v>0.01</v>
      </c>
      <c r="U110" s="25">
        <f t="shared" si="106"/>
        <v>0.000535414670770028</v>
      </c>
      <c r="V110" s="24"/>
      <c r="W110" s="3"/>
      <c r="X110" s="3"/>
      <c r="Y110" s="27"/>
      <c r="Z110" s="3"/>
      <c r="AA110" s="26"/>
      <c r="AB110" s="3"/>
      <c r="AC110" s="3"/>
      <c r="AD110" s="26"/>
      <c r="AE110" s="24">
        <v>0.001</v>
      </c>
      <c r="AF110" s="3">
        <v>0.49</v>
      </c>
      <c r="AG110" s="25">
        <f t="shared" si="107"/>
        <v>0.00049</v>
      </c>
      <c r="AH110" s="34"/>
      <c r="AI110" s="3"/>
      <c r="AJ110" s="25"/>
      <c r="AK110" s="35"/>
      <c r="AL110" s="26"/>
      <c r="AM110" s="26"/>
      <c r="AN110" s="35"/>
      <c r="AO110" s="26"/>
      <c r="AP110" s="25"/>
      <c r="AQ110" s="3">
        <v>0.01</v>
      </c>
      <c r="AR110" s="3">
        <v>0.5</v>
      </c>
      <c r="AS110" s="3">
        <f t="shared" si="108"/>
        <v>0.005</v>
      </c>
      <c r="AT110" s="2">
        <f t="shared" si="109"/>
        <v>0.00602541467077003</v>
      </c>
      <c r="AU110" s="28">
        <f t="shared" si="110"/>
        <v>28.47</v>
      </c>
      <c r="AV110" s="1">
        <f t="shared" si="111"/>
        <v>0.26</v>
      </c>
      <c r="AW110" s="2">
        <f t="shared" si="112"/>
        <v>0.0248333333333333</v>
      </c>
      <c r="AX110" s="1">
        <f t="shared" si="113"/>
        <v>7.42091703739412</v>
      </c>
      <c r="AZ110" s="2"/>
    </row>
    <row r="111" s="1" customFormat="1" spans="1:52">
      <c r="A111" s="13"/>
      <c r="B111" s="13"/>
      <c r="C111" s="16">
        <v>6</v>
      </c>
      <c r="D111" s="17">
        <v>8.78700223796667</v>
      </c>
      <c r="E111" s="19">
        <f t="shared" si="114"/>
        <v>2.653654645</v>
      </c>
      <c r="F111" s="16" t="s">
        <v>73</v>
      </c>
      <c r="G111" s="13">
        <v>7</v>
      </c>
      <c r="H111" s="18">
        <f t="shared" si="97"/>
        <v>8.78700223796667</v>
      </c>
      <c r="I111" s="18">
        <f t="shared" si="98"/>
        <v>281.937002237967</v>
      </c>
      <c r="J111" s="18">
        <f t="shared" si="99"/>
        <v>0.0529293030653868</v>
      </c>
      <c r="K111" s="18">
        <f t="shared" si="100"/>
        <v>75.9047916666667</v>
      </c>
      <c r="L111" s="18">
        <f t="shared" si="101"/>
        <v>0.759047916666667</v>
      </c>
      <c r="M111" s="13" t="s">
        <v>73</v>
      </c>
      <c r="N111" s="13"/>
      <c r="O111" s="18">
        <f t="shared" si="115"/>
        <v>2.37342059986626</v>
      </c>
      <c r="P111" s="18">
        <f t="shared" si="102"/>
        <v>0.125623498231954</v>
      </c>
      <c r="Q111" s="23">
        <f t="shared" si="103"/>
        <v>0.0263809346287102</v>
      </c>
      <c r="R111" s="18">
        <f t="shared" si="104"/>
        <v>0.1594000625</v>
      </c>
      <c r="S111" s="24">
        <f t="shared" si="105"/>
        <v>0.165501407056915</v>
      </c>
      <c r="T111" s="3">
        <v>0.01</v>
      </c>
      <c r="U111" s="25">
        <f t="shared" si="106"/>
        <v>0.00165501407056915</v>
      </c>
      <c r="V111" s="24"/>
      <c r="W111" s="3"/>
      <c r="X111" s="3"/>
      <c r="Y111" s="27"/>
      <c r="Z111" s="3"/>
      <c r="AA111" s="26"/>
      <c r="AB111" s="3"/>
      <c r="AC111" s="3"/>
      <c r="AD111" s="26"/>
      <c r="AE111" s="24">
        <v>0.001</v>
      </c>
      <c r="AF111" s="3">
        <v>0.49</v>
      </c>
      <c r="AG111" s="25">
        <f t="shared" si="107"/>
        <v>0.00049</v>
      </c>
      <c r="AH111" s="34"/>
      <c r="AI111" s="3"/>
      <c r="AJ111" s="25"/>
      <c r="AK111" s="35"/>
      <c r="AL111" s="26"/>
      <c r="AM111" s="26"/>
      <c r="AN111" s="35"/>
      <c r="AO111" s="26"/>
      <c r="AP111" s="25"/>
      <c r="AQ111" s="3">
        <v>0.01</v>
      </c>
      <c r="AR111" s="3">
        <v>0.5</v>
      </c>
      <c r="AS111" s="3">
        <f t="shared" si="108"/>
        <v>0.005</v>
      </c>
      <c r="AT111" s="2">
        <f t="shared" si="109"/>
        <v>0.00714501407056915</v>
      </c>
      <c r="AU111" s="28">
        <f t="shared" si="110"/>
        <v>28.47</v>
      </c>
      <c r="AV111" s="1">
        <f t="shared" si="111"/>
        <v>0.26</v>
      </c>
      <c r="AW111" s="2">
        <f t="shared" si="112"/>
        <v>0.0248333333333333</v>
      </c>
      <c r="AX111" s="1">
        <f t="shared" si="113"/>
        <v>8.7998186923011</v>
      </c>
      <c r="AZ111" s="2"/>
    </row>
    <row r="112" s="1" customFormat="1" spans="1:52">
      <c r="A112" s="13"/>
      <c r="B112" s="13"/>
      <c r="C112" s="16">
        <v>7</v>
      </c>
      <c r="D112" s="17">
        <v>10.2169405024839</v>
      </c>
      <c r="E112" s="19">
        <f t="shared" si="114"/>
        <v>8.78700223796667</v>
      </c>
      <c r="F112" s="16" t="s">
        <v>73</v>
      </c>
      <c r="G112" s="13">
        <v>8</v>
      </c>
      <c r="H112" s="18">
        <f t="shared" si="97"/>
        <v>10.2169405024839</v>
      </c>
      <c r="I112" s="18">
        <f t="shared" si="98"/>
        <v>283.366940502484</v>
      </c>
      <c r="J112" s="18">
        <f t="shared" si="99"/>
        <v>0.0630060526329124</v>
      </c>
      <c r="K112" s="18">
        <f t="shared" si="100"/>
        <v>75.9047916666667</v>
      </c>
      <c r="L112" s="18">
        <f t="shared" si="101"/>
        <v>0.759047916666667</v>
      </c>
      <c r="M112" s="13" t="s">
        <v>73</v>
      </c>
      <c r="N112" s="13"/>
      <c r="O112" s="18">
        <f t="shared" si="115"/>
        <v>3.00684501830098</v>
      </c>
      <c r="P112" s="18">
        <f t="shared" si="102"/>
        <v>0.189449435482082</v>
      </c>
      <c r="Q112" s="23">
        <f t="shared" si="103"/>
        <v>0.0397843814512372</v>
      </c>
      <c r="R112" s="18">
        <f t="shared" si="104"/>
        <v>0.1594000625</v>
      </c>
      <c r="S112" s="24">
        <f t="shared" si="105"/>
        <v>0.249588242484141</v>
      </c>
      <c r="T112" s="3">
        <v>0.01</v>
      </c>
      <c r="U112" s="25">
        <f t="shared" si="106"/>
        <v>0.00249588242484141</v>
      </c>
      <c r="V112" s="24"/>
      <c r="W112" s="3"/>
      <c r="X112" s="3"/>
      <c r="Y112" s="27"/>
      <c r="Z112" s="3"/>
      <c r="AA112" s="26"/>
      <c r="AB112" s="3"/>
      <c r="AC112" s="3"/>
      <c r="AD112" s="26"/>
      <c r="AE112" s="24">
        <v>0.001</v>
      </c>
      <c r="AF112" s="3">
        <v>0.49</v>
      </c>
      <c r="AG112" s="25">
        <f t="shared" si="107"/>
        <v>0.00049</v>
      </c>
      <c r="AH112" s="34"/>
      <c r="AI112" s="3"/>
      <c r="AJ112" s="25"/>
      <c r="AK112" s="35"/>
      <c r="AL112" s="26"/>
      <c r="AM112" s="26"/>
      <c r="AN112" s="35"/>
      <c r="AO112" s="26"/>
      <c r="AP112" s="25"/>
      <c r="AQ112" s="3">
        <v>0.01</v>
      </c>
      <c r="AR112" s="3">
        <v>0.5</v>
      </c>
      <c r="AS112" s="3">
        <f t="shared" si="108"/>
        <v>0.005</v>
      </c>
      <c r="AT112" s="2">
        <f t="shared" si="109"/>
        <v>0.0079858824248414</v>
      </c>
      <c r="AU112" s="28">
        <f t="shared" si="110"/>
        <v>28.47</v>
      </c>
      <c r="AV112" s="1">
        <f t="shared" si="111"/>
        <v>0.26</v>
      </c>
      <c r="AW112" s="2">
        <f t="shared" si="112"/>
        <v>0.0248333333333333</v>
      </c>
      <c r="AX112" s="1">
        <f t="shared" si="113"/>
        <v>9.83543443617604</v>
      </c>
      <c r="AZ112" s="2"/>
    </row>
    <row r="113" s="1" customFormat="1" spans="1:52">
      <c r="A113" s="13"/>
      <c r="B113" s="13"/>
      <c r="C113" s="16">
        <v>8</v>
      </c>
      <c r="D113" s="17">
        <v>10.9921137099032</v>
      </c>
      <c r="E113" s="19">
        <f t="shared" si="114"/>
        <v>10.2169405024839</v>
      </c>
      <c r="F113" s="16" t="s">
        <v>73</v>
      </c>
      <c r="G113" s="13">
        <v>9</v>
      </c>
      <c r="H113" s="18">
        <f t="shared" si="97"/>
        <v>10.9921137099032</v>
      </c>
      <c r="I113" s="18">
        <f t="shared" si="98"/>
        <v>284.142113709903</v>
      </c>
      <c r="J113" s="18">
        <f t="shared" si="99"/>
        <v>0.0691979907833334</v>
      </c>
      <c r="K113" s="18">
        <f t="shared" si="100"/>
        <v>75.9047916666667</v>
      </c>
      <c r="L113" s="18">
        <f t="shared" si="101"/>
        <v>0.759047916666667</v>
      </c>
      <c r="M113" s="13" t="s">
        <v>73</v>
      </c>
      <c r="N113" s="13"/>
      <c r="O113" s="18">
        <f t="shared" si="115"/>
        <v>3.57644349948556</v>
      </c>
      <c r="P113" s="18">
        <f t="shared" si="102"/>
        <v>0.247482704314515</v>
      </c>
      <c r="Q113" s="23">
        <f t="shared" si="103"/>
        <v>0.0519713679060481</v>
      </c>
      <c r="R113" s="18">
        <f t="shared" si="104"/>
        <v>0.1594000625</v>
      </c>
      <c r="S113" s="24">
        <f t="shared" si="105"/>
        <v>0.326043585497641</v>
      </c>
      <c r="T113" s="3">
        <v>0.01</v>
      </c>
      <c r="U113" s="25">
        <f t="shared" si="106"/>
        <v>0.00326043585497641</v>
      </c>
      <c r="V113" s="24"/>
      <c r="W113" s="3"/>
      <c r="X113" s="3"/>
      <c r="Y113" s="27"/>
      <c r="Z113" s="3"/>
      <c r="AA113" s="26"/>
      <c r="AB113" s="3"/>
      <c r="AC113" s="3"/>
      <c r="AD113" s="26"/>
      <c r="AE113" s="24">
        <v>0.001</v>
      </c>
      <c r="AF113" s="3">
        <v>0.49</v>
      </c>
      <c r="AG113" s="25">
        <f t="shared" si="107"/>
        <v>0.00049</v>
      </c>
      <c r="AH113" s="34"/>
      <c r="AI113" s="3"/>
      <c r="AJ113" s="25"/>
      <c r="AK113" s="35"/>
      <c r="AL113" s="26"/>
      <c r="AM113" s="26"/>
      <c r="AN113" s="35"/>
      <c r="AO113" s="26"/>
      <c r="AP113" s="25"/>
      <c r="AQ113" s="3">
        <v>0.01</v>
      </c>
      <c r="AR113" s="3">
        <v>0.5</v>
      </c>
      <c r="AS113" s="3">
        <f t="shared" si="108"/>
        <v>0.005</v>
      </c>
      <c r="AT113" s="2">
        <f t="shared" si="109"/>
        <v>0.00875043585497641</v>
      </c>
      <c r="AU113" s="28">
        <f t="shared" si="110"/>
        <v>28.47</v>
      </c>
      <c r="AV113" s="1">
        <f t="shared" si="111"/>
        <v>0.26</v>
      </c>
      <c r="AW113" s="2">
        <f t="shared" si="112"/>
        <v>0.0248333333333333</v>
      </c>
      <c r="AX113" s="1">
        <f t="shared" si="113"/>
        <v>10.7770605126701</v>
      </c>
      <c r="AZ113" s="2"/>
    </row>
    <row r="114" s="1" customFormat="1" spans="1:52">
      <c r="A114" s="13"/>
      <c r="B114" s="13"/>
      <c r="C114" s="16">
        <v>9</v>
      </c>
      <c r="D114" s="17">
        <v>3.95104949496667</v>
      </c>
      <c r="E114" s="19">
        <f t="shared" si="114"/>
        <v>10.9921137099032</v>
      </c>
      <c r="F114" s="16" t="s">
        <v>73</v>
      </c>
      <c r="G114" s="13">
        <v>10</v>
      </c>
      <c r="H114" s="18">
        <f t="shared" si="97"/>
        <v>3.95104949496667</v>
      </c>
      <c r="I114" s="18">
        <f t="shared" si="98"/>
        <v>277.101049494967</v>
      </c>
      <c r="J114" s="18">
        <f t="shared" si="99"/>
        <v>0.0289696367923928</v>
      </c>
      <c r="K114" s="18">
        <f t="shared" si="100"/>
        <v>75.9047916666667</v>
      </c>
      <c r="L114" s="18">
        <f t="shared" si="101"/>
        <v>0.759047916666667</v>
      </c>
      <c r="M114" s="13" t="s">
        <v>73</v>
      </c>
      <c r="N114" s="13"/>
      <c r="O114" s="18">
        <f t="shared" si="115"/>
        <v>4.08800871183771</v>
      </c>
      <c r="P114" s="18">
        <f t="shared" si="102"/>
        <v>0.118428127586076</v>
      </c>
      <c r="Q114" s="23">
        <f t="shared" si="103"/>
        <v>0.024869906793076</v>
      </c>
      <c r="R114" s="18">
        <f t="shared" si="104"/>
        <v>0.1594000625</v>
      </c>
      <c r="S114" s="24">
        <f t="shared" si="105"/>
        <v>0.156021938781084</v>
      </c>
      <c r="T114" s="3">
        <v>0.01</v>
      </c>
      <c r="U114" s="25">
        <f t="shared" si="106"/>
        <v>0.00156021938781084</v>
      </c>
      <c r="V114" s="24"/>
      <c r="W114" s="3"/>
      <c r="X114" s="3"/>
      <c r="Y114" s="27"/>
      <c r="Z114" s="3"/>
      <c r="AA114" s="26"/>
      <c r="AB114" s="3"/>
      <c r="AC114" s="3"/>
      <c r="AD114" s="26"/>
      <c r="AE114" s="24">
        <v>0.001</v>
      </c>
      <c r="AF114" s="3">
        <v>0.49</v>
      </c>
      <c r="AG114" s="25">
        <f t="shared" si="107"/>
        <v>0.00049</v>
      </c>
      <c r="AH114" s="34"/>
      <c r="AI114" s="3"/>
      <c r="AJ114" s="25"/>
      <c r="AK114" s="35"/>
      <c r="AL114" s="26"/>
      <c r="AM114" s="26"/>
      <c r="AN114" s="35"/>
      <c r="AO114" s="26"/>
      <c r="AP114" s="25"/>
      <c r="AQ114" s="3">
        <v>0.01</v>
      </c>
      <c r="AR114" s="3">
        <v>0.5</v>
      </c>
      <c r="AS114" s="3">
        <f t="shared" si="108"/>
        <v>0.005</v>
      </c>
      <c r="AT114" s="2">
        <f t="shared" si="109"/>
        <v>0.00705021938781084</v>
      </c>
      <c r="AU114" s="28">
        <f t="shared" si="110"/>
        <v>28.47</v>
      </c>
      <c r="AV114" s="1">
        <f t="shared" si="111"/>
        <v>0.26</v>
      </c>
      <c r="AW114" s="2">
        <f t="shared" si="112"/>
        <v>0.0248333333333333</v>
      </c>
      <c r="AX114" s="1">
        <f t="shared" si="113"/>
        <v>8.68306930412237</v>
      </c>
      <c r="AZ114" s="2"/>
    </row>
    <row r="115" s="1" customFormat="1" spans="1:52">
      <c r="A115" s="13"/>
      <c r="B115" s="13"/>
      <c r="C115" s="16">
        <v>10</v>
      </c>
      <c r="D115" s="17">
        <v>-2.22636190419355</v>
      </c>
      <c r="E115" s="19">
        <f t="shared" si="114"/>
        <v>3.95104949496667</v>
      </c>
      <c r="F115" s="16" t="s">
        <v>73</v>
      </c>
      <c r="G115" s="13">
        <v>11</v>
      </c>
      <c r="H115" s="18">
        <f t="shared" si="97"/>
        <v>-2.22636190419355</v>
      </c>
      <c r="I115" s="18">
        <f t="shared" si="98"/>
        <v>270.923638095806</v>
      </c>
      <c r="J115" s="18">
        <f t="shared" si="99"/>
        <v>0.0130013752184133</v>
      </c>
      <c r="K115" s="18">
        <f t="shared" si="100"/>
        <v>75.9047916666667</v>
      </c>
      <c r="L115" s="18">
        <f t="shared" si="101"/>
        <v>0.759047916666667</v>
      </c>
      <c r="M115" s="13" t="s">
        <v>75</v>
      </c>
      <c r="N115" s="18">
        <f>(O114-P114)*$C$22/100</f>
        <v>3.77110155503906</v>
      </c>
      <c r="O115" s="18">
        <f t="shared" si="115"/>
        <v>0.957526945879249</v>
      </c>
      <c r="P115" s="18">
        <f t="shared" si="102"/>
        <v>0.0124491671051174</v>
      </c>
      <c r="Q115" s="23">
        <f t="shared" si="103"/>
        <v>0.00261432509207466</v>
      </c>
      <c r="R115" s="18">
        <f t="shared" si="104"/>
        <v>0.1594000625</v>
      </c>
      <c r="S115" s="24">
        <f t="shared" si="105"/>
        <v>0.0164010292786094</v>
      </c>
      <c r="T115" s="3">
        <v>0.01</v>
      </c>
      <c r="U115" s="25">
        <f t="shared" si="106"/>
        <v>0.000164010292786094</v>
      </c>
      <c r="V115" s="24"/>
      <c r="W115" s="3"/>
      <c r="X115" s="3"/>
      <c r="Y115" s="27"/>
      <c r="Z115" s="3"/>
      <c r="AA115" s="26"/>
      <c r="AB115" s="3"/>
      <c r="AC115" s="3"/>
      <c r="AD115" s="26"/>
      <c r="AE115" s="24">
        <v>0.001</v>
      </c>
      <c r="AF115" s="3">
        <v>0.49</v>
      </c>
      <c r="AG115" s="25">
        <f t="shared" si="107"/>
        <v>0.00049</v>
      </c>
      <c r="AH115" s="34"/>
      <c r="AI115" s="3"/>
      <c r="AJ115" s="25"/>
      <c r="AK115" s="35"/>
      <c r="AL115" s="26"/>
      <c r="AM115" s="26"/>
      <c r="AN115" s="35"/>
      <c r="AO115" s="26"/>
      <c r="AP115" s="25"/>
      <c r="AQ115" s="3">
        <v>0.01</v>
      </c>
      <c r="AR115" s="3">
        <v>0.5</v>
      </c>
      <c r="AS115" s="3">
        <f t="shared" si="108"/>
        <v>0.005</v>
      </c>
      <c r="AT115" s="2">
        <f t="shared" si="109"/>
        <v>0.00565401029278609</v>
      </c>
      <c r="AU115" s="28">
        <f t="shared" si="110"/>
        <v>28.47</v>
      </c>
      <c r="AV115" s="1">
        <f t="shared" si="111"/>
        <v>0.26</v>
      </c>
      <c r="AW115" s="2">
        <f t="shared" si="112"/>
        <v>0.0248333333333333</v>
      </c>
      <c r="AX115" s="1">
        <f t="shared" si="113"/>
        <v>6.96349439896325</v>
      </c>
      <c r="AZ115" s="2"/>
    </row>
    <row r="116" s="1" customFormat="1" spans="1:52">
      <c r="A116" s="13"/>
      <c r="B116" s="13"/>
      <c r="C116" s="16">
        <v>11</v>
      </c>
      <c r="D116" s="17">
        <v>-12.7422207852</v>
      </c>
      <c r="E116" s="19">
        <f t="shared" si="114"/>
        <v>-2.22636190419355</v>
      </c>
      <c r="F116" s="16" t="s">
        <v>75</v>
      </c>
      <c r="G116" s="13">
        <v>12</v>
      </c>
      <c r="H116" s="18">
        <f t="shared" si="97"/>
        <v>-12.7422207852</v>
      </c>
      <c r="I116" s="18">
        <f t="shared" si="98"/>
        <v>260.4077792148</v>
      </c>
      <c r="J116" s="18">
        <f t="shared" si="99"/>
        <v>0.00304574915056292</v>
      </c>
      <c r="K116" s="18">
        <f t="shared" si="100"/>
        <v>75.9047916666667</v>
      </c>
      <c r="L116" s="18">
        <f t="shared" si="101"/>
        <v>0.759047916666667</v>
      </c>
      <c r="M116" s="13" t="s">
        <v>73</v>
      </c>
      <c r="N116" s="13"/>
      <c r="O116" s="18">
        <f t="shared" si="115"/>
        <v>1.7041256954408</v>
      </c>
      <c r="P116" s="18">
        <f t="shared" si="102"/>
        <v>0.00519033938934126</v>
      </c>
      <c r="Q116" s="23">
        <f t="shared" si="103"/>
        <v>0.00108997127176166</v>
      </c>
      <c r="R116" s="18">
        <f t="shared" si="104"/>
        <v>0.1594000625</v>
      </c>
      <c r="S116" s="24">
        <f t="shared" si="105"/>
        <v>0.0068379601279119</v>
      </c>
      <c r="T116" s="3">
        <v>0.01</v>
      </c>
      <c r="U116" s="25">
        <f t="shared" si="106"/>
        <v>6.8379601279119e-5</v>
      </c>
      <c r="V116" s="24"/>
      <c r="W116" s="3"/>
      <c r="X116" s="3"/>
      <c r="Y116" s="27"/>
      <c r="Z116" s="3"/>
      <c r="AA116" s="26"/>
      <c r="AB116" s="3"/>
      <c r="AC116" s="3"/>
      <c r="AD116" s="26"/>
      <c r="AE116" s="24">
        <v>0.001</v>
      </c>
      <c r="AF116" s="3">
        <v>0.49</v>
      </c>
      <c r="AG116" s="25">
        <f t="shared" si="107"/>
        <v>0.00049</v>
      </c>
      <c r="AH116" s="34"/>
      <c r="AI116" s="3"/>
      <c r="AJ116" s="25"/>
      <c r="AK116" s="35"/>
      <c r="AL116" s="26"/>
      <c r="AM116" s="26"/>
      <c r="AN116" s="35"/>
      <c r="AO116" s="26"/>
      <c r="AP116" s="25"/>
      <c r="AQ116" s="3">
        <v>0.01</v>
      </c>
      <c r="AR116" s="3">
        <v>0.5</v>
      </c>
      <c r="AS116" s="3">
        <f t="shared" si="108"/>
        <v>0.005</v>
      </c>
      <c r="AT116" s="2">
        <f t="shared" si="109"/>
        <v>0.00555837960127912</v>
      </c>
      <c r="AU116" s="28">
        <f t="shared" si="110"/>
        <v>28.47</v>
      </c>
      <c r="AV116" s="1">
        <f t="shared" si="111"/>
        <v>0.26</v>
      </c>
      <c r="AW116" s="2">
        <f t="shared" si="112"/>
        <v>0.0248333333333333</v>
      </c>
      <c r="AX116" s="1">
        <f t="shared" si="113"/>
        <v>6.84571538014408</v>
      </c>
      <c r="AY116" s="1">
        <f>SUM(AX105:AX116)</f>
        <v>94.0103896052741</v>
      </c>
      <c r="AZ116" s="2"/>
    </row>
    <row r="117" s="1" customFormat="1" spans="1:46">
      <c r="A117" s="13"/>
      <c r="B117" s="13"/>
      <c r="C117" s="16">
        <v>12</v>
      </c>
      <c r="D117" s="17">
        <v>-15.8200002174193</v>
      </c>
      <c r="E117" s="19">
        <f t="shared" si="114"/>
        <v>-12.7422207852</v>
      </c>
      <c r="F117" s="16" t="s">
        <v>73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AT117" s="2"/>
    </row>
  </sheetData>
  <mergeCells count="6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S103:U103"/>
    <mergeCell ref="V103:X103"/>
    <mergeCell ref="Y103:AA103"/>
    <mergeCell ref="AB103:AD103"/>
    <mergeCell ref="AE103:AG103"/>
    <mergeCell ref="AH103:AJ103"/>
    <mergeCell ref="AK103:AM103"/>
    <mergeCell ref="AN103:AP103"/>
    <mergeCell ref="AQ103:AS103"/>
    <mergeCell ref="A104:B104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2"/>
  <sheetViews>
    <sheetView workbookViewId="0">
      <selection activeCell="I14" sqref="I14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19" width="9.11111111111111" style="1"/>
    <col min="20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48" width="15.6666666666667" style="1"/>
    <col min="49" max="49" width="11.4444444444444" style="1"/>
    <col min="50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47">
      <c r="C1" s="3" t="s">
        <v>0</v>
      </c>
      <c r="D1" s="3" t="s">
        <v>1</v>
      </c>
      <c r="E1" s="3" t="s">
        <v>2</v>
      </c>
      <c r="F1" s="3" t="s">
        <v>3</v>
      </c>
      <c r="G1" s="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U1" s="2"/>
    </row>
    <row r="2" s="1" customFormat="1" spans="1:47">
      <c r="A2" s="4" t="s">
        <v>52</v>
      </c>
      <c r="B2" s="5" t="s">
        <v>10</v>
      </c>
      <c r="C2" s="3"/>
      <c r="D2" s="3"/>
      <c r="E2" s="6">
        <v>740.05</v>
      </c>
      <c r="F2" s="3">
        <v>1108.87</v>
      </c>
      <c r="G2" s="20">
        <f>(F2+F3+F4)/3</f>
        <v>1399.47083333333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U2" s="2"/>
    </row>
    <row r="3" s="1" customFormat="1" spans="1:47">
      <c r="A3" s="4"/>
      <c r="B3" s="5" t="s">
        <v>13</v>
      </c>
      <c r="C3" s="3"/>
      <c r="D3" s="3"/>
      <c r="E3" s="8"/>
      <c r="F3" s="3">
        <v>1433.9025</v>
      </c>
      <c r="G3" s="20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U3" s="2"/>
    </row>
    <row r="4" s="1" customFormat="1" spans="1:47">
      <c r="A4" s="4"/>
      <c r="B4" s="5" t="s">
        <v>14</v>
      </c>
      <c r="C4" s="3"/>
      <c r="D4" s="3"/>
      <c r="E4" s="10"/>
      <c r="F4" s="3">
        <v>1655.64</v>
      </c>
      <c r="G4" s="20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U4" s="2"/>
    </row>
    <row r="5" s="1" customFormat="1" spans="1:47">
      <c r="A5" s="4" t="s">
        <v>4</v>
      </c>
      <c r="B5" s="5" t="s">
        <v>15</v>
      </c>
      <c r="C5" s="3"/>
      <c r="D5" s="3"/>
      <c r="E5" s="6">
        <v>2952.04684931507</v>
      </c>
      <c r="F5" s="3">
        <v>91.104</v>
      </c>
      <c r="G5" s="20">
        <f>(F5+F6)/2</f>
        <v>92.50925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U5" s="2"/>
    </row>
    <row r="6" s="1" customFormat="1" spans="1:47">
      <c r="A6" s="4"/>
      <c r="B6" s="5" t="s">
        <v>16</v>
      </c>
      <c r="C6" s="3"/>
      <c r="D6" s="3"/>
      <c r="E6" s="10"/>
      <c r="F6" s="3">
        <v>93.9145</v>
      </c>
      <c r="G6" s="20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U6" s="2"/>
    </row>
    <row r="7" s="1" customFormat="1" spans="1:47">
      <c r="A7" s="4" t="s">
        <v>5</v>
      </c>
      <c r="B7" s="5"/>
      <c r="C7" s="3"/>
      <c r="D7" s="3"/>
      <c r="E7" s="12">
        <v>5035.11623456494</v>
      </c>
      <c r="F7" s="3">
        <v>122.786</v>
      </c>
      <c r="G7" s="1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U7" s="2"/>
    </row>
    <row r="8" s="1" customFormat="1" spans="1:47">
      <c r="A8" s="4" t="s">
        <v>6</v>
      </c>
      <c r="B8" s="5"/>
      <c r="C8" s="3"/>
      <c r="D8" s="3"/>
      <c r="E8" s="12">
        <v>6.105</v>
      </c>
      <c r="F8" s="3">
        <v>625.464</v>
      </c>
      <c r="G8" s="1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U8" s="2"/>
    </row>
    <row r="9" s="1" customFormat="1" spans="1:47">
      <c r="A9" s="4" t="s">
        <v>7</v>
      </c>
      <c r="B9" s="5"/>
      <c r="C9" s="3"/>
      <c r="D9" s="3"/>
      <c r="E9" s="12">
        <v>19.5187825676673</v>
      </c>
      <c r="F9" s="3">
        <v>341.64</v>
      </c>
      <c r="G9" s="1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U9" s="2"/>
    </row>
    <row r="10" s="1" customFormat="1" spans="1:47">
      <c r="A10" s="4" t="s">
        <v>8</v>
      </c>
      <c r="B10" s="5"/>
      <c r="C10" s="3"/>
      <c r="D10" s="3"/>
      <c r="E10" s="12">
        <v>6.35274160543701</v>
      </c>
      <c r="F10" s="3">
        <v>341.64</v>
      </c>
      <c r="G10" s="1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U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1"/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13" t="s">
        <v>17</v>
      </c>
      <c r="B14" s="13" t="s">
        <v>18</v>
      </c>
      <c r="C14" s="13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AV38+AV53+AG69+AY85+AY101+BB101</f>
        <v>144656601.436872</v>
      </c>
      <c r="J14" s="14" t="s">
        <v>21</v>
      </c>
      <c r="K14" s="14">
        <f>I14/(10000*1000)</f>
        <v>14.4656601436872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23</v>
      </c>
      <c r="B15" s="13" t="s">
        <v>18</v>
      </c>
      <c r="C15" s="13"/>
      <c r="D15" s="13"/>
      <c r="E15" s="13"/>
      <c r="F15" s="13"/>
      <c r="G15" s="14"/>
      <c r="H15" s="14" t="s">
        <v>24</v>
      </c>
      <c r="I15" s="36">
        <v>93249608.9021229</v>
      </c>
      <c r="J15" s="14" t="s">
        <v>21</v>
      </c>
      <c r="K15" s="14">
        <f>I15/(10000*1000)</f>
        <v>9.32496089021229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25</v>
      </c>
      <c r="B16" s="13" t="s">
        <v>26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27</v>
      </c>
      <c r="B17" s="13" t="s">
        <v>28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13" t="s">
        <v>31</v>
      </c>
      <c r="B18" s="13" t="s">
        <v>32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34</v>
      </c>
      <c r="B19" s="13" t="s">
        <v>32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37</v>
      </c>
      <c r="B20" s="13" t="s">
        <v>38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39</v>
      </c>
      <c r="B21" s="13" t="s">
        <v>40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41</v>
      </c>
      <c r="B22" s="13" t="s">
        <v>36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42</v>
      </c>
      <c r="B23" s="13" t="s">
        <v>43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1399.47083333333</v>
      </c>
      <c r="C27" s="16" t="s">
        <v>72</v>
      </c>
      <c r="D27" s="17">
        <v>-8.55235159803226</v>
      </c>
      <c r="E27" s="16"/>
      <c r="F27" s="16"/>
      <c r="G27" s="13">
        <v>1</v>
      </c>
      <c r="H27" s="18">
        <f t="shared" ref="H27:H38" si="0">E28</f>
        <v>-8.55235159803226</v>
      </c>
      <c r="I27" s="18">
        <f t="shared" ref="I27:I38" si="1">H27+273.15</f>
        <v>264.597648401968</v>
      </c>
      <c r="J27" s="18">
        <f t="shared" ref="J27:J38" si="2">EXP(($C$16*(I27-$C$14))/($C$17*I27*$C$14))</f>
        <v>0.00550590587937488</v>
      </c>
      <c r="K27" s="18">
        <f t="shared" ref="K27:K38" si="3">$B$27/12</f>
        <v>116.622569444444</v>
      </c>
      <c r="L27" s="18">
        <f t="shared" ref="L27:L38" si="4">K27*$B$28/100</f>
        <v>1.16622569444444</v>
      </c>
      <c r="M27" s="13" t="s">
        <v>73</v>
      </c>
      <c r="N27" s="13"/>
      <c r="O27" s="18">
        <f>L27</f>
        <v>1.16622569444444</v>
      </c>
      <c r="P27" s="18">
        <f t="shared" ref="P27:P38" si="5">O27*J27</f>
        <v>0.00642112890771972</v>
      </c>
      <c r="Q27" s="23">
        <f t="shared" ref="Q27:Q38" si="6">P27*$B$29</f>
        <v>0.00154107093785273</v>
      </c>
      <c r="R27" s="18">
        <f t="shared" ref="R27:R38" si="7">L27*$B$29</f>
        <v>0.279894166666667</v>
      </c>
      <c r="S27" s="24">
        <f t="shared" ref="S27:S38" si="8">Q27/R27</f>
        <v>0.00550590587937488</v>
      </c>
      <c r="T27" s="3">
        <v>0.01</v>
      </c>
      <c r="U27" s="25">
        <f t="shared" ref="U27:U38" si="9">S27*T27</f>
        <v>5.50590587937488e-5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0.0219550590587937</v>
      </c>
      <c r="AR27" s="28">
        <f t="shared" ref="AR27:AR38" si="15">$B$27/12</f>
        <v>116.622569444444</v>
      </c>
      <c r="AS27" s="1">
        <f t="shared" ref="AS27:AS38" si="16">$B$29</f>
        <v>0.24</v>
      </c>
      <c r="AT27" s="2">
        <f>$E$2/12</f>
        <v>61.6708333333333</v>
      </c>
      <c r="AU27" s="1">
        <f t="shared" ref="AU27:AU38" si="17">AT27*10000*AS27*0.67*AR27*AQ27</f>
        <v>253911.912489501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-8.25762445441935</v>
      </c>
      <c r="E28" s="19">
        <f t="shared" ref="E28:E39" si="18">D27</f>
        <v>-8.55235159803226</v>
      </c>
      <c r="F28" s="16" t="s">
        <v>73</v>
      </c>
      <c r="G28" s="13">
        <v>2</v>
      </c>
      <c r="H28" s="18">
        <f t="shared" si="0"/>
        <v>-8.25762445441935</v>
      </c>
      <c r="I28" s="18">
        <f t="shared" si="1"/>
        <v>264.892375545581</v>
      </c>
      <c r="J28" s="18">
        <f t="shared" si="2"/>
        <v>0.00573601310397597</v>
      </c>
      <c r="K28" s="18">
        <f t="shared" si="3"/>
        <v>116.622569444444</v>
      </c>
      <c r="L28" s="18">
        <f t="shared" si="4"/>
        <v>1.16622569444444</v>
      </c>
      <c r="M28" s="13" t="s">
        <v>73</v>
      </c>
      <c r="N28" s="13"/>
      <c r="O28" s="18">
        <f t="shared" ref="O28:O38" si="19">L28+O27-P27-N28</f>
        <v>2.32603025998117</v>
      </c>
      <c r="P28" s="18">
        <f t="shared" si="5"/>
        <v>0.0133421400514966</v>
      </c>
      <c r="Q28" s="23">
        <f t="shared" si="6"/>
        <v>0.00320211361235919</v>
      </c>
      <c r="R28" s="18">
        <f t="shared" si="7"/>
        <v>0.279894166666667</v>
      </c>
      <c r="S28" s="24">
        <f t="shared" si="8"/>
        <v>0.0114404442596786</v>
      </c>
      <c r="T28" s="3">
        <v>0.01</v>
      </c>
      <c r="U28" s="25">
        <f t="shared" si="9"/>
        <v>0.000114404442596786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0.0220144044425968</v>
      </c>
      <c r="AR28" s="28">
        <f t="shared" si="15"/>
        <v>116.622569444444</v>
      </c>
      <c r="AS28" s="1">
        <f t="shared" si="16"/>
        <v>0.24</v>
      </c>
      <c r="AT28" s="2">
        <f t="shared" ref="AT28:AT38" si="20">$E$2/12</f>
        <v>61.6708333333333</v>
      </c>
      <c r="AU28" s="1">
        <f t="shared" si="17"/>
        <v>254598.246325293</v>
      </c>
    </row>
    <row r="29" s="1" customFormat="1" spans="1:47">
      <c r="A29" s="13" t="s">
        <v>37</v>
      </c>
      <c r="B29" s="13">
        <v>0.24</v>
      </c>
      <c r="C29" s="16">
        <v>2</v>
      </c>
      <c r="D29" s="17">
        <v>-4.87547845360714</v>
      </c>
      <c r="E29" s="19">
        <f t="shared" si="18"/>
        <v>-8.25762445441935</v>
      </c>
      <c r="F29" s="16" t="s">
        <v>73</v>
      </c>
      <c r="G29" s="13">
        <v>3</v>
      </c>
      <c r="H29" s="18">
        <f t="shared" si="0"/>
        <v>-4.87547845360714</v>
      </c>
      <c r="I29" s="18">
        <f t="shared" si="1"/>
        <v>268.274521546393</v>
      </c>
      <c r="J29" s="18">
        <f t="shared" si="2"/>
        <v>0.00911724615296823</v>
      </c>
      <c r="K29" s="18">
        <f t="shared" si="3"/>
        <v>116.622569444444</v>
      </c>
      <c r="L29" s="18">
        <f t="shared" si="4"/>
        <v>1.16622569444444</v>
      </c>
      <c r="M29" s="13" t="s">
        <v>73</v>
      </c>
      <c r="N29" s="13"/>
      <c r="O29" s="18">
        <f t="shared" si="19"/>
        <v>3.47891381437412</v>
      </c>
      <c r="P29" s="18">
        <f t="shared" si="5"/>
        <v>0.0317181135906105</v>
      </c>
      <c r="Q29" s="23">
        <f t="shared" si="6"/>
        <v>0.00761234726174651</v>
      </c>
      <c r="R29" s="18">
        <f t="shared" si="7"/>
        <v>0.279894166666667</v>
      </c>
      <c r="S29" s="24">
        <f t="shared" si="8"/>
        <v>0.0271972344132926</v>
      </c>
      <c r="T29" s="3">
        <v>0.01</v>
      </c>
      <c r="U29" s="25">
        <f t="shared" si="9"/>
        <v>0.000271972344132925</v>
      </c>
      <c r="V29" s="24"/>
      <c r="W29" s="3"/>
      <c r="X29" s="25"/>
      <c r="Y29" s="27">
        <v>0.02</v>
      </c>
      <c r="Z29" s="3">
        <v>0.21</v>
      </c>
      <c r="AA29" s="26">
        <f t="shared" si="10"/>
        <v>0.0042</v>
      </c>
      <c r="AB29" s="3">
        <v>0.01</v>
      </c>
      <c r="AC29" s="3">
        <v>0.29</v>
      </c>
      <c r="AD29" s="26">
        <f t="shared" si="11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0.0221719723441329</v>
      </c>
      <c r="AR29" s="28">
        <f t="shared" si="15"/>
        <v>116.622569444444</v>
      </c>
      <c r="AS29" s="1">
        <f t="shared" si="16"/>
        <v>0.24</v>
      </c>
      <c r="AT29" s="2">
        <f t="shared" si="20"/>
        <v>61.6708333333333</v>
      </c>
      <c r="AU29" s="1">
        <f t="shared" si="17"/>
        <v>256420.530980454</v>
      </c>
    </row>
    <row r="30" s="1" customFormat="1" spans="1:47">
      <c r="A30" s="13"/>
      <c r="B30" s="13"/>
      <c r="C30" s="16">
        <v>3</v>
      </c>
      <c r="D30" s="17">
        <v>3.6204752746129</v>
      </c>
      <c r="E30" s="19">
        <f t="shared" si="18"/>
        <v>-4.87547845360714</v>
      </c>
      <c r="F30" s="16" t="s">
        <v>73</v>
      </c>
      <c r="G30" s="13">
        <v>4</v>
      </c>
      <c r="H30" s="18">
        <f t="shared" si="0"/>
        <v>3.6204752746129</v>
      </c>
      <c r="I30" s="18">
        <f t="shared" si="1"/>
        <v>276.770475274613</v>
      </c>
      <c r="J30" s="18">
        <f t="shared" si="2"/>
        <v>0.0277789752535844</v>
      </c>
      <c r="K30" s="18">
        <f t="shared" si="3"/>
        <v>116.622569444444</v>
      </c>
      <c r="L30" s="18">
        <f t="shared" si="4"/>
        <v>1.16622569444444</v>
      </c>
      <c r="M30" s="13" t="s">
        <v>73</v>
      </c>
      <c r="N30" s="13"/>
      <c r="O30" s="18">
        <f t="shared" si="19"/>
        <v>4.61342139522795</v>
      </c>
      <c r="P30" s="18">
        <f t="shared" si="5"/>
        <v>0.128156118772394</v>
      </c>
      <c r="Q30" s="23">
        <f t="shared" si="6"/>
        <v>0.0307574685053746</v>
      </c>
      <c r="R30" s="18">
        <f t="shared" si="7"/>
        <v>0.279894166666667</v>
      </c>
      <c r="S30" s="24">
        <f t="shared" si="8"/>
        <v>0.109889637471453</v>
      </c>
      <c r="T30" s="3">
        <v>0.01</v>
      </c>
      <c r="U30" s="25">
        <f t="shared" si="9"/>
        <v>0.00109889637471453</v>
      </c>
      <c r="V30" s="24"/>
      <c r="W30" s="3"/>
      <c r="X30" s="25"/>
      <c r="Y30" s="27">
        <v>0.02</v>
      </c>
      <c r="Z30" s="3">
        <v>0.21</v>
      </c>
      <c r="AA30" s="26">
        <f t="shared" si="10"/>
        <v>0.0042</v>
      </c>
      <c r="AB30" s="3">
        <v>0.01</v>
      </c>
      <c r="AC30" s="3">
        <v>0.29</v>
      </c>
      <c r="AD30" s="26">
        <f t="shared" si="11"/>
        <v>0.0029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0.0229988963747145</v>
      </c>
      <c r="AR30" s="28">
        <f t="shared" si="15"/>
        <v>116.622569444444</v>
      </c>
      <c r="AS30" s="1">
        <f t="shared" si="16"/>
        <v>0.24</v>
      </c>
      <c r="AT30" s="2">
        <f t="shared" si="20"/>
        <v>61.6708333333333</v>
      </c>
      <c r="AU30" s="1">
        <f t="shared" si="17"/>
        <v>265983.969708914</v>
      </c>
    </row>
    <row r="31" s="1" customFormat="1" spans="1:47">
      <c r="A31" s="13"/>
      <c r="B31" s="13"/>
      <c r="C31" s="16">
        <v>4</v>
      </c>
      <c r="D31" s="17">
        <v>8.71993848486666</v>
      </c>
      <c r="E31" s="19">
        <f t="shared" si="18"/>
        <v>3.6204752746129</v>
      </c>
      <c r="F31" s="16" t="s">
        <v>73</v>
      </c>
      <c r="G31" s="13">
        <v>5</v>
      </c>
      <c r="H31" s="18">
        <f t="shared" si="0"/>
        <v>8.71993848486666</v>
      </c>
      <c r="I31" s="18">
        <f t="shared" si="1"/>
        <v>281.869938484867</v>
      </c>
      <c r="J31" s="18">
        <f t="shared" si="2"/>
        <v>0.0524961754025237</v>
      </c>
      <c r="K31" s="18">
        <f t="shared" si="3"/>
        <v>116.622569444444</v>
      </c>
      <c r="L31" s="18">
        <f t="shared" si="4"/>
        <v>1.16622569444444</v>
      </c>
      <c r="M31" s="13" t="s">
        <v>75</v>
      </c>
      <c r="N31" s="18">
        <f>(O30-P30)*C22/100</f>
        <v>4.26100201263278</v>
      </c>
      <c r="O31" s="18">
        <f t="shared" si="19"/>
        <v>1.39048895826722</v>
      </c>
      <c r="P31" s="18">
        <f t="shared" si="5"/>
        <v>0.0729953522484686</v>
      </c>
      <c r="Q31" s="23">
        <f t="shared" si="6"/>
        <v>0.0175188845396325</v>
      </c>
      <c r="R31" s="18">
        <f t="shared" si="7"/>
        <v>0.279894166666667</v>
      </c>
      <c r="S31" s="24">
        <f t="shared" si="8"/>
        <v>0.0625911027309696</v>
      </c>
      <c r="T31" s="3">
        <v>0.01</v>
      </c>
      <c r="U31" s="25">
        <f t="shared" si="9"/>
        <v>0.000625911027309696</v>
      </c>
      <c r="V31" s="24"/>
      <c r="W31" s="3"/>
      <c r="X31" s="25"/>
      <c r="Y31" s="27">
        <v>0.04</v>
      </c>
      <c r="Z31" s="3">
        <v>0.21</v>
      </c>
      <c r="AA31" s="26">
        <f t="shared" si="10"/>
        <v>0.0084</v>
      </c>
      <c r="AB31" s="3">
        <v>0.015</v>
      </c>
      <c r="AC31" s="3">
        <v>0.29</v>
      </c>
      <c r="AD31" s="26">
        <f t="shared" si="11"/>
        <v>0.00435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0.0300759110273097</v>
      </c>
      <c r="AR31" s="28">
        <f t="shared" si="15"/>
        <v>116.622569444444</v>
      </c>
      <c r="AS31" s="1">
        <f t="shared" si="16"/>
        <v>0.24</v>
      </c>
      <c r="AT31" s="2">
        <f t="shared" si="20"/>
        <v>61.6708333333333</v>
      </c>
      <c r="AU31" s="1">
        <f t="shared" si="17"/>
        <v>347830.17747108</v>
      </c>
    </row>
    <row r="32" s="1" customFormat="1" spans="1:47">
      <c r="A32" s="13"/>
      <c r="B32" s="13"/>
      <c r="C32" s="16">
        <v>5</v>
      </c>
      <c r="D32" s="17">
        <v>18.7892082212903</v>
      </c>
      <c r="E32" s="19">
        <f t="shared" si="18"/>
        <v>8.71993848486666</v>
      </c>
      <c r="F32" s="16" t="s">
        <v>75</v>
      </c>
      <c r="G32" s="13">
        <v>6</v>
      </c>
      <c r="H32" s="18">
        <f t="shared" si="0"/>
        <v>18.7892082212903</v>
      </c>
      <c r="I32" s="18">
        <f t="shared" si="1"/>
        <v>291.93920822129</v>
      </c>
      <c r="J32" s="18">
        <f t="shared" si="2"/>
        <v>0.172808034325441</v>
      </c>
      <c r="K32" s="18">
        <f t="shared" si="3"/>
        <v>116.622569444444</v>
      </c>
      <c r="L32" s="18">
        <f t="shared" si="4"/>
        <v>1.16622569444444</v>
      </c>
      <c r="M32" s="13" t="s">
        <v>73</v>
      </c>
      <c r="N32" s="13"/>
      <c r="O32" s="18">
        <f t="shared" si="19"/>
        <v>2.4837193004632</v>
      </c>
      <c r="P32" s="18">
        <f t="shared" si="5"/>
        <v>0.429206650129205</v>
      </c>
      <c r="Q32" s="23">
        <f t="shared" si="6"/>
        <v>0.103009596031009</v>
      </c>
      <c r="R32" s="18">
        <f t="shared" si="7"/>
        <v>0.279894166666667</v>
      </c>
      <c r="S32" s="24">
        <f t="shared" si="8"/>
        <v>0.368030521170832</v>
      </c>
      <c r="T32" s="3">
        <v>0.01</v>
      </c>
      <c r="U32" s="25">
        <f t="shared" si="9"/>
        <v>0.00368030521170832</v>
      </c>
      <c r="V32" s="24"/>
      <c r="W32" s="3"/>
      <c r="X32" s="25"/>
      <c r="Y32" s="27">
        <v>0.04</v>
      </c>
      <c r="Z32" s="3">
        <v>0.21</v>
      </c>
      <c r="AA32" s="26">
        <f t="shared" si="10"/>
        <v>0.0084</v>
      </c>
      <c r="AB32" s="3">
        <v>0.015</v>
      </c>
      <c r="AC32" s="3">
        <v>0.29</v>
      </c>
      <c r="AD32" s="26">
        <f t="shared" si="11"/>
        <v>0.00435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0.0331303052117083</v>
      </c>
      <c r="AR32" s="28">
        <f t="shared" si="15"/>
        <v>116.622569444444</v>
      </c>
      <c r="AS32" s="1">
        <f t="shared" si="16"/>
        <v>0.24</v>
      </c>
      <c r="AT32" s="2">
        <f t="shared" si="20"/>
        <v>61.6708333333333</v>
      </c>
      <c r="AU32" s="1">
        <f t="shared" si="17"/>
        <v>383154.47638463</v>
      </c>
    </row>
    <row r="33" s="1" customFormat="1" spans="1:47">
      <c r="A33" s="13"/>
      <c r="B33" s="13"/>
      <c r="C33" s="16">
        <v>6</v>
      </c>
      <c r="D33" s="17">
        <v>21.5286296996667</v>
      </c>
      <c r="E33" s="19">
        <f t="shared" si="18"/>
        <v>18.7892082212903</v>
      </c>
      <c r="F33" s="16" t="s">
        <v>73</v>
      </c>
      <c r="G33" s="13">
        <v>7</v>
      </c>
      <c r="H33" s="18">
        <f t="shared" si="0"/>
        <v>21.5286296996667</v>
      </c>
      <c r="I33" s="18">
        <f t="shared" si="1"/>
        <v>294.678629699667</v>
      </c>
      <c r="J33" s="18">
        <f t="shared" si="2"/>
        <v>0.235622900557671</v>
      </c>
      <c r="K33" s="18">
        <f t="shared" si="3"/>
        <v>116.622569444444</v>
      </c>
      <c r="L33" s="18">
        <f t="shared" si="4"/>
        <v>1.16622569444444</v>
      </c>
      <c r="M33" s="13" t="s">
        <v>73</v>
      </c>
      <c r="N33" s="13"/>
      <c r="O33" s="18">
        <f t="shared" si="19"/>
        <v>3.22073834477844</v>
      </c>
      <c r="P33" s="18">
        <f t="shared" si="5"/>
        <v>0.758879710734008</v>
      </c>
      <c r="Q33" s="23">
        <f t="shared" si="6"/>
        <v>0.182131130576162</v>
      </c>
      <c r="R33" s="18">
        <f t="shared" si="7"/>
        <v>0.279894166666667</v>
      </c>
      <c r="S33" s="24">
        <f t="shared" si="8"/>
        <v>0.650714277990175</v>
      </c>
      <c r="T33" s="3">
        <v>0.01</v>
      </c>
      <c r="U33" s="25">
        <f t="shared" si="9"/>
        <v>0.00650714277990175</v>
      </c>
      <c r="V33" s="24"/>
      <c r="W33" s="3"/>
      <c r="X33" s="25"/>
      <c r="Y33" s="27">
        <v>0.04</v>
      </c>
      <c r="Z33" s="3">
        <v>0.21</v>
      </c>
      <c r="AA33" s="26">
        <f t="shared" si="10"/>
        <v>0.0084</v>
      </c>
      <c r="AB33" s="3">
        <v>0.015</v>
      </c>
      <c r="AC33" s="3">
        <v>0.29</v>
      </c>
      <c r="AD33" s="26">
        <f t="shared" si="11"/>
        <v>0.00435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0.0359571427799018</v>
      </c>
      <c r="AR33" s="28">
        <f t="shared" si="15"/>
        <v>116.622569444444</v>
      </c>
      <c r="AS33" s="1">
        <f t="shared" si="16"/>
        <v>0.24</v>
      </c>
      <c r="AT33" s="2">
        <f t="shared" si="20"/>
        <v>61.6708333333333</v>
      </c>
      <c r="AU33" s="1">
        <f t="shared" si="17"/>
        <v>415847.065883708</v>
      </c>
    </row>
    <row r="34" s="1" customFormat="1" spans="1:47">
      <c r="A34" s="13"/>
      <c r="B34" s="13"/>
      <c r="C34" s="16">
        <v>7</v>
      </c>
      <c r="D34" s="17">
        <v>23.8771065725806</v>
      </c>
      <c r="E34" s="19">
        <f t="shared" si="18"/>
        <v>21.5286296996667</v>
      </c>
      <c r="F34" s="16" t="s">
        <v>73</v>
      </c>
      <c r="G34" s="13">
        <v>8</v>
      </c>
      <c r="H34" s="18">
        <f t="shared" si="0"/>
        <v>23.8771065725806</v>
      </c>
      <c r="I34" s="18">
        <f t="shared" si="1"/>
        <v>297.027106572581</v>
      </c>
      <c r="J34" s="18">
        <f t="shared" si="2"/>
        <v>0.305968839713941</v>
      </c>
      <c r="K34" s="18">
        <f t="shared" si="3"/>
        <v>116.622569444444</v>
      </c>
      <c r="L34" s="18">
        <f t="shared" si="4"/>
        <v>1.16622569444444</v>
      </c>
      <c r="M34" s="13" t="s">
        <v>73</v>
      </c>
      <c r="N34" s="13"/>
      <c r="O34" s="18">
        <f t="shared" si="19"/>
        <v>3.62808432848887</v>
      </c>
      <c r="P34" s="18">
        <f t="shared" si="5"/>
        <v>1.11008075237207</v>
      </c>
      <c r="Q34" s="23">
        <f t="shared" si="6"/>
        <v>0.266419380569298</v>
      </c>
      <c r="R34" s="18">
        <f t="shared" si="7"/>
        <v>0.279894166666667</v>
      </c>
      <c r="S34" s="24">
        <f t="shared" si="8"/>
        <v>0.951857567244635</v>
      </c>
      <c r="T34" s="3">
        <v>0.01</v>
      </c>
      <c r="U34" s="25">
        <f t="shared" si="9"/>
        <v>0.00951857567244635</v>
      </c>
      <c r="V34" s="24"/>
      <c r="W34" s="3"/>
      <c r="X34" s="25"/>
      <c r="Y34" s="27">
        <v>0.04</v>
      </c>
      <c r="Z34" s="3">
        <v>0.21</v>
      </c>
      <c r="AA34" s="26">
        <f t="shared" si="10"/>
        <v>0.0084</v>
      </c>
      <c r="AB34" s="3">
        <v>0.015</v>
      </c>
      <c r="AC34" s="3">
        <v>0.29</v>
      </c>
      <c r="AD34" s="26">
        <f t="shared" si="11"/>
        <v>0.00435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0.0389685756724463</v>
      </c>
      <c r="AR34" s="28">
        <f t="shared" si="15"/>
        <v>116.622569444444</v>
      </c>
      <c r="AS34" s="1">
        <f t="shared" si="16"/>
        <v>0.24</v>
      </c>
      <c r="AT34" s="2">
        <f t="shared" si="20"/>
        <v>61.6708333333333</v>
      </c>
      <c r="AU34" s="1">
        <f t="shared" si="17"/>
        <v>450674.514219518</v>
      </c>
    </row>
    <row r="35" s="1" customFormat="1" spans="1:47">
      <c r="A35" s="13"/>
      <c r="B35" s="13"/>
      <c r="C35" s="16">
        <v>8</v>
      </c>
      <c r="D35" s="17">
        <v>23.5789257009677</v>
      </c>
      <c r="E35" s="19">
        <f t="shared" si="18"/>
        <v>23.8771065725806</v>
      </c>
      <c r="F35" s="16" t="s">
        <v>73</v>
      </c>
      <c r="G35" s="13">
        <v>9</v>
      </c>
      <c r="H35" s="18">
        <f t="shared" si="0"/>
        <v>23.5789257009677</v>
      </c>
      <c r="I35" s="18">
        <f t="shared" si="1"/>
        <v>296.728925700968</v>
      </c>
      <c r="J35" s="18">
        <f t="shared" si="2"/>
        <v>0.296054054336401</v>
      </c>
      <c r="K35" s="18">
        <f t="shared" si="3"/>
        <v>116.622569444444</v>
      </c>
      <c r="L35" s="18">
        <f t="shared" si="4"/>
        <v>1.16622569444444</v>
      </c>
      <c r="M35" s="13" t="s">
        <v>73</v>
      </c>
      <c r="N35" s="13"/>
      <c r="O35" s="18">
        <f t="shared" si="19"/>
        <v>3.68422927056125</v>
      </c>
      <c r="P35" s="18">
        <f t="shared" si="5"/>
        <v>1.0907310126545</v>
      </c>
      <c r="Q35" s="23">
        <f t="shared" si="6"/>
        <v>0.26177544303708</v>
      </c>
      <c r="R35" s="18">
        <f t="shared" si="7"/>
        <v>0.279894166666667</v>
      </c>
      <c r="S35" s="24">
        <f t="shared" si="8"/>
        <v>0.935265804766967</v>
      </c>
      <c r="T35" s="3">
        <v>0.01</v>
      </c>
      <c r="U35" s="25">
        <f t="shared" si="9"/>
        <v>0.00935265804766966</v>
      </c>
      <c r="V35" s="24"/>
      <c r="W35" s="3"/>
      <c r="X35" s="25"/>
      <c r="Y35" s="27">
        <v>0.04</v>
      </c>
      <c r="Z35" s="3">
        <v>0.21</v>
      </c>
      <c r="AA35" s="26">
        <f t="shared" si="10"/>
        <v>0.0084</v>
      </c>
      <c r="AB35" s="3">
        <v>0.015</v>
      </c>
      <c r="AC35" s="3">
        <v>0.29</v>
      </c>
      <c r="AD35" s="26">
        <f t="shared" si="11"/>
        <v>0.00435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0.0388026580476697</v>
      </c>
      <c r="AR35" s="28">
        <f t="shared" si="15"/>
        <v>116.622569444444</v>
      </c>
      <c r="AS35" s="1">
        <f t="shared" si="16"/>
        <v>0.24</v>
      </c>
      <c r="AT35" s="2">
        <f t="shared" si="20"/>
        <v>61.6708333333333</v>
      </c>
      <c r="AU35" s="1">
        <f t="shared" si="17"/>
        <v>448755.664385867</v>
      </c>
    </row>
    <row r="36" s="1" customFormat="1" spans="1:47">
      <c r="A36" s="13"/>
      <c r="B36" s="13"/>
      <c r="C36" s="16">
        <v>9</v>
      </c>
      <c r="D36" s="17">
        <v>17.3725710333333</v>
      </c>
      <c r="E36" s="19">
        <f t="shared" si="18"/>
        <v>23.5789257009677</v>
      </c>
      <c r="F36" s="16" t="s">
        <v>73</v>
      </c>
      <c r="G36" s="13">
        <v>10</v>
      </c>
      <c r="H36" s="18">
        <f t="shared" si="0"/>
        <v>17.3725710333333</v>
      </c>
      <c r="I36" s="18">
        <f t="shared" si="1"/>
        <v>290.522571033333</v>
      </c>
      <c r="J36" s="18">
        <f t="shared" si="2"/>
        <v>0.146870436307043</v>
      </c>
      <c r="K36" s="18">
        <f t="shared" si="3"/>
        <v>116.622569444444</v>
      </c>
      <c r="L36" s="18">
        <f t="shared" si="4"/>
        <v>1.16622569444444</v>
      </c>
      <c r="M36" s="13" t="s">
        <v>73</v>
      </c>
      <c r="N36" s="13"/>
      <c r="O36" s="18">
        <f t="shared" si="19"/>
        <v>3.75972395235119</v>
      </c>
      <c r="P36" s="18">
        <f t="shared" si="5"/>
        <v>0.55219229727586</v>
      </c>
      <c r="Q36" s="23">
        <f t="shared" si="6"/>
        <v>0.132526151346206</v>
      </c>
      <c r="R36" s="18">
        <f t="shared" si="7"/>
        <v>0.279894166666667</v>
      </c>
      <c r="S36" s="24">
        <f t="shared" si="8"/>
        <v>0.473486650059539</v>
      </c>
      <c r="T36" s="3">
        <v>0.01</v>
      </c>
      <c r="U36" s="25">
        <f t="shared" si="9"/>
        <v>0.00473486650059539</v>
      </c>
      <c r="V36" s="24"/>
      <c r="W36" s="3"/>
      <c r="X36" s="25"/>
      <c r="Y36" s="27">
        <v>0.02</v>
      </c>
      <c r="Z36" s="3">
        <v>0.21</v>
      </c>
      <c r="AA36" s="26">
        <f t="shared" si="10"/>
        <v>0.0042</v>
      </c>
      <c r="AB36" s="3">
        <v>0.01</v>
      </c>
      <c r="AC36" s="3">
        <v>0.29</v>
      </c>
      <c r="AD36" s="26">
        <f t="shared" si="11"/>
        <v>0.0029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0.0266348665005954</v>
      </c>
      <c r="AR36" s="28">
        <f t="shared" si="15"/>
        <v>116.622569444444</v>
      </c>
      <c r="AS36" s="1">
        <f t="shared" si="16"/>
        <v>0.24</v>
      </c>
      <c r="AT36" s="2">
        <f t="shared" si="20"/>
        <v>61.6708333333333</v>
      </c>
      <c r="AU36" s="1">
        <f t="shared" si="17"/>
        <v>308034.238211714</v>
      </c>
    </row>
    <row r="37" s="1" customFormat="1" spans="1:47">
      <c r="A37" s="13"/>
      <c r="B37" s="13"/>
      <c r="C37" s="16">
        <v>10</v>
      </c>
      <c r="D37" s="17">
        <v>10.0545102642581</v>
      </c>
      <c r="E37" s="19">
        <f t="shared" si="18"/>
        <v>17.3725710333333</v>
      </c>
      <c r="F37" s="16" t="s">
        <v>73</v>
      </c>
      <c r="G37" s="13">
        <v>11</v>
      </c>
      <c r="H37" s="18">
        <f t="shared" si="0"/>
        <v>10.0545102642581</v>
      </c>
      <c r="I37" s="18">
        <f t="shared" si="1"/>
        <v>283.204510264258</v>
      </c>
      <c r="J37" s="18">
        <f t="shared" si="2"/>
        <v>0.0617765112449871</v>
      </c>
      <c r="K37" s="18">
        <f t="shared" si="3"/>
        <v>116.622569444444</v>
      </c>
      <c r="L37" s="18">
        <f t="shared" si="4"/>
        <v>1.16622569444444</v>
      </c>
      <c r="M37" s="13" t="s">
        <v>75</v>
      </c>
      <c r="N37" s="18">
        <f>(O36-P36)*C22/100</f>
        <v>3.04715507232157</v>
      </c>
      <c r="O37" s="18">
        <f t="shared" si="19"/>
        <v>1.32660227719821</v>
      </c>
      <c r="P37" s="18">
        <f t="shared" si="5"/>
        <v>0.0819528604949608</v>
      </c>
      <c r="Q37" s="23">
        <f t="shared" si="6"/>
        <v>0.0196686865187906</v>
      </c>
      <c r="R37" s="18">
        <f t="shared" si="7"/>
        <v>0.279894166666667</v>
      </c>
      <c r="S37" s="24">
        <f t="shared" si="8"/>
        <v>0.0702718700894347</v>
      </c>
      <c r="T37" s="3">
        <v>0.01</v>
      </c>
      <c r="U37" s="25">
        <f t="shared" si="9"/>
        <v>0.000702718700894347</v>
      </c>
      <c r="V37" s="24"/>
      <c r="W37" s="3"/>
      <c r="X37" s="25"/>
      <c r="Y37" s="27">
        <v>0.02</v>
      </c>
      <c r="Z37" s="3">
        <v>0.21</v>
      </c>
      <c r="AA37" s="26">
        <f t="shared" si="10"/>
        <v>0.0042</v>
      </c>
      <c r="AB37" s="3">
        <v>0.01</v>
      </c>
      <c r="AC37" s="3">
        <v>0.29</v>
      </c>
      <c r="AD37" s="26">
        <f t="shared" si="11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0.0226027187008943</v>
      </c>
      <c r="AR37" s="28">
        <f t="shared" si="15"/>
        <v>116.622569444444</v>
      </c>
      <c r="AS37" s="1">
        <f t="shared" si="16"/>
        <v>0.24</v>
      </c>
      <c r="AT37" s="2">
        <f t="shared" si="20"/>
        <v>61.6708333333333</v>
      </c>
      <c r="AU37" s="1">
        <f t="shared" si="17"/>
        <v>261402.145056294</v>
      </c>
    </row>
    <row r="38" s="1" customFormat="1" spans="1:48">
      <c r="A38" s="13"/>
      <c r="B38" s="13"/>
      <c r="C38" s="16">
        <v>11</v>
      </c>
      <c r="D38" s="17">
        <v>2.2831766268</v>
      </c>
      <c r="E38" s="19">
        <f t="shared" si="18"/>
        <v>10.0545102642581</v>
      </c>
      <c r="F38" s="16" t="s">
        <v>75</v>
      </c>
      <c r="G38" s="13">
        <v>12</v>
      </c>
      <c r="H38" s="18">
        <f t="shared" si="0"/>
        <v>2.2831766268</v>
      </c>
      <c r="I38" s="18">
        <f t="shared" si="1"/>
        <v>275.4331766268</v>
      </c>
      <c r="J38" s="18">
        <f t="shared" si="2"/>
        <v>0.0234172157483301</v>
      </c>
      <c r="K38" s="18">
        <f t="shared" si="3"/>
        <v>116.622569444444</v>
      </c>
      <c r="L38" s="18">
        <f t="shared" si="4"/>
        <v>1.16622569444444</v>
      </c>
      <c r="M38" s="13" t="s">
        <v>73</v>
      </c>
      <c r="N38" s="13"/>
      <c r="O38" s="18">
        <f t="shared" si="19"/>
        <v>2.4108751111477</v>
      </c>
      <c r="P38" s="18">
        <f t="shared" si="5"/>
        <v>0.0564559826200249</v>
      </c>
      <c r="Q38" s="23">
        <f t="shared" si="6"/>
        <v>0.013549435828806</v>
      </c>
      <c r="R38" s="18">
        <f t="shared" si="7"/>
        <v>0.279894166666667</v>
      </c>
      <c r="S38" s="24">
        <f t="shared" si="8"/>
        <v>0.0484091397479618</v>
      </c>
      <c r="T38" s="3">
        <v>0.01</v>
      </c>
      <c r="U38" s="25">
        <f t="shared" si="9"/>
        <v>0.000484091397479618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0.0223840913974796</v>
      </c>
      <c r="AR38" s="28">
        <f t="shared" si="15"/>
        <v>116.622569444444</v>
      </c>
      <c r="AS38" s="1">
        <f t="shared" si="16"/>
        <v>0.24</v>
      </c>
      <c r="AT38" s="2">
        <f t="shared" si="20"/>
        <v>61.6708333333333</v>
      </c>
      <c r="AU38" s="1">
        <f t="shared" si="17"/>
        <v>258873.703817133</v>
      </c>
      <c r="AV38" s="1">
        <f>SUM(AU27:AU38)</f>
        <v>3905486.64493411</v>
      </c>
    </row>
    <row r="39" s="1" customFormat="1" spans="1:46">
      <c r="A39" s="13"/>
      <c r="B39" s="13"/>
      <c r="C39" s="16">
        <v>12</v>
      </c>
      <c r="D39" s="17">
        <v>-4.49788446245161</v>
      </c>
      <c r="E39" s="19">
        <f t="shared" si="18"/>
        <v>2.2831766268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15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-8.55235159803226</v>
      </c>
      <c r="E42" s="16"/>
      <c r="F42" s="16"/>
      <c r="G42" s="13">
        <v>1</v>
      </c>
      <c r="H42" s="18">
        <f t="shared" ref="H42:H53" si="21">E43</f>
        <v>-8.55235159803226</v>
      </c>
      <c r="I42" s="18">
        <f t="shared" ref="I42:I53" si="22">H42+273.15</f>
        <v>264.597648401968</v>
      </c>
      <c r="J42" s="18">
        <f t="shared" ref="J42:J53" si="23">EXP(($C$16*(I42-$C$14))/($C$17*I42*$C$14))</f>
        <v>0.00550590587937488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0.000424456019559634</v>
      </c>
      <c r="Q42" s="23">
        <f t="shared" ref="Q42:Q53" si="27">P42*$B$44</f>
        <v>7.64020835207341e-5</v>
      </c>
      <c r="R42" s="18">
        <f t="shared" ref="R42:R53" si="28">L42*$B$44</f>
        <v>0.0138763875</v>
      </c>
      <c r="S42" s="24">
        <f t="shared" ref="S42:S53" si="29">Q42/R42</f>
        <v>0.00550590587937488</v>
      </c>
      <c r="T42" s="3">
        <v>0.01</v>
      </c>
      <c r="U42" s="25">
        <f t="shared" ref="U42:U53" si="30">S42*T42</f>
        <v>5.50590587937488e-5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0.0148550590587937</v>
      </c>
      <c r="AR42" s="28">
        <f t="shared" ref="AR42:AR53" si="34">$B$42/12</f>
        <v>7.70910416666667</v>
      </c>
      <c r="AS42" s="1">
        <f t="shared" ref="AS42:AS53" si="35">$B$44</f>
        <v>0.18</v>
      </c>
      <c r="AT42" s="2">
        <f>$E$5/12</f>
        <v>246.003904109589</v>
      </c>
      <c r="AU42" s="1">
        <f t="shared" ref="AU42:AU53" si="36">AT42*10000*AS42*0.67*AR42*AQ42</f>
        <v>33975.6366899293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-8.25762445441935</v>
      </c>
      <c r="E43" s="19">
        <f t="shared" ref="E43:E54" si="37">D42</f>
        <v>-8.55235159803226</v>
      </c>
      <c r="F43" s="16" t="s">
        <v>73</v>
      </c>
      <c r="G43" s="13">
        <v>2</v>
      </c>
      <c r="H43" s="18">
        <f t="shared" si="21"/>
        <v>-8.25762445441935</v>
      </c>
      <c r="I43" s="18">
        <f t="shared" si="22"/>
        <v>264.892375545581</v>
      </c>
      <c r="J43" s="18">
        <f t="shared" si="23"/>
        <v>0.00573601310397597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0.153757627313774</v>
      </c>
      <c r="P43" s="18">
        <f t="shared" si="26"/>
        <v>0.00088195576510806</v>
      </c>
      <c r="Q43" s="23">
        <f t="shared" si="27"/>
        <v>0.000158752037719451</v>
      </c>
      <c r="R43" s="18">
        <f t="shared" si="28"/>
        <v>0.0138763875</v>
      </c>
      <c r="S43" s="24">
        <f t="shared" si="29"/>
        <v>0.0114404442596786</v>
      </c>
      <c r="T43" s="3">
        <v>0.01</v>
      </c>
      <c r="U43" s="25">
        <f t="shared" si="30"/>
        <v>0.000114404442596786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0.0149144044425968</v>
      </c>
      <c r="AR43" s="28">
        <f t="shared" si="34"/>
        <v>7.70910416666667</v>
      </c>
      <c r="AS43" s="1">
        <f t="shared" si="35"/>
        <v>0.18</v>
      </c>
      <c r="AT43" s="2">
        <f t="shared" ref="AT43:AT53" si="39">$E$5/12</f>
        <v>246.003904109589</v>
      </c>
      <c r="AU43" s="1">
        <f t="shared" si="36"/>
        <v>34111.3680385113</v>
      </c>
    </row>
    <row r="44" s="1" customFormat="1" spans="1:47">
      <c r="A44" s="13" t="s">
        <v>37</v>
      </c>
      <c r="B44" s="13">
        <v>0.18</v>
      </c>
      <c r="C44" s="16">
        <v>2</v>
      </c>
      <c r="D44" s="17">
        <v>-4.87547845360714</v>
      </c>
      <c r="E44" s="19">
        <f t="shared" si="37"/>
        <v>-8.25762445441935</v>
      </c>
      <c r="F44" s="16" t="s">
        <v>73</v>
      </c>
      <c r="G44" s="13">
        <v>3</v>
      </c>
      <c r="H44" s="18">
        <f t="shared" si="21"/>
        <v>-4.87547845360714</v>
      </c>
      <c r="I44" s="18">
        <f t="shared" si="22"/>
        <v>268.274521546393</v>
      </c>
      <c r="J44" s="18">
        <f t="shared" si="23"/>
        <v>0.00911724615296823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0.229966713215332</v>
      </c>
      <c r="P44" s="18">
        <f t="shared" si="26"/>
        <v>0.00209666313137324</v>
      </c>
      <c r="Q44" s="23">
        <f t="shared" si="27"/>
        <v>0.000377399363647183</v>
      </c>
      <c r="R44" s="18">
        <f t="shared" si="28"/>
        <v>0.0138763875</v>
      </c>
      <c r="S44" s="24">
        <f t="shared" si="29"/>
        <v>0.0271972344132926</v>
      </c>
      <c r="T44" s="3">
        <v>0.01</v>
      </c>
      <c r="U44" s="25">
        <f t="shared" si="30"/>
        <v>0.000271972344132926</v>
      </c>
      <c r="V44" s="24"/>
      <c r="W44" s="3"/>
      <c r="X44" s="25"/>
      <c r="Y44" s="27">
        <v>0.02</v>
      </c>
      <c r="Z44" s="3">
        <v>0.49</v>
      </c>
      <c r="AA44" s="26">
        <f t="shared" si="31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32"/>
        <v>0.005</v>
      </c>
      <c r="AQ44" s="1">
        <f t="shared" si="33"/>
        <v>0.0150719723441329</v>
      </c>
      <c r="AR44" s="28">
        <f t="shared" si="34"/>
        <v>7.70910416666667</v>
      </c>
      <c r="AS44" s="1">
        <f t="shared" si="35"/>
        <v>0.18</v>
      </c>
      <c r="AT44" s="2">
        <f t="shared" si="39"/>
        <v>246.003904109589</v>
      </c>
      <c r="AU44" s="1">
        <f t="shared" si="36"/>
        <v>34471.7482803803</v>
      </c>
    </row>
    <row r="45" s="1" customFormat="1" spans="1:47">
      <c r="A45" s="13"/>
      <c r="B45" s="13"/>
      <c r="C45" s="16">
        <v>3</v>
      </c>
      <c r="D45" s="17">
        <v>3.6204752746129</v>
      </c>
      <c r="E45" s="19">
        <f t="shared" si="37"/>
        <v>-4.87547845360714</v>
      </c>
      <c r="F45" s="16" t="s">
        <v>73</v>
      </c>
      <c r="G45" s="13">
        <v>4</v>
      </c>
      <c r="H45" s="18">
        <f t="shared" si="21"/>
        <v>3.6204752746129</v>
      </c>
      <c r="I45" s="18">
        <f t="shared" si="22"/>
        <v>276.770475274613</v>
      </c>
      <c r="J45" s="18">
        <f t="shared" si="23"/>
        <v>0.0277789752535844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0.304961091750626</v>
      </c>
      <c r="P45" s="18">
        <f t="shared" si="26"/>
        <v>0.00847150662104671</v>
      </c>
      <c r="Q45" s="23">
        <f t="shared" si="27"/>
        <v>0.00152487119178841</v>
      </c>
      <c r="R45" s="18">
        <f t="shared" si="28"/>
        <v>0.0138763875</v>
      </c>
      <c r="S45" s="24">
        <f t="shared" si="29"/>
        <v>0.109889637471453</v>
      </c>
      <c r="T45" s="3">
        <v>0.01</v>
      </c>
      <c r="U45" s="25">
        <f t="shared" si="30"/>
        <v>0.00109889637471453</v>
      </c>
      <c r="V45" s="24"/>
      <c r="W45" s="3"/>
      <c r="X45" s="25"/>
      <c r="Y45" s="27">
        <v>0.02</v>
      </c>
      <c r="Z45" s="3">
        <v>0.49</v>
      </c>
      <c r="AA45" s="26">
        <f t="shared" si="31"/>
        <v>0.0098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</v>
      </c>
      <c r="AO45" s="3">
        <v>0.5</v>
      </c>
      <c r="AP45" s="3">
        <f t="shared" si="32"/>
        <v>0.005</v>
      </c>
      <c r="AQ45" s="1">
        <f t="shared" si="33"/>
        <v>0.0158988963747145</v>
      </c>
      <c r="AR45" s="28">
        <f t="shared" si="34"/>
        <v>7.70910416666667</v>
      </c>
      <c r="AS45" s="1">
        <f t="shared" si="35"/>
        <v>0.18</v>
      </c>
      <c r="AT45" s="2">
        <f t="shared" si="39"/>
        <v>246.003904109589</v>
      </c>
      <c r="AU45" s="1">
        <f t="shared" si="36"/>
        <v>36363.0413625564</v>
      </c>
    </row>
    <row r="46" s="1" customFormat="1" spans="1:47">
      <c r="A46" s="13"/>
      <c r="B46" s="13"/>
      <c r="C46" s="16">
        <v>4</v>
      </c>
      <c r="D46" s="17">
        <v>8.71993848486666</v>
      </c>
      <c r="E46" s="19">
        <f t="shared" si="37"/>
        <v>3.6204752746129</v>
      </c>
      <c r="F46" s="16" t="s">
        <v>73</v>
      </c>
      <c r="G46" s="13">
        <v>5</v>
      </c>
      <c r="H46" s="18">
        <f t="shared" si="21"/>
        <v>8.71993848486666</v>
      </c>
      <c r="I46" s="18">
        <f t="shared" si="22"/>
        <v>281.869938484867</v>
      </c>
      <c r="J46" s="18">
        <f t="shared" si="23"/>
        <v>0.0524961754025237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0.2816651058731</v>
      </c>
      <c r="O46" s="18">
        <f t="shared" si="38"/>
        <v>0.0919155209231456</v>
      </c>
      <c r="P46" s="18">
        <f t="shared" si="26"/>
        <v>0.00482521330859579</v>
      </c>
      <c r="Q46" s="23">
        <f t="shared" si="27"/>
        <v>0.000868538395547242</v>
      </c>
      <c r="R46" s="18">
        <f t="shared" si="28"/>
        <v>0.0138763875</v>
      </c>
      <c r="S46" s="24">
        <f t="shared" si="29"/>
        <v>0.0625911027309696</v>
      </c>
      <c r="T46" s="3">
        <v>0.01</v>
      </c>
      <c r="U46" s="25">
        <f t="shared" si="30"/>
        <v>0.000625911027309696</v>
      </c>
      <c r="V46" s="24"/>
      <c r="W46" s="3"/>
      <c r="X46" s="25"/>
      <c r="Y46" s="27">
        <v>0.04</v>
      </c>
      <c r="Z46" s="3">
        <v>0.49</v>
      </c>
      <c r="AA46" s="26">
        <f t="shared" si="31"/>
        <v>0.0196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0.015</v>
      </c>
      <c r="AO46" s="3">
        <v>0.5</v>
      </c>
      <c r="AP46" s="3">
        <f t="shared" si="32"/>
        <v>0.0075</v>
      </c>
      <c r="AQ46" s="1">
        <f t="shared" si="33"/>
        <v>0.0277259110273097</v>
      </c>
      <c r="AR46" s="28">
        <f t="shared" si="34"/>
        <v>7.70910416666667</v>
      </c>
      <c r="AS46" s="1">
        <f t="shared" si="35"/>
        <v>0.18</v>
      </c>
      <c r="AT46" s="2">
        <f t="shared" si="39"/>
        <v>246.003904109589</v>
      </c>
      <c r="AU46" s="1">
        <f t="shared" si="36"/>
        <v>63413.109044729</v>
      </c>
    </row>
    <row r="47" s="1" customFormat="1" spans="1:47">
      <c r="A47" s="13"/>
      <c r="B47" s="13"/>
      <c r="C47" s="16">
        <v>5</v>
      </c>
      <c r="D47" s="17">
        <v>18.7892082212903</v>
      </c>
      <c r="E47" s="19">
        <f t="shared" si="37"/>
        <v>8.71993848486666</v>
      </c>
      <c r="F47" s="16" t="s">
        <v>75</v>
      </c>
      <c r="G47" s="13">
        <v>6</v>
      </c>
      <c r="H47" s="18">
        <f t="shared" si="21"/>
        <v>18.7892082212903</v>
      </c>
      <c r="I47" s="18">
        <f t="shared" si="22"/>
        <v>291.93920822129</v>
      </c>
      <c r="J47" s="18">
        <f t="shared" si="23"/>
        <v>0.172808034325441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0.164181349281216</v>
      </c>
      <c r="P47" s="18">
        <f t="shared" si="26"/>
        <v>0.0283718562421857</v>
      </c>
      <c r="Q47" s="23">
        <f t="shared" si="27"/>
        <v>0.00510693412359342</v>
      </c>
      <c r="R47" s="18">
        <f t="shared" si="28"/>
        <v>0.0138763875</v>
      </c>
      <c r="S47" s="24">
        <f t="shared" si="29"/>
        <v>0.368030521170832</v>
      </c>
      <c r="T47" s="3">
        <v>0.01</v>
      </c>
      <c r="U47" s="25">
        <f t="shared" si="30"/>
        <v>0.00368030521170832</v>
      </c>
      <c r="V47" s="24"/>
      <c r="W47" s="3"/>
      <c r="X47" s="25"/>
      <c r="Y47" s="27">
        <v>0.04</v>
      </c>
      <c r="Z47" s="3">
        <v>0.49</v>
      </c>
      <c r="AA47" s="26">
        <f t="shared" si="31"/>
        <v>0.0196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0.015</v>
      </c>
      <c r="AO47" s="3">
        <v>0.5</v>
      </c>
      <c r="AP47" s="3">
        <f t="shared" si="32"/>
        <v>0.0075</v>
      </c>
      <c r="AQ47" s="1">
        <f t="shared" si="33"/>
        <v>0.0307803052117083</v>
      </c>
      <c r="AR47" s="28">
        <f t="shared" si="34"/>
        <v>7.70910416666667</v>
      </c>
      <c r="AS47" s="1">
        <f t="shared" si="35"/>
        <v>0.18</v>
      </c>
      <c r="AT47" s="2">
        <f t="shared" si="39"/>
        <v>246.003904109589</v>
      </c>
      <c r="AU47" s="1">
        <f t="shared" si="36"/>
        <v>70398.9437496761</v>
      </c>
    </row>
    <row r="48" s="1" customFormat="1" spans="1:47">
      <c r="A48" s="13"/>
      <c r="B48" s="13"/>
      <c r="C48" s="16">
        <v>6</v>
      </c>
      <c r="D48" s="17">
        <v>21.5286296996667</v>
      </c>
      <c r="E48" s="19">
        <f t="shared" si="37"/>
        <v>18.7892082212903</v>
      </c>
      <c r="F48" s="16" t="s">
        <v>73</v>
      </c>
      <c r="G48" s="13">
        <v>7</v>
      </c>
      <c r="H48" s="18">
        <f t="shared" si="21"/>
        <v>21.5286296996667</v>
      </c>
      <c r="I48" s="18">
        <f t="shared" si="22"/>
        <v>294.678629699667</v>
      </c>
      <c r="J48" s="18">
        <f t="shared" si="23"/>
        <v>0.235622900557671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0.212900534705697</v>
      </c>
      <c r="P48" s="18">
        <f t="shared" si="26"/>
        <v>0.0501642415176355</v>
      </c>
      <c r="Q48" s="23">
        <f t="shared" si="27"/>
        <v>0.0090295634731744</v>
      </c>
      <c r="R48" s="18">
        <f t="shared" si="28"/>
        <v>0.0138763875</v>
      </c>
      <c r="S48" s="24">
        <f t="shared" si="29"/>
        <v>0.650714277990176</v>
      </c>
      <c r="T48" s="3">
        <v>0.01</v>
      </c>
      <c r="U48" s="25">
        <f t="shared" si="30"/>
        <v>0.00650714277990176</v>
      </c>
      <c r="V48" s="24"/>
      <c r="W48" s="3"/>
      <c r="X48" s="25"/>
      <c r="Y48" s="27">
        <v>0.04</v>
      </c>
      <c r="Z48" s="3">
        <v>0.49</v>
      </c>
      <c r="AA48" s="26">
        <f t="shared" si="31"/>
        <v>0.0196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0.015</v>
      </c>
      <c r="AO48" s="3">
        <v>0.5</v>
      </c>
      <c r="AP48" s="3">
        <f t="shared" si="32"/>
        <v>0.0075</v>
      </c>
      <c r="AQ48" s="1">
        <f t="shared" si="33"/>
        <v>0.0336071427799018</v>
      </c>
      <c r="AR48" s="28">
        <f t="shared" si="34"/>
        <v>7.70910416666667</v>
      </c>
      <c r="AS48" s="1">
        <f t="shared" si="35"/>
        <v>0.18</v>
      </c>
      <c r="AT48" s="2">
        <f t="shared" si="39"/>
        <v>246.003904109589</v>
      </c>
      <c r="AU48" s="1">
        <f t="shared" si="36"/>
        <v>76864.3240499671</v>
      </c>
    </row>
    <row r="49" s="1" customFormat="1" spans="1:47">
      <c r="A49" s="13"/>
      <c r="B49" s="13"/>
      <c r="C49" s="16">
        <v>7</v>
      </c>
      <c r="D49" s="17">
        <v>23.8771065725806</v>
      </c>
      <c r="E49" s="19">
        <f t="shared" si="37"/>
        <v>21.5286296996667</v>
      </c>
      <c r="F49" s="16" t="s">
        <v>73</v>
      </c>
      <c r="G49" s="13">
        <v>8</v>
      </c>
      <c r="H49" s="18">
        <f t="shared" si="21"/>
        <v>23.8771065725806</v>
      </c>
      <c r="I49" s="18">
        <f t="shared" si="22"/>
        <v>297.027106572581</v>
      </c>
      <c r="J49" s="18">
        <f t="shared" si="23"/>
        <v>0.305968839713941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0.239827334854729</v>
      </c>
      <c r="P49" s="18">
        <f t="shared" si="26"/>
        <v>0.0733796913771881</v>
      </c>
      <c r="Q49" s="23">
        <f t="shared" si="27"/>
        <v>0.0132083444478939</v>
      </c>
      <c r="R49" s="18">
        <f t="shared" si="28"/>
        <v>0.0138763875</v>
      </c>
      <c r="S49" s="24">
        <f t="shared" si="29"/>
        <v>0.951857567244635</v>
      </c>
      <c r="T49" s="3">
        <v>0.01</v>
      </c>
      <c r="U49" s="25">
        <f t="shared" si="30"/>
        <v>0.00951857567244635</v>
      </c>
      <c r="V49" s="24"/>
      <c r="W49" s="3"/>
      <c r="X49" s="25"/>
      <c r="Y49" s="27">
        <v>0.04</v>
      </c>
      <c r="Z49" s="3">
        <v>0.49</v>
      </c>
      <c r="AA49" s="26">
        <f t="shared" si="31"/>
        <v>0.0196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0.015</v>
      </c>
      <c r="AO49" s="3">
        <v>0.5</v>
      </c>
      <c r="AP49" s="3">
        <f t="shared" si="32"/>
        <v>0.0075</v>
      </c>
      <c r="AQ49" s="1">
        <f t="shared" si="33"/>
        <v>0.0366185756724463</v>
      </c>
      <c r="AR49" s="28">
        <f t="shared" si="34"/>
        <v>7.70910416666667</v>
      </c>
      <c r="AS49" s="1">
        <f t="shared" si="35"/>
        <v>0.18</v>
      </c>
      <c r="AT49" s="2">
        <f t="shared" si="39"/>
        <v>246.003904109589</v>
      </c>
      <c r="AU49" s="1">
        <f t="shared" si="36"/>
        <v>83751.9001591061</v>
      </c>
    </row>
    <row r="50" s="1" customFormat="1" spans="1:47">
      <c r="A50" s="13"/>
      <c r="B50" s="13"/>
      <c r="C50" s="16">
        <v>8</v>
      </c>
      <c r="D50" s="17">
        <v>23.5789257009677</v>
      </c>
      <c r="E50" s="19">
        <f t="shared" si="37"/>
        <v>23.8771065725806</v>
      </c>
      <c r="F50" s="16" t="s">
        <v>73</v>
      </c>
      <c r="G50" s="13">
        <v>9</v>
      </c>
      <c r="H50" s="18">
        <f t="shared" si="21"/>
        <v>23.5789257009677</v>
      </c>
      <c r="I50" s="18">
        <f t="shared" si="22"/>
        <v>296.728925700968</v>
      </c>
      <c r="J50" s="18">
        <f t="shared" si="23"/>
        <v>0.296054054336401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0.243538685144207</v>
      </c>
      <c r="P50" s="18">
        <f t="shared" si="26"/>
        <v>0.0721006151246988</v>
      </c>
      <c r="Q50" s="23">
        <f t="shared" si="27"/>
        <v>0.0129781107224458</v>
      </c>
      <c r="R50" s="18">
        <f t="shared" si="28"/>
        <v>0.0138763875</v>
      </c>
      <c r="S50" s="24">
        <f t="shared" si="29"/>
        <v>0.935265804766967</v>
      </c>
      <c r="T50" s="3">
        <v>0.01</v>
      </c>
      <c r="U50" s="25">
        <f t="shared" si="30"/>
        <v>0.00935265804766967</v>
      </c>
      <c r="V50" s="24"/>
      <c r="W50" s="3"/>
      <c r="X50" s="25"/>
      <c r="Y50" s="27">
        <v>0.04</v>
      </c>
      <c r="Z50" s="3">
        <v>0.49</v>
      </c>
      <c r="AA50" s="26">
        <f t="shared" si="31"/>
        <v>0.0196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0.015</v>
      </c>
      <c r="AO50" s="3">
        <v>0.5</v>
      </c>
      <c r="AP50" s="3">
        <f t="shared" si="32"/>
        <v>0.0075</v>
      </c>
      <c r="AQ50" s="1">
        <f t="shared" si="33"/>
        <v>0.0364526580476697</v>
      </c>
      <c r="AR50" s="28">
        <f t="shared" si="34"/>
        <v>7.70910416666667</v>
      </c>
      <c r="AS50" s="1">
        <f t="shared" si="35"/>
        <v>0.18</v>
      </c>
      <c r="AT50" s="2">
        <f t="shared" si="39"/>
        <v>246.003904109589</v>
      </c>
      <c r="AU50" s="1">
        <f t="shared" si="36"/>
        <v>83372.422910476</v>
      </c>
    </row>
    <row r="51" s="1" customFormat="1" spans="1:47">
      <c r="A51" s="13"/>
      <c r="B51" s="13"/>
      <c r="C51" s="16">
        <v>9</v>
      </c>
      <c r="D51" s="17">
        <v>17.3725710333333</v>
      </c>
      <c r="E51" s="19">
        <f t="shared" si="37"/>
        <v>23.5789257009677</v>
      </c>
      <c r="F51" s="16" t="s">
        <v>73</v>
      </c>
      <c r="G51" s="13">
        <v>10</v>
      </c>
      <c r="H51" s="18">
        <f t="shared" si="21"/>
        <v>17.3725710333333</v>
      </c>
      <c r="I51" s="18">
        <f t="shared" si="22"/>
        <v>290.522571033333</v>
      </c>
      <c r="J51" s="18">
        <f t="shared" si="23"/>
        <v>0.146870436307043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0.248529111686175</v>
      </c>
      <c r="P51" s="18">
        <f t="shared" si="26"/>
        <v>0.0365015790683504</v>
      </c>
      <c r="Q51" s="23">
        <f t="shared" si="27"/>
        <v>0.00657028423230306</v>
      </c>
      <c r="R51" s="18">
        <f t="shared" si="28"/>
        <v>0.0138763875</v>
      </c>
      <c r="S51" s="24">
        <f t="shared" si="29"/>
        <v>0.473486650059539</v>
      </c>
      <c r="T51" s="3">
        <v>0.01</v>
      </c>
      <c r="U51" s="25">
        <f t="shared" si="30"/>
        <v>0.00473486650059539</v>
      </c>
      <c r="V51" s="24"/>
      <c r="W51" s="3"/>
      <c r="X51" s="25"/>
      <c r="Y51" s="27">
        <v>0.02</v>
      </c>
      <c r="Z51" s="3">
        <v>0.49</v>
      </c>
      <c r="AA51" s="26">
        <f t="shared" si="31"/>
        <v>0.0098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</v>
      </c>
      <c r="AO51" s="3">
        <v>0.5</v>
      </c>
      <c r="AP51" s="3">
        <f t="shared" si="32"/>
        <v>0.005</v>
      </c>
      <c r="AQ51" s="1">
        <f t="shared" si="33"/>
        <v>0.0195348665005954</v>
      </c>
      <c r="AR51" s="28">
        <f t="shared" si="34"/>
        <v>7.70910416666667</v>
      </c>
      <c r="AS51" s="1">
        <f t="shared" si="35"/>
        <v>0.18</v>
      </c>
      <c r="AT51" s="2">
        <f t="shared" si="39"/>
        <v>246.003904109589</v>
      </c>
      <c r="AU51" s="1">
        <f t="shared" si="36"/>
        <v>44679.023111497</v>
      </c>
    </row>
    <row r="52" s="1" customFormat="1" spans="1:47">
      <c r="A52" s="13"/>
      <c r="B52" s="13"/>
      <c r="C52" s="16">
        <v>10</v>
      </c>
      <c r="D52" s="17">
        <v>10.0545102642581</v>
      </c>
      <c r="E52" s="19">
        <f t="shared" si="37"/>
        <v>17.3725710333333</v>
      </c>
      <c r="F52" s="16" t="s">
        <v>73</v>
      </c>
      <c r="G52" s="13">
        <v>11</v>
      </c>
      <c r="H52" s="18">
        <f t="shared" si="21"/>
        <v>10.0545102642581</v>
      </c>
      <c r="I52" s="18">
        <f t="shared" si="22"/>
        <v>283.204510264258</v>
      </c>
      <c r="J52" s="18">
        <f t="shared" si="23"/>
        <v>0.0617765112449871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0.201426155986934</v>
      </c>
      <c r="O52" s="18">
        <f t="shared" si="38"/>
        <v>0.0876924182975579</v>
      </c>
      <c r="P52" s="18">
        <f t="shared" si="26"/>
        <v>0.0054173316650592</v>
      </c>
      <c r="Q52" s="23">
        <f t="shared" si="27"/>
        <v>0.000975119699710655</v>
      </c>
      <c r="R52" s="18">
        <f t="shared" si="28"/>
        <v>0.0138763875</v>
      </c>
      <c r="S52" s="24">
        <f t="shared" si="29"/>
        <v>0.0702718700894347</v>
      </c>
      <c r="T52" s="3">
        <v>0.01</v>
      </c>
      <c r="U52" s="25">
        <f t="shared" si="30"/>
        <v>0.000702718700894347</v>
      </c>
      <c r="V52" s="24"/>
      <c r="W52" s="3"/>
      <c r="X52" s="25"/>
      <c r="Y52" s="27">
        <v>0.02</v>
      </c>
      <c r="Z52" s="3">
        <v>0.49</v>
      </c>
      <c r="AA52" s="26">
        <f t="shared" si="31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32"/>
        <v>0.005</v>
      </c>
      <c r="AQ52" s="1">
        <f t="shared" si="33"/>
        <v>0.0155027187008943</v>
      </c>
      <c r="AR52" s="28">
        <f t="shared" si="34"/>
        <v>7.70910416666667</v>
      </c>
      <c r="AS52" s="1">
        <f t="shared" si="35"/>
        <v>0.18</v>
      </c>
      <c r="AT52" s="2">
        <f t="shared" si="39"/>
        <v>246.003904109589</v>
      </c>
      <c r="AU52" s="1">
        <f t="shared" si="36"/>
        <v>35456.9265731703</v>
      </c>
    </row>
    <row r="53" s="1" customFormat="1" spans="1:48">
      <c r="A53" s="13"/>
      <c r="B53" s="13"/>
      <c r="C53" s="16">
        <v>11</v>
      </c>
      <c r="D53" s="17">
        <v>2.2831766268</v>
      </c>
      <c r="E53" s="19">
        <f t="shared" si="37"/>
        <v>10.0545102642581</v>
      </c>
      <c r="F53" s="16" t="s">
        <v>75</v>
      </c>
      <c r="G53" s="13">
        <v>12</v>
      </c>
      <c r="H53" s="18">
        <f t="shared" si="21"/>
        <v>2.2831766268</v>
      </c>
      <c r="I53" s="18">
        <f t="shared" si="22"/>
        <v>275.4331766268</v>
      </c>
      <c r="J53" s="18">
        <f t="shared" si="23"/>
        <v>0.0234172157483301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0.159366128299165</v>
      </c>
      <c r="P53" s="18">
        <f t="shared" si="26"/>
        <v>0.00373191100935761</v>
      </c>
      <c r="Q53" s="23">
        <f t="shared" si="27"/>
        <v>0.00067174398168437</v>
      </c>
      <c r="R53" s="18">
        <f t="shared" si="28"/>
        <v>0.0138763875</v>
      </c>
      <c r="S53" s="24">
        <f t="shared" si="29"/>
        <v>0.0484091397479618</v>
      </c>
      <c r="T53" s="3">
        <v>0.01</v>
      </c>
      <c r="U53" s="25">
        <f t="shared" si="30"/>
        <v>0.000484091397479618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0.0152840913974796</v>
      </c>
      <c r="AR53" s="28">
        <f t="shared" si="34"/>
        <v>7.70910416666667</v>
      </c>
      <c r="AS53" s="1">
        <f t="shared" si="35"/>
        <v>0.18</v>
      </c>
      <c r="AT53" s="2">
        <f t="shared" si="39"/>
        <v>246.003904109589</v>
      </c>
      <c r="AU53" s="1">
        <f t="shared" si="36"/>
        <v>34956.8947791587</v>
      </c>
      <c r="AV53" s="1">
        <f>SUM(AU42:AU53)</f>
        <v>631815.338749158</v>
      </c>
    </row>
    <row r="54" s="1" customFormat="1" spans="1:46">
      <c r="A54" s="13"/>
      <c r="B54" s="13"/>
      <c r="C54" s="16">
        <v>12</v>
      </c>
      <c r="D54" s="17">
        <v>-4.49788446245161</v>
      </c>
      <c r="E54" s="19">
        <f t="shared" si="37"/>
        <v>2.2831766268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27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</row>
    <row r="57" s="1" customFormat="1" spans="1:32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</row>
    <row r="58" s="1" customFormat="1" spans="1:32">
      <c r="A58" s="13" t="s">
        <v>71</v>
      </c>
      <c r="B58" s="13">
        <f>F7</f>
        <v>122.786</v>
      </c>
      <c r="C58" s="16" t="s">
        <v>72</v>
      </c>
      <c r="D58" s="17">
        <v>-8.55235159803226</v>
      </c>
      <c r="E58" s="16"/>
      <c r="F58" s="16"/>
      <c r="G58" s="13">
        <v>1</v>
      </c>
      <c r="H58" s="18">
        <f t="shared" ref="H58:H69" si="40">E59</f>
        <v>-8.55235159803226</v>
      </c>
      <c r="I58" s="18">
        <f t="shared" ref="I58:I69" si="41">H58+273.15</f>
        <v>264.597648401968</v>
      </c>
      <c r="J58" s="18">
        <f t="shared" ref="J58:J69" si="42">EXP(($C$16*(I58-$C$14))/($C$17*I58*$C$14))</f>
        <v>0.00550590587937488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0.0152110835843608</v>
      </c>
      <c r="Q58" s="23">
        <f t="shared" ref="Q58:Q69" si="46">P58*$B$60</f>
        <v>0.00684498761296235</v>
      </c>
      <c r="R58" s="18">
        <f t="shared" ref="R58:R69" si="47">L58*$B$60</f>
        <v>1.24320825</v>
      </c>
      <c r="S58" s="24">
        <f t="shared" ref="S58:S69" si="48">Q58/R58</f>
        <v>0.00550590587937488</v>
      </c>
      <c r="T58" s="3">
        <v>0.27</v>
      </c>
      <c r="U58" s="25">
        <f t="shared" ref="U58:U69" si="49">S58*T58</f>
        <v>0.00148659458743122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0.226848208268111</v>
      </c>
      <c r="AC58" s="28">
        <f t="shared" ref="AC58:AC69" si="51">$B$58/12</f>
        <v>10.2321666666667</v>
      </c>
      <c r="AD58" s="1">
        <f t="shared" ref="AD58:AD69" si="52">$B$60</f>
        <v>0.45</v>
      </c>
      <c r="AE58" s="29">
        <f t="shared" ref="AE58:AE69" si="53">$E$7/12</f>
        <v>419.593019547078</v>
      </c>
      <c r="AF58" s="1">
        <f t="shared" ref="AF58:AF69" si="54">AE58*10000*AC58*AB58</f>
        <v>9739377.81375224</v>
      </c>
    </row>
    <row r="59" s="1" customFormat="1" spans="1:32">
      <c r="A59" s="13" t="s">
        <v>74</v>
      </c>
      <c r="B59" s="13">
        <v>27</v>
      </c>
      <c r="C59" s="16">
        <v>1</v>
      </c>
      <c r="D59" s="17">
        <v>-8.25762445441935</v>
      </c>
      <c r="E59" s="19">
        <f t="shared" ref="E59:E70" si="55">D58</f>
        <v>-8.55235159803226</v>
      </c>
      <c r="F59" s="16" t="s">
        <v>73</v>
      </c>
      <c r="G59" s="13">
        <v>2</v>
      </c>
      <c r="H59" s="18">
        <f t="shared" si="40"/>
        <v>-8.25762445441935</v>
      </c>
      <c r="I59" s="18">
        <f t="shared" si="41"/>
        <v>264.892375545581</v>
      </c>
      <c r="J59" s="18">
        <f t="shared" si="42"/>
        <v>0.00573601310397597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5.51015891641564</v>
      </c>
      <c r="P59" s="18">
        <f t="shared" si="45"/>
        <v>0.0316063437495501</v>
      </c>
      <c r="Q59" s="23">
        <f t="shared" si="46"/>
        <v>0.0142228546872976</v>
      </c>
      <c r="R59" s="18">
        <f t="shared" si="47"/>
        <v>1.24320825</v>
      </c>
      <c r="S59" s="24">
        <f t="shared" si="48"/>
        <v>0.0114404442596786</v>
      </c>
      <c r="T59" s="3">
        <v>0.27</v>
      </c>
      <c r="U59" s="25">
        <f t="shared" si="49"/>
        <v>0.00308891995011322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0.227331309364959</v>
      </c>
      <c r="AC59" s="28">
        <f t="shared" si="51"/>
        <v>10.2321666666667</v>
      </c>
      <c r="AD59" s="1">
        <f t="shared" si="52"/>
        <v>0.45</v>
      </c>
      <c r="AE59" s="29">
        <f t="shared" si="53"/>
        <v>419.593019547078</v>
      </c>
      <c r="AF59" s="1">
        <f t="shared" si="54"/>
        <v>9760119.01395994</v>
      </c>
    </row>
    <row r="60" s="1" customFormat="1" spans="1:32">
      <c r="A60" s="13" t="s">
        <v>37</v>
      </c>
      <c r="B60" s="13">
        <v>0.45</v>
      </c>
      <c r="C60" s="16">
        <v>2</v>
      </c>
      <c r="D60" s="17">
        <v>-4.87547845360714</v>
      </c>
      <c r="E60" s="19">
        <f t="shared" si="55"/>
        <v>-8.25762445441935</v>
      </c>
      <c r="F60" s="16" t="s">
        <v>73</v>
      </c>
      <c r="G60" s="13">
        <v>3</v>
      </c>
      <c r="H60" s="18">
        <f t="shared" si="40"/>
        <v>-4.87547845360714</v>
      </c>
      <c r="I60" s="18">
        <f t="shared" si="41"/>
        <v>268.274521546393</v>
      </c>
      <c r="J60" s="18">
        <f t="shared" si="42"/>
        <v>0.00911724615296823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8.24123757266609</v>
      </c>
      <c r="P60" s="18">
        <f t="shared" si="45"/>
        <v>0.0751373915550871</v>
      </c>
      <c r="Q60" s="23">
        <f t="shared" si="46"/>
        <v>0.0338118261997892</v>
      </c>
      <c r="R60" s="18">
        <f t="shared" si="47"/>
        <v>1.24320825</v>
      </c>
      <c r="S60" s="24">
        <f t="shared" si="48"/>
        <v>0.0271972344132926</v>
      </c>
      <c r="T60" s="3">
        <v>0.27</v>
      </c>
      <c r="U60" s="25">
        <f t="shared" si="49"/>
        <v>0.00734325329158899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50"/>
        <v>0.228613990867414</v>
      </c>
      <c r="AC60" s="28">
        <f t="shared" si="51"/>
        <v>10.2321666666667</v>
      </c>
      <c r="AD60" s="1">
        <f t="shared" si="52"/>
        <v>0.45</v>
      </c>
      <c r="AE60" s="29">
        <f t="shared" si="53"/>
        <v>419.593019547078</v>
      </c>
      <c r="AF60" s="1">
        <f t="shared" si="54"/>
        <v>9815188.96519515</v>
      </c>
    </row>
    <row r="61" s="1" customFormat="1" spans="1:32">
      <c r="A61" s="13"/>
      <c r="B61" s="13"/>
      <c r="C61" s="16">
        <v>3</v>
      </c>
      <c r="D61" s="17">
        <v>3.6204752746129</v>
      </c>
      <c r="E61" s="19">
        <f t="shared" si="55"/>
        <v>-4.87547845360714</v>
      </c>
      <c r="F61" s="16" t="s">
        <v>73</v>
      </c>
      <c r="G61" s="13">
        <v>4</v>
      </c>
      <c r="H61" s="18">
        <f t="shared" si="40"/>
        <v>3.6204752746129</v>
      </c>
      <c r="I61" s="18">
        <f t="shared" si="41"/>
        <v>276.770475274613</v>
      </c>
      <c r="J61" s="18">
        <f t="shared" si="42"/>
        <v>0.0277789752535844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10.928785181111</v>
      </c>
      <c r="P61" s="18">
        <f t="shared" si="45"/>
        <v>0.303590453097822</v>
      </c>
      <c r="Q61" s="23">
        <f t="shared" si="46"/>
        <v>0.13661570389402</v>
      </c>
      <c r="R61" s="18">
        <f t="shared" si="47"/>
        <v>1.24320825</v>
      </c>
      <c r="S61" s="24">
        <f t="shared" si="48"/>
        <v>0.109889637471453</v>
      </c>
      <c r="T61" s="3">
        <v>0.27</v>
      </c>
      <c r="U61" s="25">
        <f t="shared" si="49"/>
        <v>0.0296702021172924</v>
      </c>
      <c r="V61" s="3">
        <v>180.9</v>
      </c>
      <c r="W61" s="26">
        <v>6</v>
      </c>
      <c r="X61" s="26">
        <v>3</v>
      </c>
      <c r="Y61" s="26">
        <v>0.3</v>
      </c>
      <c r="Z61" s="26">
        <v>6</v>
      </c>
      <c r="AA61" s="3">
        <v>30.2</v>
      </c>
      <c r="AB61" s="2">
        <f t="shared" si="50"/>
        <v>0.235345565938364</v>
      </c>
      <c r="AC61" s="28">
        <f t="shared" si="51"/>
        <v>10.2321666666667</v>
      </c>
      <c r="AD61" s="1">
        <f t="shared" si="52"/>
        <v>0.45</v>
      </c>
      <c r="AE61" s="29">
        <f t="shared" si="53"/>
        <v>419.593019547078</v>
      </c>
      <c r="AF61" s="1">
        <f t="shared" si="54"/>
        <v>10104198.7545964</v>
      </c>
    </row>
    <row r="62" s="1" customFormat="1" spans="1:32">
      <c r="A62" s="13"/>
      <c r="B62" s="13"/>
      <c r="C62" s="16">
        <v>4</v>
      </c>
      <c r="D62" s="17">
        <v>8.71993848486666</v>
      </c>
      <c r="E62" s="19">
        <f t="shared" si="55"/>
        <v>3.6204752746129</v>
      </c>
      <c r="F62" s="16" t="s">
        <v>73</v>
      </c>
      <c r="G62" s="13">
        <v>5</v>
      </c>
      <c r="H62" s="18">
        <f t="shared" si="40"/>
        <v>8.71993848486666</v>
      </c>
      <c r="I62" s="18">
        <f t="shared" si="41"/>
        <v>281.869938484867</v>
      </c>
      <c r="J62" s="18">
        <f t="shared" si="42"/>
        <v>0.0524961754025237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10.0939349916125</v>
      </c>
      <c r="O62" s="18">
        <f t="shared" si="56"/>
        <v>3.29394473640066</v>
      </c>
      <c r="P62" s="18">
        <f t="shared" si="45"/>
        <v>0.172919500648309</v>
      </c>
      <c r="Q62" s="23">
        <f t="shared" si="46"/>
        <v>0.0778137752917389</v>
      </c>
      <c r="R62" s="18">
        <f t="shared" si="47"/>
        <v>1.24320825</v>
      </c>
      <c r="S62" s="24">
        <f t="shared" si="48"/>
        <v>0.0625911027309696</v>
      </c>
      <c r="T62" s="3">
        <v>0.27</v>
      </c>
      <c r="U62" s="25">
        <f t="shared" si="49"/>
        <v>0.0168995977373618</v>
      </c>
      <c r="V62" s="3">
        <v>220.1</v>
      </c>
      <c r="W62" s="26">
        <v>12.1</v>
      </c>
      <c r="X62" s="26">
        <v>4.5</v>
      </c>
      <c r="Y62" s="26">
        <v>1.5</v>
      </c>
      <c r="Z62" s="26">
        <v>6.8</v>
      </c>
      <c r="AA62" s="3">
        <v>30.2</v>
      </c>
      <c r="AB62" s="2">
        <f t="shared" si="50"/>
        <v>0.280295228717815</v>
      </c>
      <c r="AC62" s="28">
        <f t="shared" si="51"/>
        <v>10.2321666666667</v>
      </c>
      <c r="AD62" s="1">
        <f t="shared" si="52"/>
        <v>0.45</v>
      </c>
      <c r="AE62" s="29">
        <f t="shared" si="53"/>
        <v>419.593019547078</v>
      </c>
      <c r="AF62" s="1">
        <f t="shared" si="54"/>
        <v>12034043.1723774</v>
      </c>
    </row>
    <row r="63" s="1" customFormat="1" spans="1:32">
      <c r="A63" s="13"/>
      <c r="B63" s="13"/>
      <c r="C63" s="16">
        <v>5</v>
      </c>
      <c r="D63" s="17">
        <v>18.7892082212903</v>
      </c>
      <c r="E63" s="19">
        <f t="shared" si="55"/>
        <v>8.71993848486666</v>
      </c>
      <c r="F63" s="16" t="s">
        <v>75</v>
      </c>
      <c r="G63" s="13">
        <v>6</v>
      </c>
      <c r="H63" s="18">
        <f t="shared" si="40"/>
        <v>18.7892082212903</v>
      </c>
      <c r="I63" s="18">
        <f t="shared" si="41"/>
        <v>291.93920822129</v>
      </c>
      <c r="J63" s="18">
        <f t="shared" si="42"/>
        <v>0.172808034325441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5.88371023575235</v>
      </c>
      <c r="P63" s="18">
        <f t="shared" si="45"/>
        <v>1.01675240038084</v>
      </c>
      <c r="Q63" s="23">
        <f t="shared" si="46"/>
        <v>0.457538580171378</v>
      </c>
      <c r="R63" s="18">
        <f t="shared" si="47"/>
        <v>1.24320825</v>
      </c>
      <c r="S63" s="24">
        <f t="shared" si="48"/>
        <v>0.368030521170832</v>
      </c>
      <c r="T63" s="3">
        <v>0.27</v>
      </c>
      <c r="U63" s="25">
        <f t="shared" si="49"/>
        <v>0.0993682407161247</v>
      </c>
      <c r="V63" s="3">
        <v>220.1</v>
      </c>
      <c r="W63" s="26">
        <v>12.1</v>
      </c>
      <c r="X63" s="26">
        <v>4.5</v>
      </c>
      <c r="Y63" s="26">
        <v>1.5</v>
      </c>
      <c r="Z63" s="26">
        <v>6.8</v>
      </c>
      <c r="AA63" s="3">
        <v>30.2</v>
      </c>
      <c r="AB63" s="2">
        <f t="shared" si="50"/>
        <v>0.305159524575912</v>
      </c>
      <c r="AC63" s="28">
        <f t="shared" si="51"/>
        <v>10.2321666666667</v>
      </c>
      <c r="AD63" s="1">
        <f t="shared" si="52"/>
        <v>0.45</v>
      </c>
      <c r="AE63" s="29">
        <f t="shared" si="53"/>
        <v>419.593019547078</v>
      </c>
      <c r="AF63" s="1">
        <f t="shared" si="54"/>
        <v>13101553.3514691</v>
      </c>
    </row>
    <row r="64" s="1" customFormat="1" spans="1:32">
      <c r="A64" s="13"/>
      <c r="B64" s="13"/>
      <c r="C64" s="16">
        <v>6</v>
      </c>
      <c r="D64" s="17">
        <v>21.5286296996667</v>
      </c>
      <c r="E64" s="19">
        <f t="shared" si="55"/>
        <v>18.7892082212903</v>
      </c>
      <c r="F64" s="16" t="s">
        <v>73</v>
      </c>
      <c r="G64" s="13">
        <v>7</v>
      </c>
      <c r="H64" s="18">
        <f t="shared" si="40"/>
        <v>21.5286296996667</v>
      </c>
      <c r="I64" s="18">
        <f t="shared" si="41"/>
        <v>294.678629699667</v>
      </c>
      <c r="J64" s="18">
        <f t="shared" si="42"/>
        <v>0.235622900557671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7.62964283537151</v>
      </c>
      <c r="P64" s="18">
        <f t="shared" si="45"/>
        <v>1.79771857508929</v>
      </c>
      <c r="Q64" s="23">
        <f t="shared" si="46"/>
        <v>0.80897335879018</v>
      </c>
      <c r="R64" s="18">
        <f t="shared" si="47"/>
        <v>1.24320825</v>
      </c>
      <c r="S64" s="24">
        <f t="shared" si="48"/>
        <v>0.650714277990176</v>
      </c>
      <c r="T64" s="3">
        <v>0.27</v>
      </c>
      <c r="U64" s="25">
        <f t="shared" si="49"/>
        <v>0.175692855057347</v>
      </c>
      <c r="V64" s="3">
        <v>220.1</v>
      </c>
      <c r="W64" s="26">
        <v>12.1</v>
      </c>
      <c r="X64" s="26">
        <v>4.5</v>
      </c>
      <c r="Y64" s="26">
        <v>1.5</v>
      </c>
      <c r="Z64" s="26">
        <v>6.8</v>
      </c>
      <c r="AA64" s="3">
        <v>30.2</v>
      </c>
      <c r="AB64" s="2">
        <f t="shared" si="50"/>
        <v>0.32817139579979</v>
      </c>
      <c r="AC64" s="28">
        <f t="shared" si="51"/>
        <v>10.2321666666667</v>
      </c>
      <c r="AD64" s="1">
        <f t="shared" si="52"/>
        <v>0.45</v>
      </c>
      <c r="AE64" s="29">
        <f t="shared" si="53"/>
        <v>419.593019547078</v>
      </c>
      <c r="AF64" s="1">
        <f t="shared" si="54"/>
        <v>14089532.5370304</v>
      </c>
    </row>
    <row r="65" s="1" customFormat="1" spans="1:32">
      <c r="A65" s="13"/>
      <c r="B65" s="13"/>
      <c r="C65" s="16">
        <v>7</v>
      </c>
      <c r="D65" s="17">
        <v>23.8771065725806</v>
      </c>
      <c r="E65" s="19">
        <f t="shared" si="55"/>
        <v>21.5286296996667</v>
      </c>
      <c r="F65" s="16" t="s">
        <v>73</v>
      </c>
      <c r="G65" s="13">
        <v>8</v>
      </c>
      <c r="H65" s="18">
        <f t="shared" si="40"/>
        <v>23.8771065725806</v>
      </c>
      <c r="I65" s="18">
        <f t="shared" si="41"/>
        <v>297.027106572581</v>
      </c>
      <c r="J65" s="18">
        <f t="shared" si="42"/>
        <v>0.305968839713941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8.59460926028222</v>
      </c>
      <c r="P65" s="18">
        <f t="shared" si="45"/>
        <v>2.62968262316324</v>
      </c>
      <c r="Q65" s="23">
        <f t="shared" si="46"/>
        <v>1.18335718042346</v>
      </c>
      <c r="R65" s="18">
        <f t="shared" si="47"/>
        <v>1.24320825</v>
      </c>
      <c r="S65" s="24">
        <f t="shared" si="48"/>
        <v>0.951857567244635</v>
      </c>
      <c r="T65" s="3">
        <v>0.27</v>
      </c>
      <c r="U65" s="25">
        <f t="shared" si="49"/>
        <v>0.257001543156051</v>
      </c>
      <c r="V65" s="3">
        <v>220.1</v>
      </c>
      <c r="W65" s="26">
        <v>12.1</v>
      </c>
      <c r="X65" s="26">
        <v>4.5</v>
      </c>
      <c r="Y65" s="26">
        <v>1.5</v>
      </c>
      <c r="Z65" s="26">
        <v>6.8</v>
      </c>
      <c r="AA65" s="3">
        <v>30.2</v>
      </c>
      <c r="AB65" s="2">
        <f t="shared" si="50"/>
        <v>0.352685965261549</v>
      </c>
      <c r="AC65" s="28">
        <f t="shared" si="51"/>
        <v>10.2321666666667</v>
      </c>
      <c r="AD65" s="1">
        <f t="shared" si="52"/>
        <v>0.45</v>
      </c>
      <c r="AE65" s="29">
        <f t="shared" si="53"/>
        <v>419.593019547078</v>
      </c>
      <c r="AF65" s="1">
        <f t="shared" si="54"/>
        <v>15142027.7528945</v>
      </c>
    </row>
    <row r="66" s="1" customFormat="1" spans="1:32">
      <c r="A66" s="13"/>
      <c r="B66" s="13"/>
      <c r="C66" s="16">
        <v>8</v>
      </c>
      <c r="D66" s="17">
        <v>23.5789257009677</v>
      </c>
      <c r="E66" s="19">
        <f t="shared" si="55"/>
        <v>23.8771065725806</v>
      </c>
      <c r="F66" s="16" t="s">
        <v>73</v>
      </c>
      <c r="G66" s="13">
        <v>9</v>
      </c>
      <c r="H66" s="18">
        <f t="shared" si="40"/>
        <v>23.5789257009677</v>
      </c>
      <c r="I66" s="18">
        <f t="shared" si="41"/>
        <v>296.728925700968</v>
      </c>
      <c r="J66" s="18">
        <f t="shared" si="42"/>
        <v>0.296054054336401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8.72761163711898</v>
      </c>
      <c r="P66" s="18">
        <f t="shared" si="45"/>
        <v>2.58384480984263</v>
      </c>
      <c r="Q66" s="23">
        <f t="shared" si="46"/>
        <v>1.16273016442918</v>
      </c>
      <c r="R66" s="18">
        <f t="shared" si="47"/>
        <v>1.24320825</v>
      </c>
      <c r="S66" s="24">
        <f t="shared" si="48"/>
        <v>0.935265804766967</v>
      </c>
      <c r="T66" s="3">
        <v>0.27</v>
      </c>
      <c r="U66" s="25">
        <f t="shared" si="49"/>
        <v>0.252521767287081</v>
      </c>
      <c r="V66" s="3">
        <v>220.1</v>
      </c>
      <c r="W66" s="26">
        <v>12.1</v>
      </c>
      <c r="X66" s="26">
        <v>4.5</v>
      </c>
      <c r="Y66" s="26">
        <v>1.5</v>
      </c>
      <c r="Z66" s="26">
        <v>6.8</v>
      </c>
      <c r="AA66" s="3">
        <v>30.2</v>
      </c>
      <c r="AB66" s="2">
        <f t="shared" si="50"/>
        <v>0.351335312837055</v>
      </c>
      <c r="AC66" s="28">
        <f t="shared" si="51"/>
        <v>10.2321666666667</v>
      </c>
      <c r="AD66" s="1">
        <f t="shared" si="52"/>
        <v>0.45</v>
      </c>
      <c r="AE66" s="29">
        <f t="shared" si="53"/>
        <v>419.593019547078</v>
      </c>
      <c r="AF66" s="1">
        <f t="shared" si="54"/>
        <v>15084039.5749951</v>
      </c>
    </row>
    <row r="67" s="1" customFormat="1" spans="1:32">
      <c r="A67" s="13"/>
      <c r="B67" s="13"/>
      <c r="C67" s="16">
        <v>9</v>
      </c>
      <c r="D67" s="17">
        <v>17.3725710333333</v>
      </c>
      <c r="E67" s="19">
        <f t="shared" si="55"/>
        <v>23.5789257009677</v>
      </c>
      <c r="F67" s="16" t="s">
        <v>73</v>
      </c>
      <c r="G67" s="13">
        <v>10</v>
      </c>
      <c r="H67" s="18">
        <f t="shared" si="40"/>
        <v>17.3725710333333</v>
      </c>
      <c r="I67" s="18">
        <f t="shared" si="41"/>
        <v>290.522571033333</v>
      </c>
      <c r="J67" s="18">
        <f t="shared" si="42"/>
        <v>0.146870436307043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8.90645182727635</v>
      </c>
      <c r="P67" s="18">
        <f t="shared" si="45"/>
        <v>1.30809446581974</v>
      </c>
      <c r="Q67" s="23">
        <f t="shared" si="46"/>
        <v>0.588642509618882</v>
      </c>
      <c r="R67" s="18">
        <f t="shared" si="47"/>
        <v>1.24320825</v>
      </c>
      <c r="S67" s="24">
        <f t="shared" si="48"/>
        <v>0.473486650059539</v>
      </c>
      <c r="T67" s="3">
        <v>0.27</v>
      </c>
      <c r="U67" s="25">
        <f t="shared" si="49"/>
        <v>0.127841395516076</v>
      </c>
      <c r="V67" s="3">
        <v>180.9</v>
      </c>
      <c r="W67" s="26">
        <v>6</v>
      </c>
      <c r="X67" s="26">
        <v>3</v>
      </c>
      <c r="Y67" s="26">
        <v>0.3</v>
      </c>
      <c r="Z67" s="26">
        <v>6</v>
      </c>
      <c r="AA67" s="3">
        <v>30.2</v>
      </c>
      <c r="AB67" s="2">
        <f t="shared" si="50"/>
        <v>0.264944180748097</v>
      </c>
      <c r="AC67" s="28">
        <f t="shared" si="51"/>
        <v>10.2321666666667</v>
      </c>
      <c r="AD67" s="1">
        <f t="shared" si="52"/>
        <v>0.45</v>
      </c>
      <c r="AE67" s="29">
        <f t="shared" si="53"/>
        <v>419.593019547078</v>
      </c>
      <c r="AF67" s="1">
        <f t="shared" si="54"/>
        <v>11374969.6132095</v>
      </c>
    </row>
    <row r="68" s="1" customFormat="1" spans="1:32">
      <c r="A68" s="13"/>
      <c r="B68" s="13"/>
      <c r="C68" s="16">
        <v>10</v>
      </c>
      <c r="D68" s="17">
        <v>10.0545102642581</v>
      </c>
      <c r="E68" s="19">
        <f t="shared" si="55"/>
        <v>17.3725710333333</v>
      </c>
      <c r="F68" s="16" t="s">
        <v>73</v>
      </c>
      <c r="G68" s="13">
        <v>11</v>
      </c>
      <c r="H68" s="18">
        <f t="shared" si="40"/>
        <v>10.0545102642581</v>
      </c>
      <c r="I68" s="18">
        <f t="shared" si="41"/>
        <v>283.204510264258</v>
      </c>
      <c r="J68" s="18">
        <f t="shared" si="42"/>
        <v>0.0617765112449871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7.21843949338378</v>
      </c>
      <c r="O68" s="18">
        <f t="shared" si="56"/>
        <v>3.14260286807283</v>
      </c>
      <c r="P68" s="18">
        <f t="shared" si="45"/>
        <v>0.19413904141803</v>
      </c>
      <c r="Q68" s="23">
        <f t="shared" si="46"/>
        <v>0.0873625686381135</v>
      </c>
      <c r="R68" s="18">
        <f t="shared" si="47"/>
        <v>1.24320825</v>
      </c>
      <c r="S68" s="24">
        <f t="shared" si="48"/>
        <v>0.0702718700894348</v>
      </c>
      <c r="T68" s="3">
        <v>0.27</v>
      </c>
      <c r="U68" s="25">
        <f t="shared" si="49"/>
        <v>0.0189734049241474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50"/>
        <v>0.23212048158463</v>
      </c>
      <c r="AC68" s="28">
        <f t="shared" si="51"/>
        <v>10.2321666666667</v>
      </c>
      <c r="AD68" s="1">
        <f t="shared" si="52"/>
        <v>0.45</v>
      </c>
      <c r="AE68" s="29">
        <f t="shared" si="53"/>
        <v>419.593019547078</v>
      </c>
      <c r="AF68" s="1">
        <f t="shared" si="54"/>
        <v>9965734.73391033</v>
      </c>
    </row>
    <row r="69" s="1" customFormat="1" spans="1:33">
      <c r="A69" s="13"/>
      <c r="B69" s="13"/>
      <c r="C69" s="16">
        <v>11</v>
      </c>
      <c r="D69" s="17">
        <v>2.2831766268</v>
      </c>
      <c r="E69" s="19">
        <f t="shared" si="55"/>
        <v>10.0545102642581</v>
      </c>
      <c r="F69" s="16" t="s">
        <v>75</v>
      </c>
      <c r="G69" s="13">
        <v>12</v>
      </c>
      <c r="H69" s="18">
        <f t="shared" si="40"/>
        <v>2.2831766268</v>
      </c>
      <c r="I69" s="18">
        <f t="shared" si="41"/>
        <v>275.4331766268</v>
      </c>
      <c r="J69" s="18">
        <f t="shared" si="42"/>
        <v>0.0234172157483301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5.7111488266548</v>
      </c>
      <c r="P69" s="18">
        <f t="shared" si="45"/>
        <v>0.133739204244598</v>
      </c>
      <c r="Q69" s="23">
        <f t="shared" si="46"/>
        <v>0.060182641910069</v>
      </c>
      <c r="R69" s="18">
        <f t="shared" si="47"/>
        <v>1.24320825</v>
      </c>
      <c r="S69" s="24">
        <f t="shared" si="48"/>
        <v>0.0484091397479618</v>
      </c>
      <c r="T69" s="3">
        <v>0.27</v>
      </c>
      <c r="U69" s="25">
        <f t="shared" si="49"/>
        <v>0.0130704677319497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0.230340746021183</v>
      </c>
      <c r="AC69" s="28">
        <f t="shared" si="51"/>
        <v>10.2321666666667</v>
      </c>
      <c r="AD69" s="1">
        <f t="shared" si="52"/>
        <v>0.45</v>
      </c>
      <c r="AE69" s="29">
        <f t="shared" si="53"/>
        <v>419.593019547078</v>
      </c>
      <c r="AF69" s="1">
        <f t="shared" si="54"/>
        <v>9889324.53348018</v>
      </c>
      <c r="AG69" s="1">
        <f>SUM(AF58:AF69)</f>
        <v>140100109.81687</v>
      </c>
    </row>
    <row r="70" s="1" customFormat="1" spans="1:46">
      <c r="A70" s="13"/>
      <c r="B70" s="13"/>
      <c r="C70" s="16">
        <v>12</v>
      </c>
      <c r="D70" s="17">
        <v>-4.49788446245161</v>
      </c>
      <c r="E70" s="19">
        <f t="shared" si="55"/>
        <v>2.2831766268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-8.55235159803226</v>
      </c>
      <c r="E74" s="16"/>
      <c r="F74" s="16"/>
      <c r="G74" s="13">
        <v>1</v>
      </c>
      <c r="H74" s="18">
        <f t="shared" ref="H74:H85" si="57">E75</f>
        <v>-8.55235159803226</v>
      </c>
      <c r="I74" s="18">
        <f t="shared" ref="I74:I85" si="58">H74+273.15</f>
        <v>264.597648401968</v>
      </c>
      <c r="J74" s="18">
        <f t="shared" ref="J74:J85" si="59">EXP(($C$16*(I74-$C$14))/($C$17*I74*$C$14))</f>
        <v>0.00550590587937488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0.00286978826244778</v>
      </c>
      <c r="Q74" s="23">
        <f t="shared" ref="Q74:Q85" si="63">P74*$B$76</f>
        <v>0.000746144948236422</v>
      </c>
      <c r="R74" s="18">
        <f t="shared" ref="R74:R85" si="64">L74*$B$76</f>
        <v>0.1355172</v>
      </c>
      <c r="S74" s="24">
        <f t="shared" ref="S74:S85" si="65">Q74/R74</f>
        <v>0.00550590587937488</v>
      </c>
      <c r="T74" s="3">
        <v>0.01</v>
      </c>
      <c r="U74" s="25">
        <f t="shared" ref="U74:U85" si="66">S74*T74</f>
        <v>5.50590587937488e-5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0.00554505905879375</v>
      </c>
      <c r="AU74" s="28">
        <f t="shared" ref="AU74:AU85" si="70">$B$74/12</f>
        <v>52.122</v>
      </c>
      <c r="AV74" s="1">
        <f t="shared" ref="AV74:AV85" si="71">$B$76</f>
        <v>0.26</v>
      </c>
      <c r="AW74" s="2">
        <f>$E$8/12</f>
        <v>0.50875</v>
      </c>
      <c r="AX74" s="1">
        <f t="shared" ref="AX74:AX85" si="72">AW74*10000*AV74*0.67*AU74*AT74</f>
        <v>256.141424725832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-8.25762445441935</v>
      </c>
      <c r="E75" s="19">
        <f t="shared" ref="E75:E86" si="73">D74</f>
        <v>-8.55235159803226</v>
      </c>
      <c r="F75" s="16" t="s">
        <v>73</v>
      </c>
      <c r="G75" s="13">
        <v>2</v>
      </c>
      <c r="H75" s="18">
        <f t="shared" si="57"/>
        <v>-8.25762445441935</v>
      </c>
      <c r="I75" s="18">
        <f t="shared" si="58"/>
        <v>264.892375545581</v>
      </c>
      <c r="J75" s="18">
        <f t="shared" si="59"/>
        <v>0.00573601310397597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1.03957021173755</v>
      </c>
      <c r="P75" s="18">
        <f t="shared" si="62"/>
        <v>0.00596298835702967</v>
      </c>
      <c r="Q75" s="23">
        <f t="shared" si="63"/>
        <v>0.00155037697282772</v>
      </c>
      <c r="R75" s="18">
        <f t="shared" si="64"/>
        <v>0.1355172</v>
      </c>
      <c r="S75" s="24">
        <f t="shared" si="65"/>
        <v>0.0114404442596786</v>
      </c>
      <c r="T75" s="3">
        <v>0.01</v>
      </c>
      <c r="U75" s="25">
        <f t="shared" si="66"/>
        <v>0.000114404442596786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0.00560440444259679</v>
      </c>
      <c r="AU75" s="28">
        <f t="shared" si="70"/>
        <v>52.122</v>
      </c>
      <c r="AV75" s="1">
        <f t="shared" si="71"/>
        <v>0.26</v>
      </c>
      <c r="AW75" s="2">
        <f t="shared" ref="AW75:AW85" si="75">$E$8/12</f>
        <v>0.50875</v>
      </c>
      <c r="AX75" s="1">
        <f t="shared" si="72"/>
        <v>258.882750110655</v>
      </c>
    </row>
    <row r="76" s="1" customFormat="1" spans="1:50">
      <c r="A76" s="13" t="s">
        <v>37</v>
      </c>
      <c r="B76" s="13">
        <v>0.26</v>
      </c>
      <c r="C76" s="16">
        <v>2</v>
      </c>
      <c r="D76" s="17">
        <v>-4.87547845360714</v>
      </c>
      <c r="E76" s="19">
        <f t="shared" si="73"/>
        <v>-8.25762445441935</v>
      </c>
      <c r="F76" s="16" t="s">
        <v>73</v>
      </c>
      <c r="G76" s="13">
        <v>3</v>
      </c>
      <c r="H76" s="18">
        <f t="shared" si="57"/>
        <v>-4.87547845360714</v>
      </c>
      <c r="I76" s="18">
        <f t="shared" si="58"/>
        <v>268.274521546393</v>
      </c>
      <c r="J76" s="18">
        <f t="shared" si="59"/>
        <v>0.00911724615296823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1.55482722338052</v>
      </c>
      <c r="P76" s="18">
        <f t="shared" si="62"/>
        <v>0.0141757425208963</v>
      </c>
      <c r="Q76" s="23">
        <f t="shared" si="63"/>
        <v>0.00368569305543305</v>
      </c>
      <c r="R76" s="18">
        <f t="shared" si="64"/>
        <v>0.1355172</v>
      </c>
      <c r="S76" s="24">
        <f t="shared" si="65"/>
        <v>0.0271972344132926</v>
      </c>
      <c r="T76" s="3">
        <v>0.01</v>
      </c>
      <c r="U76" s="25">
        <f t="shared" si="66"/>
        <v>0.000271972344132926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0.001</v>
      </c>
      <c r="AF76" s="3">
        <v>0.49</v>
      </c>
      <c r="AG76" s="25">
        <f t="shared" si="67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8"/>
        <v>0.005</v>
      </c>
      <c r="AT76" s="2">
        <f t="shared" si="69"/>
        <v>0.00576197234413293</v>
      </c>
      <c r="AU76" s="28">
        <f t="shared" si="70"/>
        <v>52.122</v>
      </c>
      <c r="AV76" s="1">
        <f t="shared" si="71"/>
        <v>0.26</v>
      </c>
      <c r="AW76" s="2">
        <f t="shared" si="75"/>
        <v>0.50875</v>
      </c>
      <c r="AX76" s="1">
        <f t="shared" si="72"/>
        <v>266.161241892726</v>
      </c>
    </row>
    <row r="77" s="1" customFormat="1" spans="1:50">
      <c r="A77" s="13"/>
      <c r="B77" s="13"/>
      <c r="C77" s="16">
        <v>3</v>
      </c>
      <c r="D77" s="17">
        <v>3.6204752746129</v>
      </c>
      <c r="E77" s="19">
        <f t="shared" si="73"/>
        <v>-4.87547845360714</v>
      </c>
      <c r="F77" s="16" t="s">
        <v>73</v>
      </c>
      <c r="G77" s="13">
        <v>4</v>
      </c>
      <c r="H77" s="18">
        <f t="shared" si="57"/>
        <v>3.6204752746129</v>
      </c>
      <c r="I77" s="18">
        <f t="shared" si="58"/>
        <v>276.770475274613</v>
      </c>
      <c r="J77" s="18">
        <f t="shared" si="59"/>
        <v>0.0277789752535844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2.06187148085963</v>
      </c>
      <c r="P77" s="18">
        <f t="shared" si="62"/>
        <v>0.057276676842871</v>
      </c>
      <c r="Q77" s="23">
        <f t="shared" si="63"/>
        <v>0.0148919359791465</v>
      </c>
      <c r="R77" s="18">
        <f t="shared" si="64"/>
        <v>0.1355172</v>
      </c>
      <c r="S77" s="24">
        <f t="shared" si="65"/>
        <v>0.109889637471453</v>
      </c>
      <c r="T77" s="3">
        <v>0.01</v>
      </c>
      <c r="U77" s="25">
        <f t="shared" si="66"/>
        <v>0.00109889637471454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0.001</v>
      </c>
      <c r="AF77" s="3">
        <v>0.49</v>
      </c>
      <c r="AG77" s="25">
        <f t="shared" si="67"/>
        <v>0.00049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</v>
      </c>
      <c r="AR77" s="3">
        <v>0.5</v>
      </c>
      <c r="AS77" s="3">
        <f t="shared" si="68"/>
        <v>0.005</v>
      </c>
      <c r="AT77" s="2">
        <f t="shared" si="69"/>
        <v>0.00658889637471453</v>
      </c>
      <c r="AU77" s="28">
        <f t="shared" si="70"/>
        <v>52.122</v>
      </c>
      <c r="AV77" s="1">
        <f t="shared" si="71"/>
        <v>0.26</v>
      </c>
      <c r="AW77" s="2">
        <f t="shared" si="75"/>
        <v>0.50875</v>
      </c>
      <c r="AX77" s="1">
        <f t="shared" si="72"/>
        <v>304.359121678568</v>
      </c>
    </row>
    <row r="78" s="1" customFormat="1" spans="1:50">
      <c r="A78" s="13"/>
      <c r="B78" s="13"/>
      <c r="C78" s="16">
        <v>4</v>
      </c>
      <c r="D78" s="17">
        <v>8.71993848486666</v>
      </c>
      <c r="E78" s="19">
        <f t="shared" si="73"/>
        <v>3.6204752746129</v>
      </c>
      <c r="F78" s="16" t="s">
        <v>73</v>
      </c>
      <c r="G78" s="13">
        <v>5</v>
      </c>
      <c r="H78" s="18">
        <f t="shared" si="57"/>
        <v>8.71993848486666</v>
      </c>
      <c r="I78" s="18">
        <f t="shared" si="58"/>
        <v>281.869938484867</v>
      </c>
      <c r="J78" s="18">
        <f t="shared" si="59"/>
        <v>0.0524961754025237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1.90436506381592</v>
      </c>
      <c r="O78" s="18">
        <f t="shared" si="74"/>
        <v>0.621449740200838</v>
      </c>
      <c r="P78" s="18">
        <f t="shared" si="62"/>
        <v>0.032623734565436</v>
      </c>
      <c r="Q78" s="23">
        <f t="shared" si="63"/>
        <v>0.00848217098701335</v>
      </c>
      <c r="R78" s="18">
        <f t="shared" si="64"/>
        <v>0.1355172</v>
      </c>
      <c r="S78" s="24">
        <f t="shared" si="65"/>
        <v>0.0625911027309696</v>
      </c>
      <c r="T78" s="3">
        <v>0.01</v>
      </c>
      <c r="U78" s="25">
        <f t="shared" si="66"/>
        <v>0.000625911027309696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0.005</v>
      </c>
      <c r="AF78" s="3">
        <v>0.49</v>
      </c>
      <c r="AG78" s="25">
        <f t="shared" si="67"/>
        <v>0.00245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0.015</v>
      </c>
      <c r="AR78" s="3">
        <v>0.5</v>
      </c>
      <c r="AS78" s="3">
        <f t="shared" si="68"/>
        <v>0.0075</v>
      </c>
      <c r="AT78" s="2">
        <f t="shared" si="69"/>
        <v>0.0105759110273097</v>
      </c>
      <c r="AU78" s="28">
        <f t="shared" si="70"/>
        <v>52.122</v>
      </c>
      <c r="AV78" s="1">
        <f t="shared" si="71"/>
        <v>0.26</v>
      </c>
      <c r="AW78" s="2">
        <f t="shared" si="75"/>
        <v>0.50875</v>
      </c>
      <c r="AX78" s="1">
        <f t="shared" si="72"/>
        <v>488.530219351358</v>
      </c>
    </row>
    <row r="79" s="1" customFormat="1" spans="1:50">
      <c r="A79" s="13"/>
      <c r="B79" s="13"/>
      <c r="C79" s="16">
        <v>5</v>
      </c>
      <c r="D79" s="17">
        <v>18.7892082212903</v>
      </c>
      <c r="E79" s="19">
        <f t="shared" si="73"/>
        <v>8.71993848486666</v>
      </c>
      <c r="F79" s="16" t="s">
        <v>75</v>
      </c>
      <c r="G79" s="13">
        <v>6</v>
      </c>
      <c r="H79" s="18">
        <f t="shared" si="57"/>
        <v>18.7892082212903</v>
      </c>
      <c r="I79" s="18">
        <f t="shared" si="58"/>
        <v>291.93920822129</v>
      </c>
      <c r="J79" s="18">
        <f t="shared" si="59"/>
        <v>0.172808034325441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1.1100460056354</v>
      </c>
      <c r="P79" s="18">
        <f t="shared" si="62"/>
        <v>0.191824868244661</v>
      </c>
      <c r="Q79" s="23">
        <f t="shared" si="63"/>
        <v>0.0498744657436119</v>
      </c>
      <c r="R79" s="18">
        <f t="shared" si="64"/>
        <v>0.1355172</v>
      </c>
      <c r="S79" s="24">
        <f t="shared" si="65"/>
        <v>0.368030521170832</v>
      </c>
      <c r="T79" s="3">
        <v>0.01</v>
      </c>
      <c r="U79" s="25">
        <f t="shared" si="66"/>
        <v>0.00368030521170832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0.005</v>
      </c>
      <c r="AF79" s="3">
        <v>0.49</v>
      </c>
      <c r="AG79" s="25">
        <f t="shared" si="67"/>
        <v>0.00245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0.015</v>
      </c>
      <c r="AR79" s="3">
        <v>0.5</v>
      </c>
      <c r="AS79" s="3">
        <f t="shared" si="68"/>
        <v>0.0075</v>
      </c>
      <c r="AT79" s="2">
        <f t="shared" si="69"/>
        <v>0.0136303052117083</v>
      </c>
      <c r="AU79" s="28">
        <f t="shared" si="70"/>
        <v>52.122</v>
      </c>
      <c r="AV79" s="1">
        <f t="shared" si="71"/>
        <v>0.26</v>
      </c>
      <c r="AW79" s="2">
        <f t="shared" si="75"/>
        <v>0.50875</v>
      </c>
      <c r="AX79" s="1">
        <f t="shared" si="72"/>
        <v>629.621030066069</v>
      </c>
    </row>
    <row r="80" s="1" customFormat="1" spans="1:50">
      <c r="A80" s="13"/>
      <c r="B80" s="13"/>
      <c r="C80" s="16">
        <v>6</v>
      </c>
      <c r="D80" s="17">
        <v>21.5286296996667</v>
      </c>
      <c r="E80" s="19">
        <f t="shared" si="73"/>
        <v>18.7892082212903</v>
      </c>
      <c r="F80" s="16" t="s">
        <v>73</v>
      </c>
      <c r="G80" s="13">
        <v>7</v>
      </c>
      <c r="H80" s="18">
        <f t="shared" si="57"/>
        <v>21.5286296996667</v>
      </c>
      <c r="I80" s="18">
        <f t="shared" si="58"/>
        <v>294.678629699667</v>
      </c>
      <c r="J80" s="18">
        <f t="shared" si="59"/>
        <v>0.235622900557671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1.43944113739074</v>
      </c>
      <c r="P80" s="18">
        <f t="shared" si="62"/>
        <v>0.339165295974039</v>
      </c>
      <c r="Q80" s="23">
        <f t="shared" si="63"/>
        <v>0.0881829769532502</v>
      </c>
      <c r="R80" s="18">
        <f t="shared" si="64"/>
        <v>0.1355172</v>
      </c>
      <c r="S80" s="24">
        <f t="shared" si="65"/>
        <v>0.650714277990175</v>
      </c>
      <c r="T80" s="3">
        <v>0.01</v>
      </c>
      <c r="U80" s="25">
        <f t="shared" si="66"/>
        <v>0.00650714277990175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0.005</v>
      </c>
      <c r="AF80" s="3">
        <v>0.49</v>
      </c>
      <c r="AG80" s="25">
        <f t="shared" si="67"/>
        <v>0.00245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0.015</v>
      </c>
      <c r="AR80" s="3">
        <v>0.5</v>
      </c>
      <c r="AS80" s="3">
        <f t="shared" si="68"/>
        <v>0.0075</v>
      </c>
      <c r="AT80" s="2">
        <f t="shared" si="69"/>
        <v>0.0164571427799018</v>
      </c>
      <c r="AU80" s="28">
        <f t="shared" si="70"/>
        <v>52.122</v>
      </c>
      <c r="AV80" s="1">
        <f t="shared" si="71"/>
        <v>0.26</v>
      </c>
      <c r="AW80" s="2">
        <f t="shared" si="75"/>
        <v>0.50875</v>
      </c>
      <c r="AX80" s="1">
        <f t="shared" si="72"/>
        <v>760.200379088023</v>
      </c>
    </row>
    <row r="81" s="1" customFormat="1" spans="1:50">
      <c r="A81" s="13"/>
      <c r="B81" s="13"/>
      <c r="C81" s="16">
        <v>7</v>
      </c>
      <c r="D81" s="17">
        <v>23.8771065725806</v>
      </c>
      <c r="E81" s="19">
        <f t="shared" si="73"/>
        <v>21.5286296996667</v>
      </c>
      <c r="F81" s="16" t="s">
        <v>73</v>
      </c>
      <c r="G81" s="13">
        <v>8</v>
      </c>
      <c r="H81" s="18">
        <f t="shared" si="57"/>
        <v>23.8771065725806</v>
      </c>
      <c r="I81" s="18">
        <f t="shared" si="58"/>
        <v>297.027106572581</v>
      </c>
      <c r="J81" s="18">
        <f t="shared" si="59"/>
        <v>0.305968839713941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1.6214958414167</v>
      </c>
      <c r="P81" s="18">
        <f t="shared" si="62"/>
        <v>0.496127201199249</v>
      </c>
      <c r="Q81" s="23">
        <f t="shared" si="63"/>
        <v>0.128993072311805</v>
      </c>
      <c r="R81" s="18">
        <f t="shared" si="64"/>
        <v>0.1355172</v>
      </c>
      <c r="S81" s="24">
        <f t="shared" si="65"/>
        <v>0.951857567244635</v>
      </c>
      <c r="T81" s="3">
        <v>0.01</v>
      </c>
      <c r="U81" s="25">
        <f t="shared" si="66"/>
        <v>0.00951857567244635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0.005</v>
      </c>
      <c r="AF81" s="3">
        <v>0.49</v>
      </c>
      <c r="AG81" s="25">
        <f t="shared" si="67"/>
        <v>0.00245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0.015</v>
      </c>
      <c r="AR81" s="3">
        <v>0.5</v>
      </c>
      <c r="AS81" s="3">
        <f t="shared" si="68"/>
        <v>0.0075</v>
      </c>
      <c r="AT81" s="2">
        <f t="shared" si="69"/>
        <v>0.0194685756724464</v>
      </c>
      <c r="AU81" s="28">
        <f t="shared" si="70"/>
        <v>52.122</v>
      </c>
      <c r="AV81" s="1">
        <f t="shared" si="71"/>
        <v>0.26</v>
      </c>
      <c r="AW81" s="2">
        <f t="shared" si="75"/>
        <v>0.50875</v>
      </c>
      <c r="AX81" s="1">
        <f t="shared" si="72"/>
        <v>899.306690379575</v>
      </c>
    </row>
    <row r="82" s="1" customFormat="1" spans="1:50">
      <c r="A82" s="13"/>
      <c r="B82" s="13"/>
      <c r="C82" s="16">
        <v>8</v>
      </c>
      <c r="D82" s="17">
        <v>23.5789257009677</v>
      </c>
      <c r="E82" s="19">
        <f t="shared" si="73"/>
        <v>23.8771065725806</v>
      </c>
      <c r="F82" s="16" t="s">
        <v>73</v>
      </c>
      <c r="G82" s="13">
        <v>9</v>
      </c>
      <c r="H82" s="18">
        <f t="shared" si="57"/>
        <v>23.5789257009677</v>
      </c>
      <c r="I82" s="18">
        <f t="shared" si="58"/>
        <v>296.728925700968</v>
      </c>
      <c r="J82" s="18">
        <f t="shared" si="59"/>
        <v>0.296054054336401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1.64658864021745</v>
      </c>
      <c r="P82" s="18">
        <f t="shared" si="62"/>
        <v>0.487479242760638</v>
      </c>
      <c r="Q82" s="23">
        <f t="shared" si="63"/>
        <v>0.126744603117766</v>
      </c>
      <c r="R82" s="18">
        <f t="shared" si="64"/>
        <v>0.1355172</v>
      </c>
      <c r="S82" s="24">
        <f t="shared" si="65"/>
        <v>0.935265804766967</v>
      </c>
      <c r="T82" s="3">
        <v>0.01</v>
      </c>
      <c r="U82" s="25">
        <f t="shared" si="66"/>
        <v>0.00935265804766967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0.005</v>
      </c>
      <c r="AF82" s="3">
        <v>0.49</v>
      </c>
      <c r="AG82" s="25">
        <f t="shared" si="67"/>
        <v>0.00245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0.015</v>
      </c>
      <c r="AR82" s="3">
        <v>0.5</v>
      </c>
      <c r="AS82" s="3">
        <f t="shared" si="68"/>
        <v>0.0075</v>
      </c>
      <c r="AT82" s="2">
        <f t="shared" si="69"/>
        <v>0.0193026580476697</v>
      </c>
      <c r="AU82" s="28">
        <f t="shared" si="70"/>
        <v>52.122</v>
      </c>
      <c r="AV82" s="1">
        <f t="shared" si="71"/>
        <v>0.26</v>
      </c>
      <c r="AW82" s="2">
        <f t="shared" si="75"/>
        <v>0.50875</v>
      </c>
      <c r="AX82" s="1">
        <f t="shared" si="72"/>
        <v>891.642502073045</v>
      </c>
    </row>
    <row r="83" s="1" customFormat="1" spans="1:50">
      <c r="A83" s="13"/>
      <c r="B83" s="13"/>
      <c r="C83" s="16">
        <v>9</v>
      </c>
      <c r="D83" s="17">
        <v>17.3725710333333</v>
      </c>
      <c r="E83" s="19">
        <f t="shared" si="73"/>
        <v>23.5789257009677</v>
      </c>
      <c r="F83" s="16" t="s">
        <v>73</v>
      </c>
      <c r="G83" s="13">
        <v>10</v>
      </c>
      <c r="H83" s="18">
        <f t="shared" si="57"/>
        <v>17.3725710333333</v>
      </c>
      <c r="I83" s="18">
        <f t="shared" si="58"/>
        <v>290.522571033333</v>
      </c>
      <c r="J83" s="18">
        <f t="shared" si="59"/>
        <v>0.146870436307043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1.68032939745681</v>
      </c>
      <c r="P83" s="18">
        <f t="shared" si="62"/>
        <v>0.246790711744033</v>
      </c>
      <c r="Q83" s="23">
        <f t="shared" si="63"/>
        <v>0.0641655850534486</v>
      </c>
      <c r="R83" s="18">
        <f t="shared" si="64"/>
        <v>0.1355172</v>
      </c>
      <c r="S83" s="24">
        <f t="shared" si="65"/>
        <v>0.473486650059539</v>
      </c>
      <c r="T83" s="3">
        <v>0.01</v>
      </c>
      <c r="U83" s="25">
        <f t="shared" si="66"/>
        <v>0.00473486650059539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0.001</v>
      </c>
      <c r="AF83" s="3">
        <v>0.49</v>
      </c>
      <c r="AG83" s="25">
        <f t="shared" si="67"/>
        <v>0.00049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</v>
      </c>
      <c r="AR83" s="3">
        <v>0.5</v>
      </c>
      <c r="AS83" s="3">
        <f t="shared" si="68"/>
        <v>0.005</v>
      </c>
      <c r="AT83" s="2">
        <f t="shared" si="69"/>
        <v>0.0102248665005954</v>
      </c>
      <c r="AU83" s="28">
        <f t="shared" si="70"/>
        <v>52.122</v>
      </c>
      <c r="AV83" s="1">
        <f t="shared" si="71"/>
        <v>0.26</v>
      </c>
      <c r="AW83" s="2">
        <f t="shared" si="75"/>
        <v>0.50875</v>
      </c>
      <c r="AX83" s="1">
        <f t="shared" si="72"/>
        <v>472.314513754461</v>
      </c>
    </row>
    <row r="84" s="1" customFormat="1" spans="1:50">
      <c r="A84" s="13"/>
      <c r="B84" s="13"/>
      <c r="C84" s="16">
        <v>10</v>
      </c>
      <c r="D84" s="17">
        <v>10.0545102642581</v>
      </c>
      <c r="E84" s="19">
        <f t="shared" si="73"/>
        <v>17.3725710333333</v>
      </c>
      <c r="F84" s="16" t="s">
        <v>73</v>
      </c>
      <c r="G84" s="13">
        <v>11</v>
      </c>
      <c r="H84" s="18">
        <f t="shared" si="57"/>
        <v>10.0545102642581</v>
      </c>
      <c r="I84" s="18">
        <f t="shared" si="58"/>
        <v>283.204510264258</v>
      </c>
      <c r="J84" s="18">
        <f t="shared" si="59"/>
        <v>0.0617765112449871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1.36186175142714</v>
      </c>
      <c r="O84" s="18">
        <f t="shared" si="74"/>
        <v>0.592896934285639</v>
      </c>
      <c r="P84" s="18">
        <f t="shared" si="62"/>
        <v>0.0366271041280152</v>
      </c>
      <c r="Q84" s="23">
        <f t="shared" si="63"/>
        <v>0.00952304707328394</v>
      </c>
      <c r="R84" s="18">
        <f t="shared" si="64"/>
        <v>0.1355172</v>
      </c>
      <c r="S84" s="24">
        <f t="shared" si="65"/>
        <v>0.0702718700894347</v>
      </c>
      <c r="T84" s="3">
        <v>0.01</v>
      </c>
      <c r="U84" s="25">
        <f t="shared" si="66"/>
        <v>0.000702718700894347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0.001</v>
      </c>
      <c r="AF84" s="3">
        <v>0.49</v>
      </c>
      <c r="AG84" s="25">
        <f t="shared" si="67"/>
        <v>0.00049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8"/>
        <v>0.005</v>
      </c>
      <c r="AT84" s="2">
        <f t="shared" si="69"/>
        <v>0.00619271870089435</v>
      </c>
      <c r="AU84" s="28">
        <f t="shared" si="70"/>
        <v>52.122</v>
      </c>
      <c r="AV84" s="1">
        <f t="shared" si="71"/>
        <v>0.26</v>
      </c>
      <c r="AW84" s="2">
        <f t="shared" si="75"/>
        <v>0.50875</v>
      </c>
      <c r="AX84" s="1">
        <f t="shared" si="72"/>
        <v>286.058592731823</v>
      </c>
    </row>
    <row r="85" s="1" customFormat="1" spans="1:51">
      <c r="A85" s="13"/>
      <c r="B85" s="13"/>
      <c r="C85" s="16">
        <v>11</v>
      </c>
      <c r="D85" s="17">
        <v>2.2831766268</v>
      </c>
      <c r="E85" s="19">
        <f t="shared" si="73"/>
        <v>10.0545102642581</v>
      </c>
      <c r="F85" s="16" t="s">
        <v>75</v>
      </c>
      <c r="G85" s="13">
        <v>12</v>
      </c>
      <c r="H85" s="18">
        <f t="shared" si="57"/>
        <v>2.2831766268</v>
      </c>
      <c r="I85" s="18">
        <f t="shared" si="58"/>
        <v>275.4331766268</v>
      </c>
      <c r="J85" s="18">
        <f t="shared" si="59"/>
        <v>0.0234172157483301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1.07748983015762</v>
      </c>
      <c r="P85" s="18">
        <f t="shared" si="62"/>
        <v>0.0252318118194326</v>
      </c>
      <c r="Q85" s="23">
        <f t="shared" si="63"/>
        <v>0.00656027107305249</v>
      </c>
      <c r="R85" s="18">
        <f t="shared" si="64"/>
        <v>0.1355172</v>
      </c>
      <c r="S85" s="24">
        <f t="shared" si="65"/>
        <v>0.0484091397479618</v>
      </c>
      <c r="T85" s="3">
        <v>0.01</v>
      </c>
      <c r="U85" s="25">
        <f t="shared" si="66"/>
        <v>0.000484091397479618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0.001</v>
      </c>
      <c r="AF85" s="3">
        <v>0.49</v>
      </c>
      <c r="AG85" s="25">
        <f t="shared" si="67"/>
        <v>0.00049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0.00597409139747962</v>
      </c>
      <c r="AU85" s="28">
        <f t="shared" si="70"/>
        <v>52.122</v>
      </c>
      <c r="AV85" s="1">
        <f t="shared" si="71"/>
        <v>0.26</v>
      </c>
      <c r="AW85" s="2">
        <f t="shared" si="75"/>
        <v>0.50875</v>
      </c>
      <c r="AX85" s="1">
        <f t="shared" si="72"/>
        <v>275.959600388034</v>
      </c>
      <c r="AY85" s="1">
        <f>SUM(AX74:AX85)</f>
        <v>5789.17806624017</v>
      </c>
    </row>
    <row r="86" s="1" customFormat="1" spans="1:46">
      <c r="A86" s="13"/>
      <c r="B86" s="13"/>
      <c r="C86" s="16">
        <v>12</v>
      </c>
      <c r="D86" s="17">
        <v>-4.49788446245161</v>
      </c>
      <c r="E86" s="19">
        <f t="shared" si="73"/>
        <v>2.2831766268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-8.55235159803226</v>
      </c>
      <c r="E90" s="16"/>
      <c r="F90" s="16"/>
      <c r="G90" s="13">
        <v>1</v>
      </c>
      <c r="H90" s="18">
        <f t="shared" ref="H90:H101" si="76">E91</f>
        <v>-8.55235159803226</v>
      </c>
      <c r="I90" s="18">
        <f t="shared" ref="I90:I101" si="77">H90+273.15</f>
        <v>264.597648401968</v>
      </c>
      <c r="J90" s="18">
        <f t="shared" ref="J90:J101" si="78">EXP(($C$16*(I90-$C$14))/($C$17*I90*$C$14))</f>
        <v>0.00550590587937488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0.00156753140385803</v>
      </c>
      <c r="Q90" s="23">
        <f t="shared" ref="Q90:Q101" si="82">P90*$B$76</f>
        <v>0.000407558165003087</v>
      </c>
      <c r="R90" s="18">
        <f t="shared" ref="R90:R101" si="83">L90*$B$76</f>
        <v>0.074022</v>
      </c>
      <c r="S90" s="24">
        <f t="shared" ref="S90:S101" si="84">Q90/R90</f>
        <v>0.00550590587937488</v>
      </c>
      <c r="T90" s="3">
        <v>0.01</v>
      </c>
      <c r="U90" s="25">
        <f t="shared" ref="U90:U101" si="85">S90*T90</f>
        <v>5.50590587937488e-5</v>
      </c>
      <c r="V90" s="24"/>
      <c r="W90" s="3"/>
      <c r="X90" s="3"/>
      <c r="Y90" s="27"/>
      <c r="Z90" s="3"/>
      <c r="AA90" s="26"/>
      <c r="AB90" s="3"/>
      <c r="AC90" s="3"/>
      <c r="AD90" s="26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0.00554505905879375</v>
      </c>
      <c r="AU90" s="28">
        <f t="shared" ref="AU90:AU101" si="89">$B$90/12</f>
        <v>28.47</v>
      </c>
      <c r="AV90" s="1">
        <f t="shared" ref="AV90:AV101" si="90">$B$76</f>
        <v>0.26</v>
      </c>
      <c r="AW90" s="2">
        <f>$E$9/12</f>
        <v>1.62656521397228</v>
      </c>
      <c r="AX90" s="1">
        <f t="shared" ref="AX90:AX101" si="91">AW90*10000*AV90*0.67*AU90*AT90</f>
        <v>447.314806608088</v>
      </c>
      <c r="AZ90" s="2">
        <f>$E$10/12</f>
        <v>0.529395133786417</v>
      </c>
      <c r="BA90" s="1">
        <f t="shared" ref="BA90:BA101" si="92">AZ90*10000*AV90*0.67*AU90*AT90</f>
        <v>145.586712327767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-8.25762445441935</v>
      </c>
      <c r="E91" s="19">
        <f t="shared" ref="E91:E102" si="93">D90</f>
        <v>-8.55235159803226</v>
      </c>
      <c r="F91" s="16" t="s">
        <v>73</v>
      </c>
      <c r="G91" s="13">
        <v>2</v>
      </c>
      <c r="H91" s="18">
        <f t="shared" si="76"/>
        <v>-8.25762445441935</v>
      </c>
      <c r="I91" s="18">
        <f t="shared" si="77"/>
        <v>264.892375545581</v>
      </c>
      <c r="J91" s="18">
        <f t="shared" si="78"/>
        <v>0.00573601310397597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0.567832468596142</v>
      </c>
      <c r="P91" s="18">
        <f t="shared" si="81"/>
        <v>0.00325709448073049</v>
      </c>
      <c r="Q91" s="23">
        <f t="shared" si="82"/>
        <v>0.000846844564989928</v>
      </c>
      <c r="R91" s="18">
        <f t="shared" si="83"/>
        <v>0.074022</v>
      </c>
      <c r="S91" s="24">
        <f t="shared" si="84"/>
        <v>0.0114404442596786</v>
      </c>
      <c r="T91" s="3">
        <v>0.01</v>
      </c>
      <c r="U91" s="25">
        <f t="shared" si="85"/>
        <v>0.000114404442596786</v>
      </c>
      <c r="V91" s="24"/>
      <c r="W91" s="3"/>
      <c r="X91" s="3"/>
      <c r="Y91" s="27"/>
      <c r="Z91" s="3"/>
      <c r="AA91" s="26"/>
      <c r="AB91" s="3"/>
      <c r="AC91" s="3"/>
      <c r="AD91" s="26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0.00560440444259679</v>
      </c>
      <c r="AU91" s="28">
        <f t="shared" si="89"/>
        <v>28.47</v>
      </c>
      <c r="AV91" s="1">
        <f t="shared" si="90"/>
        <v>0.26</v>
      </c>
      <c r="AW91" s="2">
        <f t="shared" ref="AW91:AW101" si="95">$E$9/12</f>
        <v>1.62656521397228</v>
      </c>
      <c r="AX91" s="1">
        <f t="shared" si="91"/>
        <v>452.102144055259</v>
      </c>
      <c r="AZ91" s="2">
        <f t="shared" ref="AZ91:AZ101" si="96">$E$10/12</f>
        <v>0.529395133786417</v>
      </c>
      <c r="BA91" s="1">
        <f t="shared" si="92"/>
        <v>147.14483808046</v>
      </c>
    </row>
    <row r="92" s="1" customFormat="1" spans="1:53">
      <c r="A92" s="13" t="s">
        <v>37</v>
      </c>
      <c r="B92" s="13">
        <v>0.33</v>
      </c>
      <c r="C92" s="16">
        <v>2</v>
      </c>
      <c r="D92" s="17">
        <v>-4.87547845360714</v>
      </c>
      <c r="E92" s="19">
        <f t="shared" si="93"/>
        <v>-8.25762445441935</v>
      </c>
      <c r="F92" s="16" t="s">
        <v>73</v>
      </c>
      <c r="G92" s="13">
        <v>3</v>
      </c>
      <c r="H92" s="18">
        <f t="shared" si="76"/>
        <v>-4.87547845360714</v>
      </c>
      <c r="I92" s="18">
        <f t="shared" si="77"/>
        <v>268.274521546393</v>
      </c>
      <c r="J92" s="18">
        <f t="shared" si="78"/>
        <v>0.00911724615296823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0.849275374115411</v>
      </c>
      <c r="P92" s="18">
        <f t="shared" si="81"/>
        <v>0.00774305263746439</v>
      </c>
      <c r="Q92" s="23">
        <f t="shared" si="82"/>
        <v>0.00201319368574074</v>
      </c>
      <c r="R92" s="18">
        <f t="shared" si="83"/>
        <v>0.074022</v>
      </c>
      <c r="S92" s="24">
        <f t="shared" si="84"/>
        <v>0.0271972344132926</v>
      </c>
      <c r="T92" s="3">
        <v>0.01</v>
      </c>
      <c r="U92" s="25">
        <f t="shared" si="85"/>
        <v>0.000271972344132926</v>
      </c>
      <c r="V92" s="24"/>
      <c r="W92" s="3"/>
      <c r="X92" s="3"/>
      <c r="Y92" s="27"/>
      <c r="Z92" s="3"/>
      <c r="AA92" s="26"/>
      <c r="AB92" s="3"/>
      <c r="AC92" s="3"/>
      <c r="AD92" s="26"/>
      <c r="AE92" s="24">
        <v>0.001</v>
      </c>
      <c r="AF92" s="3">
        <v>0.49</v>
      </c>
      <c r="AG92" s="25">
        <f t="shared" si="86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7"/>
        <v>0.005</v>
      </c>
      <c r="AT92" s="2">
        <f t="shared" si="88"/>
        <v>0.00576197234413293</v>
      </c>
      <c r="AU92" s="28">
        <f t="shared" si="89"/>
        <v>28.47</v>
      </c>
      <c r="AV92" s="1">
        <f t="shared" si="90"/>
        <v>0.26</v>
      </c>
      <c r="AW92" s="2">
        <f t="shared" si="95"/>
        <v>1.62656521397228</v>
      </c>
      <c r="AX92" s="1">
        <f t="shared" si="91"/>
        <v>464.813001533234</v>
      </c>
      <c r="AZ92" s="2">
        <f t="shared" si="96"/>
        <v>0.529395133786417</v>
      </c>
      <c r="BA92" s="1">
        <f t="shared" si="92"/>
        <v>151.281817057565</v>
      </c>
    </row>
    <row r="93" s="1" customFormat="1" spans="1:53">
      <c r="A93" s="13"/>
      <c r="B93" s="13"/>
      <c r="C93" s="16">
        <v>3</v>
      </c>
      <c r="D93" s="17">
        <v>3.6204752746129</v>
      </c>
      <c r="E93" s="19">
        <f t="shared" si="93"/>
        <v>-4.87547845360714</v>
      </c>
      <c r="F93" s="16" t="s">
        <v>73</v>
      </c>
      <c r="G93" s="13">
        <v>4</v>
      </c>
      <c r="H93" s="18">
        <f t="shared" si="76"/>
        <v>3.6204752746129</v>
      </c>
      <c r="I93" s="18">
        <f t="shared" si="77"/>
        <v>276.770475274613</v>
      </c>
      <c r="J93" s="18">
        <f t="shared" si="78"/>
        <v>0.0277789752535844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1.12623232147795</v>
      </c>
      <c r="P93" s="18">
        <f t="shared" si="81"/>
        <v>0.0312855797881228</v>
      </c>
      <c r="Q93" s="23">
        <f t="shared" si="82"/>
        <v>0.00813425074491193</v>
      </c>
      <c r="R93" s="18">
        <f t="shared" si="83"/>
        <v>0.074022</v>
      </c>
      <c r="S93" s="24">
        <f t="shared" si="84"/>
        <v>0.109889637471453</v>
      </c>
      <c r="T93" s="3">
        <v>0.01</v>
      </c>
      <c r="U93" s="25">
        <f t="shared" si="85"/>
        <v>0.00109889637471453</v>
      </c>
      <c r="V93" s="24"/>
      <c r="W93" s="3"/>
      <c r="X93" s="3"/>
      <c r="Y93" s="27"/>
      <c r="Z93" s="3"/>
      <c r="AA93" s="26"/>
      <c r="AB93" s="3"/>
      <c r="AC93" s="3"/>
      <c r="AD93" s="26"/>
      <c r="AE93" s="24">
        <v>0.001</v>
      </c>
      <c r="AF93" s="3">
        <v>0.49</v>
      </c>
      <c r="AG93" s="25">
        <f t="shared" si="86"/>
        <v>0.00049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</v>
      </c>
      <c r="AR93" s="3">
        <v>0.5</v>
      </c>
      <c r="AS93" s="3">
        <f t="shared" si="87"/>
        <v>0.005</v>
      </c>
      <c r="AT93" s="2">
        <f t="shared" si="88"/>
        <v>0.00658889637471453</v>
      </c>
      <c r="AU93" s="28">
        <f t="shared" si="89"/>
        <v>28.47</v>
      </c>
      <c r="AV93" s="1">
        <f t="shared" si="90"/>
        <v>0.26</v>
      </c>
      <c r="AW93" s="2">
        <f t="shared" si="95"/>
        <v>1.62656521397228</v>
      </c>
      <c r="AX93" s="1">
        <f t="shared" si="91"/>
        <v>531.520201383989</v>
      </c>
      <c r="AZ93" s="2">
        <f t="shared" si="96"/>
        <v>0.529395133786417</v>
      </c>
      <c r="BA93" s="1">
        <f t="shared" si="92"/>
        <v>172.992884456618</v>
      </c>
    </row>
    <row r="94" s="1" customFormat="1" spans="1:53">
      <c r="A94" s="13"/>
      <c r="B94" s="13"/>
      <c r="C94" s="16">
        <v>4</v>
      </c>
      <c r="D94" s="17">
        <v>8.71993848486666</v>
      </c>
      <c r="E94" s="19">
        <f t="shared" si="93"/>
        <v>3.6204752746129</v>
      </c>
      <c r="F94" s="16" t="s">
        <v>73</v>
      </c>
      <c r="G94" s="13">
        <v>5</v>
      </c>
      <c r="H94" s="18">
        <f t="shared" si="76"/>
        <v>8.71993848486666</v>
      </c>
      <c r="I94" s="18">
        <f t="shared" si="77"/>
        <v>281.869938484867</v>
      </c>
      <c r="J94" s="18">
        <f t="shared" si="78"/>
        <v>0.0524961754025237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1.04019940460533</v>
      </c>
      <c r="O94" s="18">
        <f t="shared" si="94"/>
        <v>0.339447337084491</v>
      </c>
      <c r="P94" s="18">
        <f t="shared" si="81"/>
        <v>0.017819686947507</v>
      </c>
      <c r="Q94" s="23">
        <f t="shared" si="82"/>
        <v>0.00463311860635183</v>
      </c>
      <c r="R94" s="18">
        <f t="shared" si="83"/>
        <v>0.074022</v>
      </c>
      <c r="S94" s="24">
        <f t="shared" si="84"/>
        <v>0.0625911027309695</v>
      </c>
      <c r="T94" s="3">
        <v>0.01</v>
      </c>
      <c r="U94" s="25">
        <f t="shared" si="85"/>
        <v>0.000625911027309695</v>
      </c>
      <c r="V94" s="24"/>
      <c r="W94" s="3"/>
      <c r="X94" s="3"/>
      <c r="Y94" s="27"/>
      <c r="Z94" s="3"/>
      <c r="AA94" s="26"/>
      <c r="AB94" s="3"/>
      <c r="AC94" s="3"/>
      <c r="AD94" s="26"/>
      <c r="AE94" s="24">
        <v>0.005</v>
      </c>
      <c r="AF94" s="3">
        <v>0.49</v>
      </c>
      <c r="AG94" s="25">
        <f t="shared" si="86"/>
        <v>0.00245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0.015</v>
      </c>
      <c r="AR94" s="3">
        <v>0.5</v>
      </c>
      <c r="AS94" s="3">
        <f t="shared" si="87"/>
        <v>0.0075</v>
      </c>
      <c r="AT94" s="2">
        <f t="shared" si="88"/>
        <v>0.0105759110273097</v>
      </c>
      <c r="AU94" s="28">
        <f t="shared" si="89"/>
        <v>28.47</v>
      </c>
      <c r="AV94" s="1">
        <f t="shared" si="90"/>
        <v>0.26</v>
      </c>
      <c r="AW94" s="2">
        <f t="shared" si="95"/>
        <v>1.62656521397228</v>
      </c>
      <c r="AX94" s="1">
        <f t="shared" si="91"/>
        <v>853.149000889901</v>
      </c>
      <c r="AZ94" s="2">
        <f t="shared" si="96"/>
        <v>0.529395133786417</v>
      </c>
      <c r="BA94" s="1">
        <f t="shared" si="92"/>
        <v>277.672807451024</v>
      </c>
    </row>
    <row r="95" s="1" customFormat="1" spans="1:53">
      <c r="A95" s="13"/>
      <c r="B95" s="13"/>
      <c r="C95" s="16">
        <v>5</v>
      </c>
      <c r="D95" s="17">
        <v>18.7892082212903</v>
      </c>
      <c r="E95" s="19">
        <f t="shared" si="93"/>
        <v>8.71993848486666</v>
      </c>
      <c r="F95" s="16" t="s">
        <v>75</v>
      </c>
      <c r="G95" s="13">
        <v>6</v>
      </c>
      <c r="H95" s="18">
        <f t="shared" si="76"/>
        <v>18.7892082212903</v>
      </c>
      <c r="I95" s="18">
        <f t="shared" si="77"/>
        <v>291.93920822129</v>
      </c>
      <c r="J95" s="18">
        <f t="shared" si="78"/>
        <v>0.172808034325441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0.606327650136984</v>
      </c>
      <c r="P95" s="18">
        <f t="shared" si="81"/>
        <v>0.104778289377336</v>
      </c>
      <c r="Q95" s="23">
        <f t="shared" si="82"/>
        <v>0.0272423552381073</v>
      </c>
      <c r="R95" s="18">
        <f t="shared" si="83"/>
        <v>0.074022</v>
      </c>
      <c r="S95" s="24">
        <f t="shared" si="84"/>
        <v>0.368030521170832</v>
      </c>
      <c r="T95" s="3">
        <v>0.01</v>
      </c>
      <c r="U95" s="25">
        <f t="shared" si="85"/>
        <v>0.00368030521170832</v>
      </c>
      <c r="V95" s="24"/>
      <c r="W95" s="3"/>
      <c r="X95" s="3"/>
      <c r="Y95" s="27"/>
      <c r="Z95" s="3"/>
      <c r="AA95" s="26"/>
      <c r="AB95" s="3"/>
      <c r="AC95" s="3"/>
      <c r="AD95" s="26"/>
      <c r="AE95" s="24">
        <v>0.005</v>
      </c>
      <c r="AF95" s="3">
        <v>0.49</v>
      </c>
      <c r="AG95" s="25">
        <f t="shared" si="86"/>
        <v>0.00245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0.015</v>
      </c>
      <c r="AR95" s="3">
        <v>0.5</v>
      </c>
      <c r="AS95" s="3">
        <f t="shared" si="87"/>
        <v>0.0075</v>
      </c>
      <c r="AT95" s="2">
        <f t="shared" si="88"/>
        <v>0.0136303052117083</v>
      </c>
      <c r="AU95" s="28">
        <f t="shared" si="89"/>
        <v>28.47</v>
      </c>
      <c r="AV95" s="1">
        <f t="shared" si="90"/>
        <v>0.26</v>
      </c>
      <c r="AW95" s="2">
        <f t="shared" si="95"/>
        <v>1.62656521397228</v>
      </c>
      <c r="AX95" s="1">
        <f t="shared" si="91"/>
        <v>1099.54416628176</v>
      </c>
      <c r="AZ95" s="2">
        <f t="shared" si="96"/>
        <v>0.529395133786417</v>
      </c>
      <c r="BA95" s="1">
        <f t="shared" si="92"/>
        <v>357.86658045592</v>
      </c>
    </row>
    <row r="96" s="1" customFormat="1" spans="1:53">
      <c r="A96" s="13"/>
      <c r="B96" s="13"/>
      <c r="C96" s="16">
        <v>6</v>
      </c>
      <c r="D96" s="17">
        <v>21.5286296996667</v>
      </c>
      <c r="E96" s="19">
        <f t="shared" si="93"/>
        <v>18.7892082212903</v>
      </c>
      <c r="F96" s="16" t="s">
        <v>73</v>
      </c>
      <c r="G96" s="13">
        <v>7</v>
      </c>
      <c r="H96" s="18">
        <f t="shared" si="76"/>
        <v>21.5286296996667</v>
      </c>
      <c r="I96" s="18">
        <f t="shared" si="77"/>
        <v>294.678629699667</v>
      </c>
      <c r="J96" s="18">
        <f t="shared" si="78"/>
        <v>0.235622900557671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0.786249360759648</v>
      </c>
      <c r="P96" s="18">
        <f t="shared" si="81"/>
        <v>0.185258354943803</v>
      </c>
      <c r="Q96" s="23">
        <f t="shared" si="82"/>
        <v>0.0481671722853888</v>
      </c>
      <c r="R96" s="18">
        <f t="shared" si="83"/>
        <v>0.074022</v>
      </c>
      <c r="S96" s="24">
        <f t="shared" si="84"/>
        <v>0.650714277990176</v>
      </c>
      <c r="T96" s="3">
        <v>0.01</v>
      </c>
      <c r="U96" s="25">
        <f t="shared" si="85"/>
        <v>0.00650714277990176</v>
      </c>
      <c r="V96" s="24"/>
      <c r="W96" s="3"/>
      <c r="X96" s="3"/>
      <c r="Y96" s="27"/>
      <c r="Z96" s="3"/>
      <c r="AA96" s="26"/>
      <c r="AB96" s="3"/>
      <c r="AC96" s="3"/>
      <c r="AD96" s="26"/>
      <c r="AE96" s="24">
        <v>0.005</v>
      </c>
      <c r="AF96" s="3">
        <v>0.49</v>
      </c>
      <c r="AG96" s="25">
        <f t="shared" si="86"/>
        <v>0.00245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0.015</v>
      </c>
      <c r="AR96" s="3">
        <v>0.5</v>
      </c>
      <c r="AS96" s="3">
        <f t="shared" si="87"/>
        <v>0.0075</v>
      </c>
      <c r="AT96" s="2">
        <f t="shared" si="88"/>
        <v>0.0164571427799018</v>
      </c>
      <c r="AU96" s="28">
        <f t="shared" si="89"/>
        <v>28.47</v>
      </c>
      <c r="AV96" s="1">
        <f t="shared" si="90"/>
        <v>0.26</v>
      </c>
      <c r="AW96" s="2">
        <f t="shared" si="95"/>
        <v>1.62656521397228</v>
      </c>
      <c r="AX96" s="1">
        <f t="shared" si="91"/>
        <v>1327.58254905131</v>
      </c>
      <c r="AZ96" s="2">
        <f t="shared" si="96"/>
        <v>0.529395133786417</v>
      </c>
      <c r="BA96" s="1">
        <f t="shared" si="92"/>
        <v>432.085805801272</v>
      </c>
    </row>
    <row r="97" s="1" customFormat="1" spans="1:53">
      <c r="A97" s="13"/>
      <c r="B97" s="13"/>
      <c r="C97" s="16">
        <v>7</v>
      </c>
      <c r="D97" s="17">
        <v>23.8771065725806</v>
      </c>
      <c r="E97" s="19">
        <f t="shared" si="93"/>
        <v>21.5286296996667</v>
      </c>
      <c r="F97" s="16" t="s">
        <v>73</v>
      </c>
      <c r="G97" s="13">
        <v>8</v>
      </c>
      <c r="H97" s="18">
        <f t="shared" si="76"/>
        <v>23.8771065725806</v>
      </c>
      <c r="I97" s="18">
        <f t="shared" si="77"/>
        <v>297.027106572581</v>
      </c>
      <c r="J97" s="18">
        <f t="shared" si="78"/>
        <v>0.305968839713941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0.885691005815845</v>
      </c>
      <c r="P97" s="18">
        <f t="shared" si="81"/>
        <v>0.270993849394548</v>
      </c>
      <c r="Q97" s="23">
        <f t="shared" si="82"/>
        <v>0.0704584008425824</v>
      </c>
      <c r="R97" s="18">
        <f t="shared" si="83"/>
        <v>0.074022</v>
      </c>
      <c r="S97" s="24">
        <f t="shared" si="84"/>
        <v>0.951857567244635</v>
      </c>
      <c r="T97" s="3">
        <v>0.01</v>
      </c>
      <c r="U97" s="25">
        <f t="shared" si="85"/>
        <v>0.00951857567244635</v>
      </c>
      <c r="V97" s="24"/>
      <c r="W97" s="3"/>
      <c r="X97" s="3"/>
      <c r="Y97" s="27"/>
      <c r="Z97" s="3"/>
      <c r="AA97" s="26"/>
      <c r="AB97" s="3"/>
      <c r="AC97" s="3"/>
      <c r="AD97" s="26"/>
      <c r="AE97" s="24">
        <v>0.005</v>
      </c>
      <c r="AF97" s="3">
        <v>0.49</v>
      </c>
      <c r="AG97" s="25">
        <f t="shared" si="86"/>
        <v>0.00245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0.015</v>
      </c>
      <c r="AR97" s="3">
        <v>0.5</v>
      </c>
      <c r="AS97" s="3">
        <f t="shared" si="87"/>
        <v>0.0075</v>
      </c>
      <c r="AT97" s="2">
        <f t="shared" si="88"/>
        <v>0.0194685756724464</v>
      </c>
      <c r="AU97" s="28">
        <f t="shared" si="89"/>
        <v>28.47</v>
      </c>
      <c r="AV97" s="1">
        <f t="shared" si="90"/>
        <v>0.26</v>
      </c>
      <c r="AW97" s="2">
        <f t="shared" si="95"/>
        <v>1.62656521397228</v>
      </c>
      <c r="AX97" s="1">
        <f t="shared" si="91"/>
        <v>1570.51206660181</v>
      </c>
      <c r="AZ97" s="2">
        <f t="shared" si="96"/>
        <v>0.529395133786417</v>
      </c>
      <c r="BA97" s="1">
        <f t="shared" si="92"/>
        <v>511.151620894076</v>
      </c>
    </row>
    <row r="98" s="1" customFormat="1" spans="1:53">
      <c r="A98" s="13"/>
      <c r="B98" s="13"/>
      <c r="C98" s="16">
        <v>8</v>
      </c>
      <c r="D98" s="17">
        <v>23.5789257009677</v>
      </c>
      <c r="E98" s="19">
        <f t="shared" si="93"/>
        <v>23.8771065725806</v>
      </c>
      <c r="F98" s="16" t="s">
        <v>73</v>
      </c>
      <c r="G98" s="13">
        <v>9</v>
      </c>
      <c r="H98" s="18">
        <f t="shared" si="76"/>
        <v>23.5789257009677</v>
      </c>
      <c r="I98" s="18">
        <f t="shared" si="77"/>
        <v>296.728925700968</v>
      </c>
      <c r="J98" s="18">
        <f t="shared" si="78"/>
        <v>0.296054054336401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0.899397156421298</v>
      </c>
      <c r="P98" s="18">
        <f t="shared" si="81"/>
        <v>0.266270174617155</v>
      </c>
      <c r="Q98" s="23">
        <f t="shared" si="82"/>
        <v>0.0692302454004604</v>
      </c>
      <c r="R98" s="18">
        <f t="shared" si="83"/>
        <v>0.074022</v>
      </c>
      <c r="S98" s="24">
        <f t="shared" si="84"/>
        <v>0.935265804766967</v>
      </c>
      <c r="T98" s="3">
        <v>0.01</v>
      </c>
      <c r="U98" s="25">
        <f t="shared" si="85"/>
        <v>0.00935265804766966</v>
      </c>
      <c r="V98" s="24"/>
      <c r="W98" s="3"/>
      <c r="X98" s="3"/>
      <c r="Y98" s="27"/>
      <c r="Z98" s="3"/>
      <c r="AA98" s="26"/>
      <c r="AB98" s="3"/>
      <c r="AC98" s="3"/>
      <c r="AD98" s="26"/>
      <c r="AE98" s="24">
        <v>0.005</v>
      </c>
      <c r="AF98" s="3">
        <v>0.49</v>
      </c>
      <c r="AG98" s="25">
        <f t="shared" si="86"/>
        <v>0.00245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0.015</v>
      </c>
      <c r="AR98" s="3">
        <v>0.5</v>
      </c>
      <c r="AS98" s="3">
        <f t="shared" si="87"/>
        <v>0.0075</v>
      </c>
      <c r="AT98" s="2">
        <f t="shared" si="88"/>
        <v>0.0193026580476697</v>
      </c>
      <c r="AU98" s="28">
        <f t="shared" si="89"/>
        <v>28.47</v>
      </c>
      <c r="AV98" s="1">
        <f t="shared" si="90"/>
        <v>0.26</v>
      </c>
      <c r="AW98" s="2">
        <f t="shared" si="95"/>
        <v>1.62656521397228</v>
      </c>
      <c r="AX98" s="1">
        <f t="shared" si="91"/>
        <v>1557.12764464112</v>
      </c>
      <c r="AZ98" s="2">
        <f t="shared" si="96"/>
        <v>0.529395133786417</v>
      </c>
      <c r="BA98" s="1">
        <f t="shared" si="92"/>
        <v>506.795418146306</v>
      </c>
    </row>
    <row r="99" s="1" customFormat="1" spans="1:53">
      <c r="A99" s="13"/>
      <c r="B99" s="13"/>
      <c r="C99" s="16">
        <v>9</v>
      </c>
      <c r="D99" s="17">
        <v>17.3725710333333</v>
      </c>
      <c r="E99" s="19">
        <f t="shared" si="93"/>
        <v>23.5789257009677</v>
      </c>
      <c r="F99" s="16" t="s">
        <v>73</v>
      </c>
      <c r="G99" s="13">
        <v>10</v>
      </c>
      <c r="H99" s="18">
        <f t="shared" si="76"/>
        <v>17.3725710333333</v>
      </c>
      <c r="I99" s="18">
        <f t="shared" si="77"/>
        <v>290.522571033333</v>
      </c>
      <c r="J99" s="18">
        <f t="shared" si="78"/>
        <v>0.146870436307043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0.917826981804142</v>
      </c>
      <c r="P99" s="18">
        <f t="shared" si="81"/>
        <v>0.134801649271951</v>
      </c>
      <c r="Q99" s="23">
        <f t="shared" si="82"/>
        <v>0.0350484288107072</v>
      </c>
      <c r="R99" s="18">
        <f t="shared" si="83"/>
        <v>0.074022</v>
      </c>
      <c r="S99" s="24">
        <f t="shared" si="84"/>
        <v>0.473486650059539</v>
      </c>
      <c r="T99" s="3">
        <v>0.01</v>
      </c>
      <c r="U99" s="25">
        <f t="shared" si="85"/>
        <v>0.00473486650059539</v>
      </c>
      <c r="V99" s="24"/>
      <c r="W99" s="3"/>
      <c r="X99" s="3"/>
      <c r="Y99" s="27"/>
      <c r="Z99" s="3"/>
      <c r="AA99" s="26"/>
      <c r="AB99" s="3"/>
      <c r="AC99" s="3"/>
      <c r="AD99" s="26"/>
      <c r="AE99" s="24">
        <v>0.001</v>
      </c>
      <c r="AF99" s="3">
        <v>0.49</v>
      </c>
      <c r="AG99" s="25">
        <f t="shared" si="86"/>
        <v>0.00049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</v>
      </c>
      <c r="AR99" s="3">
        <v>0.5</v>
      </c>
      <c r="AS99" s="3">
        <f t="shared" si="87"/>
        <v>0.005</v>
      </c>
      <c r="AT99" s="2">
        <f t="shared" si="88"/>
        <v>0.0102248665005954</v>
      </c>
      <c r="AU99" s="28">
        <f t="shared" si="89"/>
        <v>28.47</v>
      </c>
      <c r="AV99" s="1">
        <f t="shared" si="90"/>
        <v>0.26</v>
      </c>
      <c r="AW99" s="2">
        <f t="shared" si="95"/>
        <v>1.62656521397228</v>
      </c>
      <c r="AX99" s="1">
        <f t="shared" si="91"/>
        <v>824.830562273992</v>
      </c>
      <c r="AZ99" s="2">
        <f t="shared" si="96"/>
        <v>0.529395133786417</v>
      </c>
      <c r="BA99" s="1">
        <f t="shared" si="92"/>
        <v>268.456058272502</v>
      </c>
    </row>
    <row r="100" s="1" customFormat="1" spans="1:53">
      <c r="A100" s="13"/>
      <c r="B100" s="13"/>
      <c r="C100" s="16">
        <v>10</v>
      </c>
      <c r="D100" s="17">
        <v>10.0545102642581</v>
      </c>
      <c r="E100" s="19">
        <f t="shared" si="93"/>
        <v>17.3725710333333</v>
      </c>
      <c r="F100" s="16" t="s">
        <v>73</v>
      </c>
      <c r="G100" s="13">
        <v>11</v>
      </c>
      <c r="H100" s="18">
        <f t="shared" si="76"/>
        <v>10.0545102642581</v>
      </c>
      <c r="I100" s="18">
        <f t="shared" si="77"/>
        <v>283.204510264258</v>
      </c>
      <c r="J100" s="18">
        <f t="shared" si="78"/>
        <v>0.0617765112449871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0.743874065905582</v>
      </c>
      <c r="O100" s="18">
        <f t="shared" si="94"/>
        <v>0.32385126662661</v>
      </c>
      <c r="P100" s="18">
        <f t="shared" si="81"/>
        <v>0.0200064014144621</v>
      </c>
      <c r="Q100" s="23">
        <f t="shared" si="82"/>
        <v>0.00520166436776014</v>
      </c>
      <c r="R100" s="18">
        <f t="shared" si="83"/>
        <v>0.074022</v>
      </c>
      <c r="S100" s="24">
        <f t="shared" si="84"/>
        <v>0.0702718700894347</v>
      </c>
      <c r="T100" s="3">
        <v>0.01</v>
      </c>
      <c r="U100" s="25">
        <f t="shared" si="85"/>
        <v>0.000702718700894347</v>
      </c>
      <c r="V100" s="24"/>
      <c r="W100" s="3"/>
      <c r="X100" s="3"/>
      <c r="Y100" s="27"/>
      <c r="Z100" s="3"/>
      <c r="AA100" s="26"/>
      <c r="AB100" s="3"/>
      <c r="AC100" s="3"/>
      <c r="AD100" s="26"/>
      <c r="AE100" s="24">
        <v>0.001</v>
      </c>
      <c r="AF100" s="3">
        <v>0.49</v>
      </c>
      <c r="AG100" s="25">
        <f t="shared" si="86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0.00619271870089435</v>
      </c>
      <c r="AU100" s="28">
        <f t="shared" si="89"/>
        <v>28.47</v>
      </c>
      <c r="AV100" s="1">
        <f t="shared" si="90"/>
        <v>0.26</v>
      </c>
      <c r="AW100" s="2">
        <f t="shared" si="95"/>
        <v>1.62656521397228</v>
      </c>
      <c r="AX100" s="1">
        <f t="shared" si="91"/>
        <v>499.560913364093</v>
      </c>
      <c r="AZ100" s="2">
        <f t="shared" si="96"/>
        <v>0.529395133786417</v>
      </c>
      <c r="BA100" s="1">
        <f t="shared" si="92"/>
        <v>162.591154841552</v>
      </c>
    </row>
    <row r="101" s="1" customFormat="1" spans="1:54">
      <c r="A101" s="13"/>
      <c r="B101" s="13"/>
      <c r="C101" s="16">
        <v>11</v>
      </c>
      <c r="D101" s="17">
        <v>2.2831766268</v>
      </c>
      <c r="E101" s="19">
        <f t="shared" si="93"/>
        <v>10.0545102642581</v>
      </c>
      <c r="F101" s="16" t="s">
        <v>75</v>
      </c>
      <c r="G101" s="13">
        <v>12</v>
      </c>
      <c r="H101" s="18">
        <f t="shared" si="76"/>
        <v>2.2831766268</v>
      </c>
      <c r="I101" s="18">
        <f t="shared" si="77"/>
        <v>275.4331766268</v>
      </c>
      <c r="J101" s="18">
        <f t="shared" si="78"/>
        <v>0.0234172157483301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0.588544865212147</v>
      </c>
      <c r="P101" s="18">
        <f t="shared" si="81"/>
        <v>0.0137820820862447</v>
      </c>
      <c r="Q101" s="23">
        <f t="shared" si="82"/>
        <v>0.00358334134242363</v>
      </c>
      <c r="R101" s="18">
        <f t="shared" si="83"/>
        <v>0.074022</v>
      </c>
      <c r="S101" s="24">
        <f t="shared" si="84"/>
        <v>0.0484091397479618</v>
      </c>
      <c r="T101" s="3">
        <v>0.01</v>
      </c>
      <c r="U101" s="25">
        <f t="shared" si="85"/>
        <v>0.000484091397479618</v>
      </c>
      <c r="V101" s="24"/>
      <c r="W101" s="3"/>
      <c r="X101" s="3"/>
      <c r="Y101" s="27"/>
      <c r="Z101" s="3"/>
      <c r="AA101" s="26"/>
      <c r="AB101" s="3"/>
      <c r="AC101" s="3"/>
      <c r="AD101" s="26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0.00597409139747962</v>
      </c>
      <c r="AU101" s="28">
        <f t="shared" si="89"/>
        <v>28.47</v>
      </c>
      <c r="AV101" s="1">
        <f t="shared" si="90"/>
        <v>0.26</v>
      </c>
      <c r="AW101" s="2">
        <f t="shared" si="95"/>
        <v>1.62656521397228</v>
      </c>
      <c r="AX101" s="1">
        <f t="shared" si="91"/>
        <v>481.924450179609</v>
      </c>
      <c r="AY101" s="1">
        <f>SUM(AX90:AX101)</f>
        <v>10109.9815068642</v>
      </c>
      <c r="AZ101" s="2">
        <f t="shared" si="96"/>
        <v>0.529395133786417</v>
      </c>
      <c r="BA101" s="1">
        <f t="shared" si="92"/>
        <v>156.851048200351</v>
      </c>
      <c r="BB101" s="1">
        <f>SUM(BA90:BA101)</f>
        <v>3290.47674598541</v>
      </c>
    </row>
    <row r="102" s="1" customFormat="1" spans="1:46">
      <c r="A102" s="13"/>
      <c r="B102" s="13"/>
      <c r="C102" s="16">
        <v>12</v>
      </c>
      <c r="D102" s="17">
        <v>-4.49788446245161</v>
      </c>
      <c r="E102" s="19">
        <f t="shared" si="93"/>
        <v>2.2831766268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2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17"/>
  <sheetViews>
    <sheetView workbookViewId="0">
      <pane xSplit="4" topLeftCell="E1" activePane="topRight" state="frozen"/>
      <selection/>
      <selection pane="topRight" activeCell="E13" sqref="E13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11.4444444444444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5.6666666666667" style="1"/>
    <col min="55" max="16384" width="8.88888888888889" style="1"/>
  </cols>
  <sheetData>
    <row r="1" s="1" customFormat="1" spans="3:47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U1" s="2"/>
    </row>
    <row r="2" s="1" customFormat="1" spans="1:47">
      <c r="A2" s="4" t="s">
        <v>52</v>
      </c>
      <c r="B2" s="5" t="s">
        <v>10</v>
      </c>
      <c r="C2" s="3"/>
      <c r="D2" s="3"/>
      <c r="E2" s="6">
        <v>155.29</v>
      </c>
      <c r="F2" s="3">
        <v>1166.832</v>
      </c>
      <c r="G2" s="7">
        <f>(F2+F3+F4)/3</f>
        <v>1338.18733333333</v>
      </c>
      <c r="H2" s="3">
        <v>0.13</v>
      </c>
      <c r="I2" s="20">
        <f>(H2+H3+H4)/3</f>
        <v>0.12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U2" s="2"/>
    </row>
    <row r="3" s="1" customFormat="1" spans="1:47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U3" s="2"/>
    </row>
    <row r="4" s="1" customFormat="1" spans="1:47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0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U4" s="2"/>
    </row>
    <row r="5" s="1" customFormat="1" spans="1:47">
      <c r="A5" s="4" t="s">
        <v>4</v>
      </c>
      <c r="B5" s="5" t="s">
        <v>15</v>
      </c>
      <c r="C5" s="3"/>
      <c r="D5" s="3"/>
      <c r="E5" s="6">
        <v>766.246994743693</v>
      </c>
      <c r="F5" s="3">
        <v>91.104</v>
      </c>
      <c r="G5" s="7">
        <f>(F5+F6)/2</f>
        <v>92.50925</v>
      </c>
      <c r="H5" s="3">
        <v>0.13</v>
      </c>
      <c r="I5" s="20">
        <f>(H5+H6)/2</f>
        <v>0.16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U5" s="2"/>
    </row>
    <row r="6" s="1" customFormat="1" spans="1:47">
      <c r="A6" s="4"/>
      <c r="B6" s="5" t="s">
        <v>16</v>
      </c>
      <c r="C6" s="3"/>
      <c r="D6" s="3"/>
      <c r="E6" s="10"/>
      <c r="F6" s="3">
        <v>93.9145</v>
      </c>
      <c r="G6" s="11"/>
      <c r="H6" s="3">
        <v>0.19</v>
      </c>
      <c r="I6" s="20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U6" s="2"/>
    </row>
    <row r="7" s="1" customFormat="1" spans="1:47">
      <c r="A7" s="4" t="s">
        <v>5</v>
      </c>
      <c r="B7" s="5"/>
      <c r="C7" s="3"/>
      <c r="D7" s="3"/>
      <c r="E7" s="12">
        <v>144.887671232877</v>
      </c>
      <c r="F7" s="3">
        <v>134.758</v>
      </c>
      <c r="G7" s="3"/>
      <c r="H7" s="3">
        <v>0.29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U7" s="2"/>
    </row>
    <row r="8" s="1" customFormat="1" spans="1:47">
      <c r="A8" s="4" t="s">
        <v>6</v>
      </c>
      <c r="B8" s="5"/>
      <c r="C8" s="3"/>
      <c r="D8" s="3"/>
      <c r="E8" s="12">
        <v>0.23</v>
      </c>
      <c r="F8" s="3">
        <v>625.464</v>
      </c>
      <c r="G8" s="3"/>
      <c r="H8" s="3">
        <v>0.26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U8" s="2"/>
    </row>
    <row r="9" s="1" customFormat="1" spans="1:47">
      <c r="A9" s="4" t="s">
        <v>7</v>
      </c>
      <c r="B9" s="5"/>
      <c r="C9" s="3"/>
      <c r="D9" s="3"/>
      <c r="E9" s="12">
        <v>6.84</v>
      </c>
      <c r="F9" s="3">
        <v>341.64</v>
      </c>
      <c r="G9" s="3"/>
      <c r="H9" s="3">
        <v>0.26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U9" s="2"/>
    </row>
    <row r="10" s="1" customFormat="1" spans="1:47">
      <c r="A10" s="4" t="s">
        <v>8</v>
      </c>
      <c r="B10" s="5"/>
      <c r="C10" s="3"/>
      <c r="D10" s="3"/>
      <c r="E10" s="12">
        <v>0.419694873075192</v>
      </c>
      <c r="F10" s="3">
        <v>341.64</v>
      </c>
      <c r="G10" s="3"/>
      <c r="H10" s="3">
        <v>0.26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U10" s="2"/>
    </row>
    <row r="11" s="1" customFormat="1" spans="1:47">
      <c r="A11" s="4" t="s">
        <v>9</v>
      </c>
      <c r="B11" s="5"/>
      <c r="C11" s="3"/>
      <c r="D11" s="3"/>
      <c r="E11" s="3">
        <v>0.03</v>
      </c>
      <c r="F11" s="3">
        <v>910.8575</v>
      </c>
      <c r="G11" s="3"/>
      <c r="H11" s="3">
        <v>0.21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U11" s="2"/>
    </row>
    <row r="12" s="1" customFormat="1" spans="8:46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T12" s="2"/>
    </row>
    <row r="13" s="1" customFormat="1" spans="46:46">
      <c r="AT13" s="2"/>
    </row>
    <row r="14" s="1" customFormat="1" spans="1:46">
      <c r="A14" s="13" t="s">
        <v>17</v>
      </c>
      <c r="B14" s="13" t="s">
        <v>18</v>
      </c>
      <c r="C14" s="13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AV38+AV53+BB69+AY85+AY101+BB101+AY116+AG69</f>
        <v>4732156.13711122</v>
      </c>
      <c r="J14" s="14" t="s">
        <v>21</v>
      </c>
      <c r="K14" s="14">
        <f>I14/(10000*1000)</f>
        <v>0.473215613711122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23</v>
      </c>
      <c r="B15" s="13" t="s">
        <v>18</v>
      </c>
      <c r="C15" s="13"/>
      <c r="D15" s="13"/>
      <c r="E15" s="13"/>
      <c r="F15" s="13"/>
      <c r="G15" s="14"/>
      <c r="H15" s="14" t="s">
        <v>24</v>
      </c>
      <c r="I15" s="14">
        <v>7152031.80646627</v>
      </c>
      <c r="J15" s="14" t="s">
        <v>21</v>
      </c>
      <c r="K15" s="14">
        <f>I15/(10000*1000)</f>
        <v>0.715203180646627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25</v>
      </c>
      <c r="B16" s="13" t="s">
        <v>26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27</v>
      </c>
      <c r="B17" s="13" t="s">
        <v>28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13" t="s">
        <v>31</v>
      </c>
      <c r="B18" s="13" t="s">
        <v>32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34</v>
      </c>
      <c r="B19" s="13" t="s">
        <v>32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37</v>
      </c>
      <c r="B20" s="13" t="s">
        <v>38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39</v>
      </c>
      <c r="B21" s="13" t="s">
        <v>40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41</v>
      </c>
      <c r="B22" s="13" t="s">
        <v>36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42</v>
      </c>
      <c r="B23" s="13" t="s">
        <v>43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1338.18733333333</v>
      </c>
      <c r="C27" s="16" t="s">
        <v>72</v>
      </c>
      <c r="D27" s="17">
        <v>-6.02143754658065</v>
      </c>
      <c r="E27" s="16"/>
      <c r="F27" s="16"/>
      <c r="G27" s="13">
        <v>1</v>
      </c>
      <c r="H27" s="18">
        <f t="shared" ref="H27:H38" si="0">E28</f>
        <v>-6.02143754658065</v>
      </c>
      <c r="I27" s="18">
        <f t="shared" ref="I27:I38" si="1">H27+273.15</f>
        <v>267.128562453419</v>
      </c>
      <c r="J27" s="18">
        <f t="shared" ref="J27:J38" si="2">EXP(($C$16*(I27-$C$14))/($C$17*I27*$C$14))</f>
        <v>0.00780269395124138</v>
      </c>
      <c r="K27" s="18">
        <f t="shared" ref="K27:K38" si="3">$B$27/12</f>
        <v>111.515611111111</v>
      </c>
      <c r="L27" s="18">
        <f t="shared" ref="L27:L38" si="4"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5">O27*J27</f>
        <v>0.00870122184285653</v>
      </c>
      <c r="Q27" s="23">
        <f t="shared" ref="Q27:Q38" si="6">P27*$B$29</f>
        <v>0.00104414662114278</v>
      </c>
      <c r="R27" s="18">
        <f t="shared" ref="R27:R38" si="7">L27*$B$29</f>
        <v>0.133818733333333</v>
      </c>
      <c r="S27" s="24">
        <f t="shared" ref="S27:S38" si="8">Q27/R27</f>
        <v>0.00780269395124138</v>
      </c>
      <c r="T27" s="3">
        <v>0.01</v>
      </c>
      <c r="U27" s="25">
        <f t="shared" ref="U27:U38" si="9">S27*T27</f>
        <v>7.80269395124138e-5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0.0219780269395124</v>
      </c>
      <c r="AR27" s="28">
        <f t="shared" ref="AR27:AR38" si="15">$B$27/12</f>
        <v>111.515611111111</v>
      </c>
      <c r="AS27" s="1">
        <f t="shared" ref="AS27:AS38" si="16">$B$29</f>
        <v>0.12</v>
      </c>
      <c r="AT27" s="2">
        <f>$E$2/12</f>
        <v>12.9408333333333</v>
      </c>
      <c r="AU27" s="1">
        <f t="shared" ref="AU27:AU38" si="17">AT27*10000*AS27*0.67*AR27*AQ27</f>
        <v>25500.1457502883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-5.51080523606452</v>
      </c>
      <c r="E28" s="19">
        <f t="shared" ref="E28:E39" si="18">D27</f>
        <v>-6.02143754658065</v>
      </c>
      <c r="F28" s="16" t="s">
        <v>73</v>
      </c>
      <c r="G28" s="13">
        <v>2</v>
      </c>
      <c r="H28" s="18">
        <f t="shared" si="0"/>
        <v>-5.51080523606452</v>
      </c>
      <c r="I28" s="18">
        <f t="shared" si="1"/>
        <v>267.639194763935</v>
      </c>
      <c r="J28" s="18">
        <f t="shared" si="2"/>
        <v>0.0083646303832524</v>
      </c>
      <c r="K28" s="18">
        <f t="shared" si="3"/>
        <v>111.515611111111</v>
      </c>
      <c r="L28" s="18">
        <f t="shared" si="4"/>
        <v>1.11515611111111</v>
      </c>
      <c r="M28" s="13" t="s">
        <v>73</v>
      </c>
      <c r="N28" s="13"/>
      <c r="O28" s="18">
        <f t="shared" ref="O28:O38" si="19">L28+O27-P27-N28</f>
        <v>2.22161100037937</v>
      </c>
      <c r="P28" s="18">
        <f t="shared" si="5"/>
        <v>0.018582954873541</v>
      </c>
      <c r="Q28" s="23">
        <f t="shared" si="6"/>
        <v>0.00222995458482492</v>
      </c>
      <c r="R28" s="18">
        <f t="shared" si="7"/>
        <v>0.133818733333333</v>
      </c>
      <c r="S28" s="24">
        <f t="shared" si="8"/>
        <v>0.016663994115609</v>
      </c>
      <c r="T28" s="3">
        <v>0.01</v>
      </c>
      <c r="U28" s="25">
        <f t="shared" si="9"/>
        <v>0.00016663994115609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0.0220666399411561</v>
      </c>
      <c r="AR28" s="28">
        <f t="shared" si="15"/>
        <v>111.515611111111</v>
      </c>
      <c r="AS28" s="1">
        <f t="shared" si="16"/>
        <v>0.12</v>
      </c>
      <c r="AT28" s="2">
        <f t="shared" ref="AT28:AT38" si="20">$E$2/12</f>
        <v>12.9408333333333</v>
      </c>
      <c r="AU28" s="1">
        <f t="shared" si="17"/>
        <v>25602.9595498847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17">
        <v>-1.20933414853571</v>
      </c>
      <c r="E29" s="19">
        <f t="shared" si="18"/>
        <v>-5.51080523606452</v>
      </c>
      <c r="F29" s="16" t="s">
        <v>73</v>
      </c>
      <c r="G29" s="13">
        <v>3</v>
      </c>
      <c r="H29" s="18">
        <f t="shared" si="0"/>
        <v>-1.20933414853571</v>
      </c>
      <c r="I29" s="18">
        <f t="shared" si="1"/>
        <v>271.940665851464</v>
      </c>
      <c r="J29" s="18">
        <f t="shared" si="2"/>
        <v>0.0148717565309944</v>
      </c>
      <c r="K29" s="18">
        <f t="shared" si="3"/>
        <v>111.515611111111</v>
      </c>
      <c r="L29" s="18">
        <f t="shared" si="4"/>
        <v>1.11515611111111</v>
      </c>
      <c r="M29" s="13" t="s">
        <v>73</v>
      </c>
      <c r="N29" s="13"/>
      <c r="O29" s="18">
        <f t="shared" si="19"/>
        <v>3.31818415661694</v>
      </c>
      <c r="P29" s="18">
        <f t="shared" si="5"/>
        <v>0.0493472269022101</v>
      </c>
      <c r="Q29" s="23">
        <f t="shared" si="6"/>
        <v>0.00592166722826521</v>
      </c>
      <c r="R29" s="18">
        <f t="shared" si="7"/>
        <v>0.133818733333333</v>
      </c>
      <c r="S29" s="24">
        <f t="shared" si="8"/>
        <v>0.0442514069649332</v>
      </c>
      <c r="T29" s="3">
        <v>0.01</v>
      </c>
      <c r="U29" s="25">
        <f t="shared" si="9"/>
        <v>0.000442514069649332</v>
      </c>
      <c r="V29" s="24"/>
      <c r="W29" s="3"/>
      <c r="X29" s="25"/>
      <c r="Y29" s="27">
        <v>0.02</v>
      </c>
      <c r="Z29" s="3">
        <v>0.21</v>
      </c>
      <c r="AA29" s="26">
        <f t="shared" si="10"/>
        <v>0.0042</v>
      </c>
      <c r="AB29" s="3">
        <v>0.01</v>
      </c>
      <c r="AC29" s="3">
        <v>0.29</v>
      </c>
      <c r="AD29" s="26">
        <f t="shared" si="11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0.0223425140696493</v>
      </c>
      <c r="AR29" s="28">
        <f t="shared" si="15"/>
        <v>111.515611111111</v>
      </c>
      <c r="AS29" s="1">
        <f t="shared" si="16"/>
        <v>0.12</v>
      </c>
      <c r="AT29" s="2">
        <f t="shared" si="20"/>
        <v>12.9408333333333</v>
      </c>
      <c r="AU29" s="1">
        <f t="shared" si="17"/>
        <v>25923.044264708</v>
      </c>
    </row>
    <row r="30" s="1" customFormat="1" spans="1:47">
      <c r="A30" s="13"/>
      <c r="B30" s="13"/>
      <c r="C30" s="16">
        <v>3</v>
      </c>
      <c r="D30" s="17">
        <v>7.97509841993548</v>
      </c>
      <c r="E30" s="19">
        <f t="shared" si="18"/>
        <v>-1.20933414853571</v>
      </c>
      <c r="F30" s="16" t="s">
        <v>73</v>
      </c>
      <c r="G30" s="13">
        <v>4</v>
      </c>
      <c r="H30" s="18">
        <f t="shared" si="0"/>
        <v>7.97509841993548</v>
      </c>
      <c r="I30" s="18">
        <f t="shared" si="1"/>
        <v>281.125098419935</v>
      </c>
      <c r="J30" s="18">
        <f t="shared" si="2"/>
        <v>0.0479048754238116</v>
      </c>
      <c r="K30" s="18">
        <f t="shared" si="3"/>
        <v>111.515611111111</v>
      </c>
      <c r="L30" s="18">
        <f t="shared" si="4"/>
        <v>1.11515611111111</v>
      </c>
      <c r="M30" s="13" t="s">
        <v>73</v>
      </c>
      <c r="N30" s="13"/>
      <c r="O30" s="18">
        <f t="shared" si="19"/>
        <v>4.38399304082584</v>
      </c>
      <c r="P30" s="18">
        <f t="shared" si="5"/>
        <v>0.210014640479619</v>
      </c>
      <c r="Q30" s="23">
        <f t="shared" si="6"/>
        <v>0.0252017568575542</v>
      </c>
      <c r="R30" s="18">
        <f t="shared" si="7"/>
        <v>0.133818733333333</v>
      </c>
      <c r="S30" s="24">
        <f t="shared" si="8"/>
        <v>0.188327569913387</v>
      </c>
      <c r="T30" s="3">
        <v>0.01</v>
      </c>
      <c r="U30" s="25">
        <f t="shared" si="9"/>
        <v>0.00188327569913387</v>
      </c>
      <c r="V30" s="24"/>
      <c r="W30" s="3"/>
      <c r="X30" s="25"/>
      <c r="Y30" s="27">
        <v>0.02</v>
      </c>
      <c r="Z30" s="3">
        <v>0.21</v>
      </c>
      <c r="AA30" s="26">
        <f t="shared" si="10"/>
        <v>0.0042</v>
      </c>
      <c r="AB30" s="3">
        <v>0.01</v>
      </c>
      <c r="AC30" s="3">
        <v>0.29</v>
      </c>
      <c r="AD30" s="26">
        <f t="shared" si="11"/>
        <v>0.0029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0.0237832756991339</v>
      </c>
      <c r="AR30" s="28">
        <f t="shared" si="15"/>
        <v>111.515611111111</v>
      </c>
      <c r="AS30" s="1">
        <f t="shared" si="16"/>
        <v>0.12</v>
      </c>
      <c r="AT30" s="2">
        <f t="shared" si="20"/>
        <v>12.9408333333333</v>
      </c>
      <c r="AU30" s="1">
        <f t="shared" si="17"/>
        <v>27594.6971225552</v>
      </c>
    </row>
    <row r="31" s="1" customFormat="1" spans="1:47">
      <c r="A31" s="13"/>
      <c r="B31" s="13"/>
      <c r="C31" s="16">
        <v>4</v>
      </c>
      <c r="D31" s="17">
        <v>11.5034360927</v>
      </c>
      <c r="E31" s="19">
        <f t="shared" si="18"/>
        <v>7.97509841993548</v>
      </c>
      <c r="F31" s="16" t="s">
        <v>73</v>
      </c>
      <c r="G31" s="13">
        <v>5</v>
      </c>
      <c r="H31" s="18">
        <f t="shared" si="0"/>
        <v>11.5034360927</v>
      </c>
      <c r="I31" s="18">
        <f t="shared" si="1"/>
        <v>284.6534360927</v>
      </c>
      <c r="J31" s="18">
        <f t="shared" si="2"/>
        <v>0.0735912509953804</v>
      </c>
      <c r="K31" s="18">
        <f t="shared" si="3"/>
        <v>111.515611111111</v>
      </c>
      <c r="L31" s="18">
        <f t="shared" si="4"/>
        <v>1.11515611111111</v>
      </c>
      <c r="M31" s="13" t="s">
        <v>75</v>
      </c>
      <c r="N31" s="18">
        <f>(O30-P30)*C22/100</f>
        <v>3.96527948032891</v>
      </c>
      <c r="O31" s="18">
        <f t="shared" si="19"/>
        <v>1.32385503112842</v>
      </c>
      <c r="P31" s="18">
        <f t="shared" si="5"/>
        <v>0.0974241478772689</v>
      </c>
      <c r="Q31" s="23">
        <f t="shared" si="6"/>
        <v>0.0116908977452723</v>
      </c>
      <c r="R31" s="18">
        <f t="shared" si="7"/>
        <v>0.133818733333333</v>
      </c>
      <c r="S31" s="24">
        <f t="shared" si="8"/>
        <v>0.0873636855921438</v>
      </c>
      <c r="T31" s="3">
        <v>0.01</v>
      </c>
      <c r="U31" s="25">
        <f t="shared" si="9"/>
        <v>0.000873636855921438</v>
      </c>
      <c r="V31" s="24"/>
      <c r="W31" s="3"/>
      <c r="X31" s="25"/>
      <c r="Y31" s="27">
        <v>0.04</v>
      </c>
      <c r="Z31" s="3">
        <v>0.21</v>
      </c>
      <c r="AA31" s="26">
        <f t="shared" si="10"/>
        <v>0.0084</v>
      </c>
      <c r="AB31" s="3">
        <v>0.015</v>
      </c>
      <c r="AC31" s="3">
        <v>0.29</v>
      </c>
      <c r="AD31" s="26">
        <f t="shared" si="11"/>
        <v>0.00435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0.0303236368559214</v>
      </c>
      <c r="AR31" s="28">
        <f t="shared" si="15"/>
        <v>111.515611111111</v>
      </c>
      <c r="AS31" s="1">
        <f t="shared" si="16"/>
        <v>0.12</v>
      </c>
      <c r="AT31" s="2">
        <f t="shared" si="20"/>
        <v>12.9408333333333</v>
      </c>
      <c r="AU31" s="1">
        <f t="shared" si="17"/>
        <v>35183.19281494</v>
      </c>
    </row>
    <row r="32" s="1" customFormat="1" spans="1:47">
      <c r="A32" s="13"/>
      <c r="B32" s="13"/>
      <c r="C32" s="16">
        <v>5</v>
      </c>
      <c r="D32" s="17">
        <v>17.4294064006452</v>
      </c>
      <c r="E32" s="19">
        <f t="shared" si="18"/>
        <v>11.5034360927</v>
      </c>
      <c r="F32" s="16" t="s">
        <v>75</v>
      </c>
      <c r="G32" s="13">
        <v>6</v>
      </c>
      <c r="H32" s="18">
        <f t="shared" si="0"/>
        <v>17.4294064006452</v>
      </c>
      <c r="I32" s="18">
        <f t="shared" si="1"/>
        <v>290.579406400645</v>
      </c>
      <c r="J32" s="18">
        <f t="shared" si="2"/>
        <v>0.147836372286494</v>
      </c>
      <c r="K32" s="18">
        <f t="shared" si="3"/>
        <v>111.515611111111</v>
      </c>
      <c r="L32" s="18">
        <f t="shared" si="4"/>
        <v>1.11515611111111</v>
      </c>
      <c r="M32" s="13" t="s">
        <v>73</v>
      </c>
      <c r="N32" s="13"/>
      <c r="O32" s="18">
        <f t="shared" si="19"/>
        <v>2.34158699436226</v>
      </c>
      <c r="P32" s="18">
        <f t="shared" si="5"/>
        <v>0.346171726639752</v>
      </c>
      <c r="Q32" s="23">
        <f t="shared" si="6"/>
        <v>0.0415406071967703</v>
      </c>
      <c r="R32" s="18">
        <f t="shared" si="7"/>
        <v>0.133818733333333</v>
      </c>
      <c r="S32" s="24">
        <f t="shared" si="8"/>
        <v>0.310424453751893</v>
      </c>
      <c r="T32" s="3">
        <v>0.01</v>
      </c>
      <c r="U32" s="25">
        <f t="shared" si="9"/>
        <v>0.00310424453751893</v>
      </c>
      <c r="V32" s="24"/>
      <c r="W32" s="3"/>
      <c r="X32" s="25"/>
      <c r="Y32" s="27">
        <v>0.04</v>
      </c>
      <c r="Z32" s="3">
        <v>0.21</v>
      </c>
      <c r="AA32" s="26">
        <f t="shared" si="10"/>
        <v>0.0084</v>
      </c>
      <c r="AB32" s="3">
        <v>0.015</v>
      </c>
      <c r="AC32" s="3">
        <v>0.29</v>
      </c>
      <c r="AD32" s="26">
        <f t="shared" si="11"/>
        <v>0.00435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0.0325542445375189</v>
      </c>
      <c r="AR32" s="28">
        <f t="shared" si="15"/>
        <v>111.515611111111</v>
      </c>
      <c r="AS32" s="1">
        <f t="shared" si="16"/>
        <v>0.12</v>
      </c>
      <c r="AT32" s="2">
        <f t="shared" si="20"/>
        <v>12.9408333333333</v>
      </c>
      <c r="AU32" s="1">
        <f t="shared" si="17"/>
        <v>37771.2695858437</v>
      </c>
    </row>
    <row r="33" s="1" customFormat="1" spans="1:47">
      <c r="A33" s="13"/>
      <c r="B33" s="13"/>
      <c r="C33" s="16">
        <v>6</v>
      </c>
      <c r="D33" s="17">
        <v>21.0093161903333</v>
      </c>
      <c r="E33" s="19">
        <f t="shared" si="18"/>
        <v>17.4294064006452</v>
      </c>
      <c r="F33" s="16" t="s">
        <v>73</v>
      </c>
      <c r="G33" s="13">
        <v>7</v>
      </c>
      <c r="H33" s="18">
        <f t="shared" si="0"/>
        <v>21.0093161903333</v>
      </c>
      <c r="I33" s="18">
        <f t="shared" si="1"/>
        <v>294.159316190333</v>
      </c>
      <c r="J33" s="18">
        <f t="shared" si="2"/>
        <v>0.222271514250995</v>
      </c>
      <c r="K33" s="18">
        <f t="shared" si="3"/>
        <v>111.515611111111</v>
      </c>
      <c r="L33" s="18">
        <f t="shared" si="4"/>
        <v>1.11515611111111</v>
      </c>
      <c r="M33" s="13" t="s">
        <v>73</v>
      </c>
      <c r="N33" s="13"/>
      <c r="O33" s="18">
        <f t="shared" si="19"/>
        <v>3.11057137883362</v>
      </c>
      <c r="P33" s="18">
        <f t="shared" si="5"/>
        <v>0.691391410559155</v>
      </c>
      <c r="Q33" s="23">
        <f t="shared" si="6"/>
        <v>0.0829669692670986</v>
      </c>
      <c r="R33" s="18">
        <f t="shared" si="7"/>
        <v>0.133818733333333</v>
      </c>
      <c r="S33" s="24">
        <f t="shared" si="8"/>
        <v>0.619995177061148</v>
      </c>
      <c r="T33" s="3">
        <v>0.01</v>
      </c>
      <c r="U33" s="25">
        <f t="shared" si="9"/>
        <v>0.00619995177061148</v>
      </c>
      <c r="V33" s="24"/>
      <c r="W33" s="3"/>
      <c r="X33" s="25"/>
      <c r="Y33" s="27">
        <v>0.04</v>
      </c>
      <c r="Z33" s="3">
        <v>0.21</v>
      </c>
      <c r="AA33" s="26">
        <f t="shared" si="10"/>
        <v>0.0084</v>
      </c>
      <c r="AB33" s="3">
        <v>0.015</v>
      </c>
      <c r="AC33" s="3">
        <v>0.29</v>
      </c>
      <c r="AD33" s="26">
        <f t="shared" si="11"/>
        <v>0.00435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0.0356499517706115</v>
      </c>
      <c r="AR33" s="28">
        <f t="shared" si="15"/>
        <v>111.515611111111</v>
      </c>
      <c r="AS33" s="1">
        <f t="shared" si="16"/>
        <v>0.12</v>
      </c>
      <c r="AT33" s="2">
        <f t="shared" si="20"/>
        <v>12.9408333333333</v>
      </c>
      <c r="AU33" s="1">
        <f t="shared" si="17"/>
        <v>41363.0836218053</v>
      </c>
    </row>
    <row r="34" s="1" customFormat="1" spans="1:47">
      <c r="A34" s="13"/>
      <c r="B34" s="13"/>
      <c r="C34" s="16">
        <v>7</v>
      </c>
      <c r="D34" s="17">
        <v>21.534777826129</v>
      </c>
      <c r="E34" s="19">
        <f t="shared" si="18"/>
        <v>21.0093161903333</v>
      </c>
      <c r="F34" s="16" t="s">
        <v>73</v>
      </c>
      <c r="G34" s="13">
        <v>8</v>
      </c>
      <c r="H34" s="18">
        <f t="shared" si="0"/>
        <v>21.534777826129</v>
      </c>
      <c r="I34" s="18">
        <f t="shared" si="1"/>
        <v>294.684777826129</v>
      </c>
      <c r="J34" s="18">
        <f t="shared" si="2"/>
        <v>0.235785387854444</v>
      </c>
      <c r="K34" s="18">
        <f t="shared" si="3"/>
        <v>111.515611111111</v>
      </c>
      <c r="L34" s="18">
        <f t="shared" si="4"/>
        <v>1.11515611111111</v>
      </c>
      <c r="M34" s="13" t="s">
        <v>73</v>
      </c>
      <c r="N34" s="13"/>
      <c r="O34" s="18">
        <f t="shared" si="19"/>
        <v>3.53433607938558</v>
      </c>
      <c r="P34" s="18">
        <f t="shared" si="5"/>
        <v>0.833344803285884</v>
      </c>
      <c r="Q34" s="23">
        <f t="shared" si="6"/>
        <v>0.100001376394306</v>
      </c>
      <c r="R34" s="18">
        <f t="shared" si="7"/>
        <v>0.133818733333333</v>
      </c>
      <c r="S34" s="24">
        <f t="shared" si="8"/>
        <v>0.747289814388016</v>
      </c>
      <c r="T34" s="3">
        <v>0.01</v>
      </c>
      <c r="U34" s="25">
        <f t="shared" si="9"/>
        <v>0.00747289814388016</v>
      </c>
      <c r="V34" s="24"/>
      <c r="W34" s="3"/>
      <c r="X34" s="25"/>
      <c r="Y34" s="27">
        <v>0.04</v>
      </c>
      <c r="Z34" s="3">
        <v>0.21</v>
      </c>
      <c r="AA34" s="26">
        <f t="shared" si="10"/>
        <v>0.0084</v>
      </c>
      <c r="AB34" s="3">
        <v>0.015</v>
      </c>
      <c r="AC34" s="3">
        <v>0.29</v>
      </c>
      <c r="AD34" s="26">
        <f t="shared" si="11"/>
        <v>0.00435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0.0369228981438802</v>
      </c>
      <c r="AR34" s="28">
        <f t="shared" si="15"/>
        <v>111.515611111111</v>
      </c>
      <c r="AS34" s="1">
        <f t="shared" si="16"/>
        <v>0.12</v>
      </c>
      <c r="AT34" s="2">
        <f t="shared" si="20"/>
        <v>12.9408333333333</v>
      </c>
      <c r="AU34" s="1">
        <f t="shared" si="17"/>
        <v>42840.027759693</v>
      </c>
    </row>
    <row r="35" s="1" customFormat="1" spans="1:47">
      <c r="A35" s="13"/>
      <c r="B35" s="13"/>
      <c r="C35" s="16">
        <v>8</v>
      </c>
      <c r="D35" s="17">
        <v>22.5094711080645</v>
      </c>
      <c r="E35" s="19">
        <f t="shared" si="18"/>
        <v>21.534777826129</v>
      </c>
      <c r="F35" s="16" t="s">
        <v>73</v>
      </c>
      <c r="G35" s="13">
        <v>9</v>
      </c>
      <c r="H35" s="18">
        <f t="shared" si="0"/>
        <v>22.5094711080645</v>
      </c>
      <c r="I35" s="18">
        <f t="shared" si="1"/>
        <v>295.659471108065</v>
      </c>
      <c r="J35" s="18">
        <f t="shared" si="2"/>
        <v>0.262919707475574</v>
      </c>
      <c r="K35" s="18">
        <f t="shared" si="3"/>
        <v>111.515611111111</v>
      </c>
      <c r="L35" s="18">
        <f t="shared" si="4"/>
        <v>1.11515611111111</v>
      </c>
      <c r="M35" s="13" t="s">
        <v>73</v>
      </c>
      <c r="N35" s="13"/>
      <c r="O35" s="18">
        <f t="shared" si="19"/>
        <v>3.81614738721081</v>
      </c>
      <c r="P35" s="18">
        <f t="shared" si="5"/>
        <v>1.00334035472914</v>
      </c>
      <c r="Q35" s="23">
        <f t="shared" si="6"/>
        <v>0.120400842567497</v>
      </c>
      <c r="R35" s="18">
        <f t="shared" si="7"/>
        <v>0.133818733333333</v>
      </c>
      <c r="S35" s="24">
        <f t="shared" si="8"/>
        <v>0.899730849100078</v>
      </c>
      <c r="T35" s="3">
        <v>0.01</v>
      </c>
      <c r="U35" s="25">
        <f t="shared" si="9"/>
        <v>0.00899730849100078</v>
      </c>
      <c r="V35" s="24"/>
      <c r="W35" s="3"/>
      <c r="X35" s="25"/>
      <c r="Y35" s="27">
        <v>0.04</v>
      </c>
      <c r="Z35" s="3">
        <v>0.21</v>
      </c>
      <c r="AA35" s="26">
        <f t="shared" si="10"/>
        <v>0.0084</v>
      </c>
      <c r="AB35" s="3">
        <v>0.015</v>
      </c>
      <c r="AC35" s="3">
        <v>0.29</v>
      </c>
      <c r="AD35" s="26">
        <f t="shared" si="11"/>
        <v>0.00435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0.0384473084910008</v>
      </c>
      <c r="AR35" s="28">
        <f t="shared" si="15"/>
        <v>111.515611111111</v>
      </c>
      <c r="AS35" s="1">
        <f t="shared" si="16"/>
        <v>0.12</v>
      </c>
      <c r="AT35" s="2">
        <f t="shared" si="20"/>
        <v>12.9408333333333</v>
      </c>
      <c r="AU35" s="1">
        <f t="shared" si="17"/>
        <v>44608.7345749958</v>
      </c>
    </row>
    <row r="36" s="1" customFormat="1" spans="1:47">
      <c r="A36" s="13"/>
      <c r="B36" s="13"/>
      <c r="C36" s="16">
        <v>9</v>
      </c>
      <c r="D36" s="17">
        <v>15.655635661</v>
      </c>
      <c r="E36" s="19">
        <f t="shared" si="18"/>
        <v>22.5094711080645</v>
      </c>
      <c r="F36" s="16" t="s">
        <v>73</v>
      </c>
      <c r="G36" s="13">
        <v>10</v>
      </c>
      <c r="H36" s="18">
        <f t="shared" si="0"/>
        <v>15.655635661</v>
      </c>
      <c r="I36" s="18">
        <f t="shared" si="1"/>
        <v>288.805635661</v>
      </c>
      <c r="J36" s="18">
        <f t="shared" si="2"/>
        <v>0.120338344016527</v>
      </c>
      <c r="K36" s="18">
        <f t="shared" si="3"/>
        <v>111.515611111111</v>
      </c>
      <c r="L36" s="18">
        <f t="shared" si="4"/>
        <v>1.11515611111111</v>
      </c>
      <c r="M36" s="13" t="s">
        <v>73</v>
      </c>
      <c r="N36" s="13"/>
      <c r="O36" s="18">
        <f t="shared" si="19"/>
        <v>3.92796314359278</v>
      </c>
      <c r="P36" s="18">
        <f t="shared" si="5"/>
        <v>0.472684580057906</v>
      </c>
      <c r="Q36" s="23">
        <f t="shared" si="6"/>
        <v>0.0567221496069488</v>
      </c>
      <c r="R36" s="18">
        <f t="shared" si="7"/>
        <v>0.133818733333333</v>
      </c>
      <c r="S36" s="24">
        <f t="shared" si="8"/>
        <v>0.423873012350653</v>
      </c>
      <c r="T36" s="3">
        <v>0.01</v>
      </c>
      <c r="U36" s="25">
        <f t="shared" si="9"/>
        <v>0.00423873012350653</v>
      </c>
      <c r="V36" s="24"/>
      <c r="W36" s="3"/>
      <c r="X36" s="25"/>
      <c r="Y36" s="27">
        <v>0.02</v>
      </c>
      <c r="Z36" s="3">
        <v>0.21</v>
      </c>
      <c r="AA36" s="26">
        <f t="shared" si="10"/>
        <v>0.0042</v>
      </c>
      <c r="AB36" s="3">
        <v>0.01</v>
      </c>
      <c r="AC36" s="3">
        <v>0.29</v>
      </c>
      <c r="AD36" s="26">
        <f t="shared" si="11"/>
        <v>0.0029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0.0261387301235065</v>
      </c>
      <c r="AR36" s="28">
        <f t="shared" si="15"/>
        <v>111.515611111111</v>
      </c>
      <c r="AS36" s="1">
        <f t="shared" si="16"/>
        <v>0.12</v>
      </c>
      <c r="AT36" s="2">
        <f t="shared" si="20"/>
        <v>12.9408333333333</v>
      </c>
      <c r="AU36" s="1">
        <f t="shared" si="17"/>
        <v>30327.6281220017</v>
      </c>
    </row>
    <row r="37" s="1" customFormat="1" spans="1:47">
      <c r="A37" s="13"/>
      <c r="B37" s="13"/>
      <c r="C37" s="16">
        <v>10</v>
      </c>
      <c r="D37" s="17">
        <v>10.4418818982258</v>
      </c>
      <c r="E37" s="19">
        <f t="shared" si="18"/>
        <v>15.655635661</v>
      </c>
      <c r="F37" s="16" t="s">
        <v>73</v>
      </c>
      <c r="G37" s="13">
        <v>11</v>
      </c>
      <c r="H37" s="18">
        <f t="shared" si="0"/>
        <v>10.4418818982258</v>
      </c>
      <c r="I37" s="18">
        <f t="shared" si="1"/>
        <v>283.591881898226</v>
      </c>
      <c r="J37" s="18">
        <f t="shared" si="2"/>
        <v>0.0647468819066119</v>
      </c>
      <c r="K37" s="18">
        <f t="shared" si="3"/>
        <v>111.515611111111</v>
      </c>
      <c r="L37" s="18">
        <f t="shared" si="4"/>
        <v>1.11515611111111</v>
      </c>
      <c r="M37" s="13" t="s">
        <v>75</v>
      </c>
      <c r="N37" s="18">
        <f>(O36-P36)*C22/100</f>
        <v>3.28251463535813</v>
      </c>
      <c r="O37" s="18">
        <f t="shared" si="19"/>
        <v>1.28792003928785</v>
      </c>
      <c r="P37" s="18">
        <f t="shared" si="5"/>
        <v>0.0833888066889296</v>
      </c>
      <c r="Q37" s="23">
        <f t="shared" si="6"/>
        <v>0.0100066568026716</v>
      </c>
      <c r="R37" s="18">
        <f t="shared" si="7"/>
        <v>0.133818733333333</v>
      </c>
      <c r="S37" s="24">
        <f t="shared" si="8"/>
        <v>0.0747776978111551</v>
      </c>
      <c r="T37" s="3">
        <v>0.01</v>
      </c>
      <c r="U37" s="25">
        <f t="shared" si="9"/>
        <v>0.000747776978111552</v>
      </c>
      <c r="V37" s="24"/>
      <c r="W37" s="3"/>
      <c r="X37" s="25"/>
      <c r="Y37" s="27">
        <v>0.02</v>
      </c>
      <c r="Z37" s="3">
        <v>0.21</v>
      </c>
      <c r="AA37" s="26">
        <f t="shared" si="10"/>
        <v>0.0042</v>
      </c>
      <c r="AB37" s="3">
        <v>0.01</v>
      </c>
      <c r="AC37" s="3">
        <v>0.29</v>
      </c>
      <c r="AD37" s="26">
        <f t="shared" si="11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0.0226477769781116</v>
      </c>
      <c r="AR37" s="28">
        <f t="shared" si="15"/>
        <v>111.515611111111</v>
      </c>
      <c r="AS37" s="1">
        <f t="shared" si="16"/>
        <v>0.12</v>
      </c>
      <c r="AT37" s="2">
        <f t="shared" si="20"/>
        <v>12.9408333333333</v>
      </c>
      <c r="AU37" s="1">
        <f t="shared" si="17"/>
        <v>26277.2274986883</v>
      </c>
    </row>
    <row r="38" s="1" customFormat="1" spans="1:48">
      <c r="A38" s="13"/>
      <c r="B38" s="13"/>
      <c r="C38" s="16">
        <v>11</v>
      </c>
      <c r="D38" s="17">
        <v>1.65151664406667</v>
      </c>
      <c r="E38" s="19">
        <f t="shared" si="18"/>
        <v>10.4418818982258</v>
      </c>
      <c r="F38" s="16" t="s">
        <v>75</v>
      </c>
      <c r="G38" s="13">
        <v>12</v>
      </c>
      <c r="H38" s="18">
        <f t="shared" si="0"/>
        <v>1.65151664406667</v>
      </c>
      <c r="I38" s="18">
        <f t="shared" si="1"/>
        <v>274.801516644067</v>
      </c>
      <c r="J38" s="18">
        <f t="shared" si="2"/>
        <v>0.0215896473887085</v>
      </c>
      <c r="K38" s="18">
        <f t="shared" si="3"/>
        <v>111.515611111111</v>
      </c>
      <c r="L38" s="18">
        <f t="shared" si="4"/>
        <v>1.11515611111111</v>
      </c>
      <c r="M38" s="13" t="s">
        <v>73</v>
      </c>
      <c r="N38" s="13"/>
      <c r="O38" s="18">
        <f t="shared" si="19"/>
        <v>2.31968734371004</v>
      </c>
      <c r="P38" s="18">
        <f t="shared" si="5"/>
        <v>0.0500812318027495</v>
      </c>
      <c r="Q38" s="23">
        <f t="shared" si="6"/>
        <v>0.00600974781632994</v>
      </c>
      <c r="R38" s="18">
        <f t="shared" si="7"/>
        <v>0.133818733333333</v>
      </c>
      <c r="S38" s="24">
        <f t="shared" si="8"/>
        <v>0.0449096151684538</v>
      </c>
      <c r="T38" s="3">
        <v>0.01</v>
      </c>
      <c r="U38" s="25">
        <f t="shared" si="9"/>
        <v>0.000449096151684538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0.0223490961516845</v>
      </c>
      <c r="AR38" s="28">
        <f t="shared" si="15"/>
        <v>111.515611111111</v>
      </c>
      <c r="AS38" s="1">
        <f t="shared" si="16"/>
        <v>0.12</v>
      </c>
      <c r="AT38" s="2">
        <f t="shared" si="20"/>
        <v>12.9408333333333</v>
      </c>
      <c r="AU38" s="1">
        <f t="shared" si="17"/>
        <v>25930.6811673153</v>
      </c>
      <c r="AV38" s="1">
        <f>SUM(AU27:AU38)</f>
        <v>388922.691832719</v>
      </c>
    </row>
    <row r="39" s="1" customFormat="1" spans="1:46">
      <c r="A39" s="13"/>
      <c r="B39" s="13"/>
      <c r="C39" s="16">
        <v>12</v>
      </c>
      <c r="D39" s="17">
        <v>-4.76828846074194</v>
      </c>
      <c r="E39" s="19">
        <f t="shared" si="18"/>
        <v>1.65151664406667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-6.02143754658065</v>
      </c>
      <c r="E42" s="16"/>
      <c r="F42" s="16"/>
      <c r="G42" s="13">
        <v>1</v>
      </c>
      <c r="H42" s="18">
        <f t="shared" ref="H42:H53" si="21">E43</f>
        <v>-6.02143754658065</v>
      </c>
      <c r="I42" s="18">
        <f t="shared" ref="I42:I53" si="22">H42+273.15</f>
        <v>267.128562453419</v>
      </c>
      <c r="J42" s="18">
        <f t="shared" ref="J42:J53" si="23">EXP(($C$16*(I42-$C$14))/($C$17*I42*$C$14))</f>
        <v>0.00780269395124138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0.000601517804507397</v>
      </c>
      <c r="Q42" s="23">
        <f t="shared" ref="Q42:Q53" si="27">P42*$B$44</f>
        <v>9.62428487211836e-5</v>
      </c>
      <c r="R42" s="18">
        <f t="shared" ref="R42:R53" si="28">L42*$B$44</f>
        <v>0.0123345666666667</v>
      </c>
      <c r="S42" s="24">
        <f t="shared" ref="S42:S53" si="29">Q42/R42</f>
        <v>0.00780269395124138</v>
      </c>
      <c r="T42" s="3">
        <v>0.01</v>
      </c>
      <c r="U42" s="25">
        <f t="shared" ref="U42:U53" si="30">S42*T42</f>
        <v>7.80269395124138e-5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0.0148780269395124</v>
      </c>
      <c r="AR42" s="28">
        <f t="shared" ref="AR42:AR53" si="34">$B$42/12</f>
        <v>7.70910416666667</v>
      </c>
      <c r="AS42" s="1">
        <f t="shared" ref="AS42:AS53" si="35">$B$44</f>
        <v>0.16</v>
      </c>
      <c r="AT42" s="2">
        <f t="shared" ref="AT42:AT53" si="36">$E$5/12</f>
        <v>63.8539162286411</v>
      </c>
      <c r="AU42" s="1">
        <f t="shared" ref="AU42:AU53" si="37">AT42*10000*AS42*0.67*AR42*AQ42</f>
        <v>7851.11932877961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-5.51080523606452</v>
      </c>
      <c r="E43" s="19">
        <f t="shared" ref="E43:E54" si="38">D42</f>
        <v>-6.02143754658065</v>
      </c>
      <c r="F43" s="16" t="s">
        <v>73</v>
      </c>
      <c r="G43" s="13">
        <v>2</v>
      </c>
      <c r="H43" s="18">
        <f t="shared" si="21"/>
        <v>-5.51080523606452</v>
      </c>
      <c r="I43" s="18">
        <f t="shared" si="22"/>
        <v>267.639194763935</v>
      </c>
      <c r="J43" s="18">
        <f t="shared" si="23"/>
        <v>0.0083646303832524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0.153580565528826</v>
      </c>
      <c r="P43" s="18">
        <f t="shared" si="26"/>
        <v>0.0012846446646995</v>
      </c>
      <c r="Q43" s="23">
        <f t="shared" si="27"/>
        <v>0.000205543146351921</v>
      </c>
      <c r="R43" s="18">
        <f t="shared" si="28"/>
        <v>0.0123345666666667</v>
      </c>
      <c r="S43" s="24">
        <f t="shared" si="29"/>
        <v>0.016663994115609</v>
      </c>
      <c r="T43" s="3">
        <v>0.01</v>
      </c>
      <c r="U43" s="25">
        <f t="shared" si="30"/>
        <v>0.00016663994115609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0.0149666399411561</v>
      </c>
      <c r="AR43" s="28">
        <f t="shared" si="34"/>
        <v>7.70910416666667</v>
      </c>
      <c r="AS43" s="1">
        <f t="shared" si="35"/>
        <v>0.16</v>
      </c>
      <c r="AT43" s="2">
        <f t="shared" si="36"/>
        <v>63.8539162286411</v>
      </c>
      <c r="AU43" s="1">
        <f t="shared" si="37"/>
        <v>7897.88031750576</v>
      </c>
    </row>
    <row r="44" s="1" customFormat="1" spans="1:47">
      <c r="A44" s="13" t="s">
        <v>37</v>
      </c>
      <c r="B44" s="13">
        <f>I5</f>
        <v>0.16</v>
      </c>
      <c r="C44" s="16">
        <v>2</v>
      </c>
      <c r="D44" s="17">
        <v>-1.20933414853571</v>
      </c>
      <c r="E44" s="19">
        <f t="shared" si="38"/>
        <v>-5.51080523606452</v>
      </c>
      <c r="F44" s="16" t="s">
        <v>73</v>
      </c>
      <c r="G44" s="13">
        <v>3</v>
      </c>
      <c r="H44" s="18">
        <f t="shared" si="21"/>
        <v>-1.20933414853571</v>
      </c>
      <c r="I44" s="18">
        <f t="shared" si="22"/>
        <v>271.940665851464</v>
      </c>
      <c r="J44" s="18">
        <f t="shared" si="23"/>
        <v>0.0148717565309944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0.229386962530793</v>
      </c>
      <c r="P44" s="18">
        <f t="shared" si="26"/>
        <v>0.00341138705814229</v>
      </c>
      <c r="Q44" s="23">
        <f t="shared" si="27"/>
        <v>0.000545821929302766</v>
      </c>
      <c r="R44" s="18">
        <f t="shared" si="28"/>
        <v>0.0123345666666667</v>
      </c>
      <c r="S44" s="24">
        <f t="shared" si="29"/>
        <v>0.0442514069649332</v>
      </c>
      <c r="T44" s="3">
        <v>0.01</v>
      </c>
      <c r="U44" s="25">
        <f t="shared" si="30"/>
        <v>0.000442514069649332</v>
      </c>
      <c r="V44" s="24"/>
      <c r="W44" s="3"/>
      <c r="X44" s="25"/>
      <c r="Y44" s="27">
        <v>0.02</v>
      </c>
      <c r="Z44" s="3">
        <v>0.49</v>
      </c>
      <c r="AA44" s="26">
        <f t="shared" si="31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32"/>
        <v>0.005</v>
      </c>
      <c r="AQ44" s="1">
        <f t="shared" si="33"/>
        <v>0.0152425140696493</v>
      </c>
      <c r="AR44" s="28">
        <f t="shared" si="34"/>
        <v>7.70910416666667</v>
      </c>
      <c r="AS44" s="1">
        <f t="shared" si="35"/>
        <v>0.16</v>
      </c>
      <c r="AT44" s="2">
        <f t="shared" si="36"/>
        <v>63.8539162286411</v>
      </c>
      <c r="AU44" s="1">
        <f t="shared" si="37"/>
        <v>8043.45880794197</v>
      </c>
    </row>
    <row r="45" s="1" customFormat="1" spans="1:47">
      <c r="A45" s="13"/>
      <c r="B45" s="13"/>
      <c r="C45" s="16">
        <v>3</v>
      </c>
      <c r="D45" s="17">
        <v>7.97509841993548</v>
      </c>
      <c r="E45" s="19">
        <f t="shared" si="38"/>
        <v>-1.20933414853571</v>
      </c>
      <c r="F45" s="16" t="s">
        <v>73</v>
      </c>
      <c r="G45" s="13">
        <v>4</v>
      </c>
      <c r="H45" s="18">
        <f t="shared" si="21"/>
        <v>7.97509841993548</v>
      </c>
      <c r="I45" s="18">
        <f t="shared" si="22"/>
        <v>281.125098419935</v>
      </c>
      <c r="J45" s="18">
        <f t="shared" si="23"/>
        <v>0.0479048754238116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0.303066617139317</v>
      </c>
      <c r="P45" s="18">
        <f t="shared" si="26"/>
        <v>0.014518368539175</v>
      </c>
      <c r="Q45" s="23">
        <f t="shared" si="27"/>
        <v>0.002322938966268</v>
      </c>
      <c r="R45" s="18">
        <f t="shared" si="28"/>
        <v>0.0123345666666667</v>
      </c>
      <c r="S45" s="24">
        <f t="shared" si="29"/>
        <v>0.188327569913387</v>
      </c>
      <c r="T45" s="3">
        <v>0.01</v>
      </c>
      <c r="U45" s="25">
        <f t="shared" si="30"/>
        <v>0.00188327569913387</v>
      </c>
      <c r="V45" s="24"/>
      <c r="W45" s="3"/>
      <c r="X45" s="25"/>
      <c r="Y45" s="27">
        <v>0.02</v>
      </c>
      <c r="Z45" s="3">
        <v>0.49</v>
      </c>
      <c r="AA45" s="26">
        <f t="shared" si="31"/>
        <v>0.0098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</v>
      </c>
      <c r="AO45" s="3">
        <v>0.5</v>
      </c>
      <c r="AP45" s="3">
        <f t="shared" si="32"/>
        <v>0.005</v>
      </c>
      <c r="AQ45" s="1">
        <f t="shared" si="33"/>
        <v>0.0166832756991339</v>
      </c>
      <c r="AR45" s="28">
        <f t="shared" si="34"/>
        <v>7.70910416666667</v>
      </c>
      <c r="AS45" s="1">
        <f t="shared" si="35"/>
        <v>0.16</v>
      </c>
      <c r="AT45" s="2">
        <f t="shared" si="36"/>
        <v>63.8539162286411</v>
      </c>
      <c r="AU45" s="1">
        <f t="shared" si="37"/>
        <v>8803.74722006799</v>
      </c>
    </row>
    <row r="46" s="1" customFormat="1" spans="1:47">
      <c r="A46" s="13"/>
      <c r="B46" s="13"/>
      <c r="C46" s="16">
        <v>4</v>
      </c>
      <c r="D46" s="17">
        <v>11.5034360927</v>
      </c>
      <c r="E46" s="19">
        <f t="shared" si="38"/>
        <v>7.97509841993548</v>
      </c>
      <c r="F46" s="16" t="s">
        <v>73</v>
      </c>
      <c r="G46" s="13">
        <v>5</v>
      </c>
      <c r="H46" s="18">
        <f t="shared" si="21"/>
        <v>11.5034360927</v>
      </c>
      <c r="I46" s="18">
        <f t="shared" si="22"/>
        <v>284.6534360927</v>
      </c>
      <c r="J46" s="18">
        <f t="shared" si="23"/>
        <v>0.0735912509953804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0.274120836170135</v>
      </c>
      <c r="O46" s="18">
        <f t="shared" si="39"/>
        <v>0.0915184540966738</v>
      </c>
      <c r="P46" s="18">
        <f t="shared" si="26"/>
        <v>0.00673495752613752</v>
      </c>
      <c r="Q46" s="23">
        <f t="shared" si="27"/>
        <v>0.001077593204182</v>
      </c>
      <c r="R46" s="18">
        <f t="shared" si="28"/>
        <v>0.0123345666666667</v>
      </c>
      <c r="S46" s="24">
        <f t="shared" si="29"/>
        <v>0.0873636855921437</v>
      </c>
      <c r="T46" s="3">
        <v>0.01</v>
      </c>
      <c r="U46" s="25">
        <f t="shared" si="30"/>
        <v>0.000873636855921437</v>
      </c>
      <c r="V46" s="24"/>
      <c r="W46" s="3"/>
      <c r="X46" s="25"/>
      <c r="Y46" s="27">
        <v>0.04</v>
      </c>
      <c r="Z46" s="3">
        <v>0.49</v>
      </c>
      <c r="AA46" s="26">
        <f t="shared" si="31"/>
        <v>0.0196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0.015</v>
      </c>
      <c r="AO46" s="3">
        <v>0.5</v>
      </c>
      <c r="AP46" s="3">
        <f t="shared" si="32"/>
        <v>0.0075</v>
      </c>
      <c r="AQ46" s="1">
        <f t="shared" si="33"/>
        <v>0.0279736368559214</v>
      </c>
      <c r="AR46" s="28">
        <f t="shared" si="34"/>
        <v>7.70910416666667</v>
      </c>
      <c r="AS46" s="1">
        <f t="shared" si="35"/>
        <v>0.16</v>
      </c>
      <c r="AT46" s="2">
        <f t="shared" si="36"/>
        <v>63.8539162286411</v>
      </c>
      <c r="AU46" s="1">
        <f t="shared" si="37"/>
        <v>14761.6590498649</v>
      </c>
    </row>
    <row r="47" s="1" customFormat="1" spans="1:47">
      <c r="A47" s="13"/>
      <c r="B47" s="13"/>
      <c r="C47" s="16">
        <v>5</v>
      </c>
      <c r="D47" s="17">
        <v>17.4294064006452</v>
      </c>
      <c r="E47" s="19">
        <f t="shared" si="38"/>
        <v>11.5034360927</v>
      </c>
      <c r="F47" s="16" t="s">
        <v>75</v>
      </c>
      <c r="G47" s="13">
        <v>6</v>
      </c>
      <c r="H47" s="18">
        <f t="shared" si="21"/>
        <v>17.4294064006452</v>
      </c>
      <c r="I47" s="18">
        <f t="shared" si="22"/>
        <v>290.579406400645</v>
      </c>
      <c r="J47" s="18">
        <f t="shared" si="23"/>
        <v>0.147836372286494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0.161874538237203</v>
      </c>
      <c r="P47" s="18">
        <f t="shared" si="26"/>
        <v>0.0239309444985394</v>
      </c>
      <c r="Q47" s="23">
        <f t="shared" si="27"/>
        <v>0.00382895111976631</v>
      </c>
      <c r="R47" s="18">
        <f t="shared" si="28"/>
        <v>0.0123345666666667</v>
      </c>
      <c r="S47" s="24">
        <f t="shared" si="29"/>
        <v>0.310424453751893</v>
      </c>
      <c r="T47" s="3">
        <v>0.01</v>
      </c>
      <c r="U47" s="25">
        <f t="shared" si="30"/>
        <v>0.00310424453751893</v>
      </c>
      <c r="V47" s="24"/>
      <c r="W47" s="3"/>
      <c r="X47" s="25"/>
      <c r="Y47" s="27">
        <v>0.04</v>
      </c>
      <c r="Z47" s="3">
        <v>0.49</v>
      </c>
      <c r="AA47" s="26">
        <f t="shared" si="31"/>
        <v>0.0196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0.015</v>
      </c>
      <c r="AO47" s="3">
        <v>0.5</v>
      </c>
      <c r="AP47" s="3">
        <f t="shared" si="32"/>
        <v>0.0075</v>
      </c>
      <c r="AQ47" s="1">
        <f t="shared" si="33"/>
        <v>0.0302042445375189</v>
      </c>
      <c r="AR47" s="28">
        <f t="shared" si="34"/>
        <v>7.70910416666667</v>
      </c>
      <c r="AS47" s="1">
        <f t="shared" si="35"/>
        <v>0.16</v>
      </c>
      <c r="AT47" s="2">
        <f t="shared" si="36"/>
        <v>63.8539162286411</v>
      </c>
      <c r="AU47" s="1">
        <f t="shared" si="37"/>
        <v>15938.7484015049</v>
      </c>
    </row>
    <row r="48" s="1" customFormat="1" spans="1:47">
      <c r="A48" s="13"/>
      <c r="B48" s="13"/>
      <c r="C48" s="16">
        <v>6</v>
      </c>
      <c r="D48" s="17">
        <v>21.0093161903333</v>
      </c>
      <c r="E48" s="19">
        <f t="shared" si="38"/>
        <v>17.4294064006452</v>
      </c>
      <c r="F48" s="16" t="s">
        <v>73</v>
      </c>
      <c r="G48" s="13">
        <v>7</v>
      </c>
      <c r="H48" s="18">
        <f t="shared" si="21"/>
        <v>21.0093161903333</v>
      </c>
      <c r="I48" s="18">
        <f t="shared" si="22"/>
        <v>294.159316190333</v>
      </c>
      <c r="J48" s="18">
        <f t="shared" si="23"/>
        <v>0.222271514250995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0.21503463540533</v>
      </c>
      <c r="P48" s="18">
        <f t="shared" si="26"/>
        <v>0.0477960740279533</v>
      </c>
      <c r="Q48" s="23">
        <f t="shared" si="27"/>
        <v>0.00764737184447254</v>
      </c>
      <c r="R48" s="18">
        <f t="shared" si="28"/>
        <v>0.0123345666666667</v>
      </c>
      <c r="S48" s="24">
        <f t="shared" si="29"/>
        <v>0.619995177061148</v>
      </c>
      <c r="T48" s="3">
        <v>0.01</v>
      </c>
      <c r="U48" s="25">
        <f t="shared" si="30"/>
        <v>0.00619995177061148</v>
      </c>
      <c r="V48" s="24"/>
      <c r="W48" s="3"/>
      <c r="X48" s="25"/>
      <c r="Y48" s="27">
        <v>0.04</v>
      </c>
      <c r="Z48" s="3">
        <v>0.49</v>
      </c>
      <c r="AA48" s="26">
        <f t="shared" si="31"/>
        <v>0.0196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0.015</v>
      </c>
      <c r="AO48" s="3">
        <v>0.5</v>
      </c>
      <c r="AP48" s="3">
        <f t="shared" si="32"/>
        <v>0.0075</v>
      </c>
      <c r="AQ48" s="1">
        <f t="shared" si="33"/>
        <v>0.0332999517706115</v>
      </c>
      <c r="AR48" s="28">
        <f t="shared" si="34"/>
        <v>7.70910416666667</v>
      </c>
      <c r="AS48" s="1">
        <f t="shared" si="35"/>
        <v>0.16</v>
      </c>
      <c r="AT48" s="2">
        <f t="shared" si="36"/>
        <v>63.8539162286411</v>
      </c>
      <c r="AU48" s="1">
        <f t="shared" si="37"/>
        <v>17572.3498859483</v>
      </c>
    </row>
    <row r="49" s="1" customFormat="1" spans="1:47">
      <c r="A49" s="13"/>
      <c r="B49" s="13"/>
      <c r="C49" s="16">
        <v>7</v>
      </c>
      <c r="D49" s="17">
        <v>21.534777826129</v>
      </c>
      <c r="E49" s="19">
        <f t="shared" si="38"/>
        <v>21.0093161903333</v>
      </c>
      <c r="F49" s="16" t="s">
        <v>73</v>
      </c>
      <c r="G49" s="13">
        <v>8</v>
      </c>
      <c r="H49" s="18">
        <f t="shared" si="21"/>
        <v>21.534777826129</v>
      </c>
      <c r="I49" s="18">
        <f t="shared" si="22"/>
        <v>294.684777826129</v>
      </c>
      <c r="J49" s="18">
        <f t="shared" si="23"/>
        <v>0.235785387854444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0.244329603044043</v>
      </c>
      <c r="P49" s="18">
        <f t="shared" si="26"/>
        <v>0.0576093502180621</v>
      </c>
      <c r="Q49" s="23">
        <f t="shared" si="27"/>
        <v>0.00921749603488994</v>
      </c>
      <c r="R49" s="18">
        <f t="shared" si="28"/>
        <v>0.0123345666666667</v>
      </c>
      <c r="S49" s="24">
        <f t="shared" si="29"/>
        <v>0.747289814388016</v>
      </c>
      <c r="T49" s="3">
        <v>0.01</v>
      </c>
      <c r="U49" s="25">
        <f t="shared" si="30"/>
        <v>0.00747289814388016</v>
      </c>
      <c r="V49" s="24"/>
      <c r="W49" s="3"/>
      <c r="X49" s="25"/>
      <c r="Y49" s="27">
        <v>0.04</v>
      </c>
      <c r="Z49" s="3">
        <v>0.49</v>
      </c>
      <c r="AA49" s="26">
        <f t="shared" si="31"/>
        <v>0.0196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0.015</v>
      </c>
      <c r="AO49" s="3">
        <v>0.5</v>
      </c>
      <c r="AP49" s="3">
        <f t="shared" si="32"/>
        <v>0.0075</v>
      </c>
      <c r="AQ49" s="1">
        <f t="shared" si="33"/>
        <v>0.0345728981438802</v>
      </c>
      <c r="AR49" s="28">
        <f t="shared" si="34"/>
        <v>7.70910416666667</v>
      </c>
      <c r="AS49" s="1">
        <f t="shared" si="35"/>
        <v>0.16</v>
      </c>
      <c r="AT49" s="2">
        <f t="shared" si="36"/>
        <v>63.8539162286411</v>
      </c>
      <c r="AU49" s="1">
        <f t="shared" si="37"/>
        <v>18244.0823620556</v>
      </c>
    </row>
    <row r="50" s="1" customFormat="1" spans="1:47">
      <c r="A50" s="13"/>
      <c r="B50" s="13"/>
      <c r="C50" s="16">
        <v>8</v>
      </c>
      <c r="D50" s="17">
        <v>22.5094711080645</v>
      </c>
      <c r="E50" s="19">
        <f t="shared" si="38"/>
        <v>21.534777826129</v>
      </c>
      <c r="F50" s="16" t="s">
        <v>73</v>
      </c>
      <c r="G50" s="13">
        <v>9</v>
      </c>
      <c r="H50" s="18">
        <f t="shared" si="21"/>
        <v>22.5094711080645</v>
      </c>
      <c r="I50" s="18">
        <f t="shared" si="22"/>
        <v>295.659471108065</v>
      </c>
      <c r="J50" s="18">
        <f t="shared" si="23"/>
        <v>0.262919707475574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0.263811294492648</v>
      </c>
      <c r="P50" s="18">
        <f t="shared" si="26"/>
        <v>0.0693611883767595</v>
      </c>
      <c r="Q50" s="23">
        <f t="shared" si="27"/>
        <v>0.0110977901402815</v>
      </c>
      <c r="R50" s="18">
        <f t="shared" si="28"/>
        <v>0.0123345666666667</v>
      </c>
      <c r="S50" s="24">
        <f t="shared" si="29"/>
        <v>0.899730849100078</v>
      </c>
      <c r="T50" s="3">
        <v>0.01</v>
      </c>
      <c r="U50" s="25">
        <f t="shared" si="30"/>
        <v>0.00899730849100078</v>
      </c>
      <c r="V50" s="24"/>
      <c r="W50" s="3"/>
      <c r="X50" s="25"/>
      <c r="Y50" s="27">
        <v>0.04</v>
      </c>
      <c r="Z50" s="3">
        <v>0.49</v>
      </c>
      <c r="AA50" s="26">
        <f t="shared" si="31"/>
        <v>0.0196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0.015</v>
      </c>
      <c r="AO50" s="3">
        <v>0.5</v>
      </c>
      <c r="AP50" s="3">
        <f t="shared" si="32"/>
        <v>0.0075</v>
      </c>
      <c r="AQ50" s="1">
        <f t="shared" si="33"/>
        <v>0.0360973084910008</v>
      </c>
      <c r="AR50" s="28">
        <f t="shared" si="34"/>
        <v>7.70910416666667</v>
      </c>
      <c r="AS50" s="1">
        <f t="shared" si="35"/>
        <v>0.16</v>
      </c>
      <c r="AT50" s="2">
        <f t="shared" si="36"/>
        <v>63.8539162286411</v>
      </c>
      <c r="AU50" s="1">
        <f t="shared" si="37"/>
        <v>19048.5121154045</v>
      </c>
    </row>
    <row r="51" s="1" customFormat="1" spans="1:47">
      <c r="A51" s="13"/>
      <c r="B51" s="13"/>
      <c r="C51" s="16">
        <v>9</v>
      </c>
      <c r="D51" s="17">
        <v>15.655635661</v>
      </c>
      <c r="E51" s="19">
        <f t="shared" si="38"/>
        <v>22.5094711080645</v>
      </c>
      <c r="F51" s="16" t="s">
        <v>73</v>
      </c>
      <c r="G51" s="13">
        <v>10</v>
      </c>
      <c r="H51" s="18">
        <f t="shared" si="21"/>
        <v>15.655635661</v>
      </c>
      <c r="I51" s="18">
        <f t="shared" si="22"/>
        <v>288.805635661</v>
      </c>
      <c r="J51" s="18">
        <f t="shared" si="23"/>
        <v>0.120338344016527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0.271541147782555</v>
      </c>
      <c r="P51" s="18">
        <f t="shared" si="26"/>
        <v>0.0326768120564997</v>
      </c>
      <c r="Q51" s="23">
        <f t="shared" si="27"/>
        <v>0.00522828992903995</v>
      </c>
      <c r="R51" s="18">
        <f t="shared" si="28"/>
        <v>0.0123345666666667</v>
      </c>
      <c r="S51" s="24">
        <f t="shared" si="29"/>
        <v>0.423873012350653</v>
      </c>
      <c r="T51" s="3">
        <v>0.01</v>
      </c>
      <c r="U51" s="25">
        <f t="shared" si="30"/>
        <v>0.00423873012350653</v>
      </c>
      <c r="V51" s="24"/>
      <c r="W51" s="3"/>
      <c r="X51" s="25"/>
      <c r="Y51" s="27">
        <v>0.02</v>
      </c>
      <c r="Z51" s="3">
        <v>0.49</v>
      </c>
      <c r="AA51" s="26">
        <f t="shared" si="31"/>
        <v>0.0098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</v>
      </c>
      <c r="AO51" s="3">
        <v>0.5</v>
      </c>
      <c r="AP51" s="3">
        <f t="shared" si="32"/>
        <v>0.005</v>
      </c>
      <c r="AQ51" s="1">
        <f t="shared" si="33"/>
        <v>0.0190387301235065</v>
      </c>
      <c r="AR51" s="28">
        <f t="shared" si="34"/>
        <v>7.70910416666667</v>
      </c>
      <c r="AS51" s="1">
        <f t="shared" si="35"/>
        <v>0.16</v>
      </c>
      <c r="AT51" s="2">
        <f t="shared" si="36"/>
        <v>63.8539162286411</v>
      </c>
      <c r="AU51" s="1">
        <f t="shared" si="37"/>
        <v>10046.718067912</v>
      </c>
    </row>
    <row r="52" s="1" customFormat="1" spans="1:47">
      <c r="A52" s="13"/>
      <c r="B52" s="13"/>
      <c r="C52" s="16">
        <v>10</v>
      </c>
      <c r="D52" s="17">
        <v>10.4418818982258</v>
      </c>
      <c r="E52" s="19">
        <f t="shared" si="38"/>
        <v>15.655635661</v>
      </c>
      <c r="F52" s="16" t="s">
        <v>73</v>
      </c>
      <c r="G52" s="13">
        <v>11</v>
      </c>
      <c r="H52" s="18">
        <f t="shared" si="21"/>
        <v>10.4418818982258</v>
      </c>
      <c r="I52" s="18">
        <f t="shared" si="22"/>
        <v>283.591881898226</v>
      </c>
      <c r="J52" s="18">
        <f t="shared" si="23"/>
        <v>0.0647468819066119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0.226921118939753</v>
      </c>
      <c r="O52" s="18">
        <f t="shared" si="39"/>
        <v>0.0890342584529695</v>
      </c>
      <c r="P52" s="18">
        <f t="shared" si="26"/>
        <v>0.00576469061769718</v>
      </c>
      <c r="Q52" s="23">
        <f t="shared" si="27"/>
        <v>0.000922350498831549</v>
      </c>
      <c r="R52" s="18">
        <f t="shared" si="28"/>
        <v>0.0123345666666667</v>
      </c>
      <c r="S52" s="24">
        <f t="shared" si="29"/>
        <v>0.0747776978111553</v>
      </c>
      <c r="T52" s="3">
        <v>0.01</v>
      </c>
      <c r="U52" s="25">
        <f t="shared" si="30"/>
        <v>0.000747776978111553</v>
      </c>
      <c r="V52" s="24"/>
      <c r="W52" s="3"/>
      <c r="X52" s="25"/>
      <c r="Y52" s="27">
        <v>0.02</v>
      </c>
      <c r="Z52" s="3">
        <v>0.49</v>
      </c>
      <c r="AA52" s="26">
        <f t="shared" si="31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32"/>
        <v>0.005</v>
      </c>
      <c r="AQ52" s="1">
        <f t="shared" si="33"/>
        <v>0.0155477769781116</v>
      </c>
      <c r="AR52" s="28">
        <f t="shared" si="34"/>
        <v>7.70910416666667</v>
      </c>
      <c r="AS52" s="1">
        <f t="shared" si="35"/>
        <v>0.16</v>
      </c>
      <c r="AT52" s="2">
        <f t="shared" si="36"/>
        <v>63.8539162286411</v>
      </c>
      <c r="AU52" s="1">
        <f t="shared" si="37"/>
        <v>8204.54572697572</v>
      </c>
    </row>
    <row r="53" s="1" customFormat="1" spans="1:48">
      <c r="A53" s="13"/>
      <c r="B53" s="13"/>
      <c r="C53" s="16">
        <v>11</v>
      </c>
      <c r="D53" s="17">
        <v>1.65151664406667</v>
      </c>
      <c r="E53" s="19">
        <f t="shared" si="38"/>
        <v>10.4418818982258</v>
      </c>
      <c r="F53" s="16" t="s">
        <v>75</v>
      </c>
      <c r="G53" s="13">
        <v>12</v>
      </c>
      <c r="H53" s="18">
        <f t="shared" si="21"/>
        <v>1.65151664406667</v>
      </c>
      <c r="I53" s="18">
        <f t="shared" si="22"/>
        <v>274.801516644067</v>
      </c>
      <c r="J53" s="18">
        <f t="shared" si="23"/>
        <v>0.0215896473887085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0.160360609501939</v>
      </c>
      <c r="P53" s="18">
        <f t="shared" si="26"/>
        <v>0.00346212901418524</v>
      </c>
      <c r="Q53" s="23">
        <f t="shared" si="27"/>
        <v>0.000553940642269638</v>
      </c>
      <c r="R53" s="18">
        <f t="shared" si="28"/>
        <v>0.0123345666666667</v>
      </c>
      <c r="S53" s="24">
        <f t="shared" si="29"/>
        <v>0.0449096151684538</v>
      </c>
      <c r="T53" s="3">
        <v>0.01</v>
      </c>
      <c r="U53" s="25">
        <f t="shared" si="30"/>
        <v>0.000449096151684538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0.0152490961516845</v>
      </c>
      <c r="AR53" s="28">
        <f t="shared" si="34"/>
        <v>7.70910416666667</v>
      </c>
      <c r="AS53" s="1">
        <f t="shared" si="35"/>
        <v>0.16</v>
      </c>
      <c r="AT53" s="2">
        <f t="shared" si="36"/>
        <v>63.8539162286411</v>
      </c>
      <c r="AU53" s="1">
        <f t="shared" si="37"/>
        <v>8046.93216578037</v>
      </c>
      <c r="AV53" s="1">
        <f>SUM(AU42:AU53)</f>
        <v>144459.753449742</v>
      </c>
    </row>
    <row r="54" s="1" customFormat="1" spans="1:46">
      <c r="A54" s="13"/>
      <c r="B54" s="13"/>
      <c r="C54" s="16">
        <v>12</v>
      </c>
      <c r="D54" s="17">
        <v>-4.76828846074194</v>
      </c>
      <c r="E54" s="19">
        <f t="shared" si="38"/>
        <v>1.65151664406667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134.758</v>
      </c>
      <c r="C58" s="16" t="s">
        <v>72</v>
      </c>
      <c r="D58" s="17">
        <v>-6.02143754658065</v>
      </c>
      <c r="E58" s="16"/>
      <c r="F58" s="16"/>
      <c r="G58" s="13">
        <v>1</v>
      </c>
      <c r="H58" s="18">
        <f t="shared" ref="H58:H69" si="40">E59</f>
        <v>-6.02143754658065</v>
      </c>
      <c r="I58" s="18">
        <f t="shared" ref="I58:I69" si="41">H58+273.15</f>
        <v>267.128562453419</v>
      </c>
      <c r="J58" s="18">
        <f t="shared" ref="J58:J69" si="42">EXP(($C$16*(I58-$C$14))/($C$17*I58*$C$14))</f>
        <v>0.00780269395124138</v>
      </c>
      <c r="K58" s="18">
        <f t="shared" ref="K58:K69" si="43">$B$58/12</f>
        <v>11.2298333333333</v>
      </c>
      <c r="L58" s="18">
        <f t="shared" ref="L58:L69" si="44">K58*$B$59/100</f>
        <v>3.032055</v>
      </c>
      <c r="M58" s="13" t="s">
        <v>73</v>
      </c>
      <c r="N58" s="13"/>
      <c r="O58" s="18">
        <f>L58</f>
        <v>3.032055</v>
      </c>
      <c r="P58" s="18">
        <f t="shared" ref="P58:P69" si="45">O58*J58</f>
        <v>0.0236581972083312</v>
      </c>
      <c r="Q58" s="23">
        <f t="shared" ref="Q58:Q69" si="46">P58*$B$60</f>
        <v>0.00686087719041604</v>
      </c>
      <c r="R58" s="18">
        <f t="shared" ref="R58:R69" si="47">L58*$B$60</f>
        <v>0.87929595</v>
      </c>
      <c r="S58" s="24">
        <f t="shared" ref="S58:S69" si="48">Q58/R58</f>
        <v>0.00780269395124138</v>
      </c>
      <c r="T58" s="3">
        <v>0.27</v>
      </c>
      <c r="U58" s="25">
        <f t="shared" ref="U58:U69" si="49">S58*T58</f>
        <v>0.00210672736683517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0.226809337127376</v>
      </c>
      <c r="AC58" s="28">
        <f t="shared" ref="AC58:AC69" si="51">$B$58/12</f>
        <v>11.2298333333333</v>
      </c>
      <c r="AD58" s="1">
        <f t="shared" ref="AD58:AD69" si="52">$B$60</f>
        <v>0.29</v>
      </c>
      <c r="AE58" s="29">
        <f t="shared" ref="AE58:AE69" si="53">$E$7/12</f>
        <v>12.0739726027397</v>
      </c>
      <c r="AF58" s="1">
        <f t="shared" ref="AF58:AF69" si="54">AE58*10000*AC58*AB58</f>
        <v>307527.831689627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7">
        <v>-5.51080523606452</v>
      </c>
      <c r="E59" s="19">
        <f t="shared" ref="E59:E70" si="55">D58</f>
        <v>-6.02143754658065</v>
      </c>
      <c r="F59" s="16" t="s">
        <v>73</v>
      </c>
      <c r="G59" s="13">
        <v>2</v>
      </c>
      <c r="H59" s="18">
        <f t="shared" si="40"/>
        <v>-5.51080523606452</v>
      </c>
      <c r="I59" s="18">
        <f t="shared" si="41"/>
        <v>267.639194763935</v>
      </c>
      <c r="J59" s="18">
        <f t="shared" si="42"/>
        <v>0.0083646303832524</v>
      </c>
      <c r="K59" s="18">
        <f t="shared" si="43"/>
        <v>11.2298333333333</v>
      </c>
      <c r="L59" s="18">
        <f t="shared" si="44"/>
        <v>3.032055</v>
      </c>
      <c r="M59" s="13" t="s">
        <v>73</v>
      </c>
      <c r="N59" s="13"/>
      <c r="O59" s="18">
        <f t="shared" ref="O59:O69" si="56">L59+O58-P58-N59</f>
        <v>6.04045180279167</v>
      </c>
      <c r="P59" s="18">
        <f t="shared" si="45"/>
        <v>0.0505261466782029</v>
      </c>
      <c r="Q59" s="23">
        <f t="shared" si="46"/>
        <v>0.0146525825366788</v>
      </c>
      <c r="R59" s="18">
        <f t="shared" si="47"/>
        <v>0.87929595</v>
      </c>
      <c r="S59" s="24">
        <f t="shared" si="48"/>
        <v>0.016663994115609</v>
      </c>
      <c r="T59" s="3">
        <v>0.27</v>
      </c>
      <c r="U59" s="25">
        <f t="shared" si="49"/>
        <v>0.00449927841121444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0.227274209795299</v>
      </c>
      <c r="AC59" s="28">
        <f t="shared" si="51"/>
        <v>11.2298333333333</v>
      </c>
      <c r="AD59" s="1">
        <f t="shared" si="52"/>
        <v>0.29</v>
      </c>
      <c r="AE59" s="29">
        <f t="shared" si="53"/>
        <v>12.0739726027397</v>
      </c>
      <c r="AF59" s="1">
        <f t="shared" si="54"/>
        <v>308158.146496719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0.29</v>
      </c>
      <c r="C60" s="16">
        <v>2</v>
      </c>
      <c r="D60" s="17">
        <v>-1.20933414853571</v>
      </c>
      <c r="E60" s="19">
        <f t="shared" si="55"/>
        <v>-5.51080523606452</v>
      </c>
      <c r="F60" s="16" t="s">
        <v>73</v>
      </c>
      <c r="G60" s="13">
        <v>3</v>
      </c>
      <c r="H60" s="18">
        <f t="shared" si="40"/>
        <v>-1.20933414853571</v>
      </c>
      <c r="I60" s="18">
        <f t="shared" si="41"/>
        <v>271.940665851464</v>
      </c>
      <c r="J60" s="18">
        <f t="shared" si="42"/>
        <v>0.0148717565309944</v>
      </c>
      <c r="K60" s="18">
        <f t="shared" si="43"/>
        <v>11.2298333333333</v>
      </c>
      <c r="L60" s="18">
        <f t="shared" si="44"/>
        <v>3.032055</v>
      </c>
      <c r="M60" s="13" t="s">
        <v>73</v>
      </c>
      <c r="N60" s="13"/>
      <c r="O60" s="18">
        <f t="shared" si="56"/>
        <v>9.02198065611346</v>
      </c>
      <c r="P60" s="18">
        <f t="shared" si="45"/>
        <v>0.134172699745061</v>
      </c>
      <c r="Q60" s="23">
        <f t="shared" si="46"/>
        <v>0.0389100829260676</v>
      </c>
      <c r="R60" s="18">
        <f t="shared" si="47"/>
        <v>0.87929595</v>
      </c>
      <c r="S60" s="24">
        <f t="shared" si="48"/>
        <v>0.0442514069649332</v>
      </c>
      <c r="T60" s="3">
        <v>0.27</v>
      </c>
      <c r="U60" s="25">
        <f t="shared" si="49"/>
        <v>0.011947879880532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50"/>
        <v>0.228721473060787</v>
      </c>
      <c r="AC60" s="28">
        <f t="shared" si="51"/>
        <v>11.2298333333333</v>
      </c>
      <c r="AD60" s="1">
        <f t="shared" si="52"/>
        <v>0.29</v>
      </c>
      <c r="AE60" s="29">
        <f t="shared" si="53"/>
        <v>12.0739726027397</v>
      </c>
      <c r="AF60" s="1">
        <f t="shared" si="54"/>
        <v>310120.471943972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7">
        <v>7.97509841993548</v>
      </c>
      <c r="E61" s="19">
        <f t="shared" si="55"/>
        <v>-1.20933414853571</v>
      </c>
      <c r="F61" s="16" t="s">
        <v>73</v>
      </c>
      <c r="G61" s="13">
        <v>4</v>
      </c>
      <c r="H61" s="18">
        <f t="shared" si="40"/>
        <v>7.97509841993548</v>
      </c>
      <c r="I61" s="18">
        <f t="shared" si="41"/>
        <v>281.125098419935</v>
      </c>
      <c r="J61" s="18">
        <f t="shared" si="42"/>
        <v>0.0479048754238116</v>
      </c>
      <c r="K61" s="18">
        <f t="shared" si="43"/>
        <v>11.2298333333333</v>
      </c>
      <c r="L61" s="18">
        <f t="shared" si="44"/>
        <v>3.032055</v>
      </c>
      <c r="M61" s="13" t="s">
        <v>73</v>
      </c>
      <c r="N61" s="13"/>
      <c r="O61" s="18">
        <f t="shared" si="56"/>
        <v>11.9198629563684</v>
      </c>
      <c r="P61" s="18">
        <f t="shared" si="45"/>
        <v>0.571019549993735</v>
      </c>
      <c r="Q61" s="23">
        <f t="shared" si="46"/>
        <v>0.165595669498183</v>
      </c>
      <c r="R61" s="18">
        <f t="shared" si="47"/>
        <v>0.87929595</v>
      </c>
      <c r="S61" s="24">
        <f t="shared" si="48"/>
        <v>0.188327569913387</v>
      </c>
      <c r="T61" s="3">
        <v>0.27</v>
      </c>
      <c r="U61" s="25">
        <f t="shared" si="49"/>
        <v>0.0508484438766145</v>
      </c>
      <c r="V61" s="3">
        <v>180.9</v>
      </c>
      <c r="W61" s="26">
        <v>6</v>
      </c>
      <c r="X61" s="26">
        <v>3</v>
      </c>
      <c r="Y61" s="26">
        <v>0.3</v>
      </c>
      <c r="Z61" s="26">
        <v>6</v>
      </c>
      <c r="AA61" s="3">
        <v>30.2</v>
      </c>
      <c r="AB61" s="2">
        <f t="shared" si="50"/>
        <v>0.236279852645226</v>
      </c>
      <c r="AC61" s="28">
        <f t="shared" si="51"/>
        <v>11.2298333333333</v>
      </c>
      <c r="AD61" s="1">
        <f t="shared" si="52"/>
        <v>0.29</v>
      </c>
      <c r="AE61" s="29">
        <f t="shared" si="53"/>
        <v>12.0739726027397</v>
      </c>
      <c r="AF61" s="1">
        <f t="shared" si="54"/>
        <v>320368.780563578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7">
        <v>11.5034360927</v>
      </c>
      <c r="E62" s="19">
        <f t="shared" si="55"/>
        <v>7.97509841993548</v>
      </c>
      <c r="F62" s="16" t="s">
        <v>73</v>
      </c>
      <c r="G62" s="13">
        <v>5</v>
      </c>
      <c r="H62" s="18">
        <f t="shared" si="40"/>
        <v>11.5034360927</v>
      </c>
      <c r="I62" s="18">
        <f t="shared" si="41"/>
        <v>284.6534360927</v>
      </c>
      <c r="J62" s="18">
        <f t="shared" si="42"/>
        <v>0.0735912509953804</v>
      </c>
      <c r="K62" s="18">
        <f t="shared" si="43"/>
        <v>11.2298333333333</v>
      </c>
      <c r="L62" s="18">
        <f t="shared" si="44"/>
        <v>3.032055</v>
      </c>
      <c r="M62" s="13" t="s">
        <v>75</v>
      </c>
      <c r="N62" s="18">
        <f>(O61-P61)*$C$22/100</f>
        <v>10.7814012360559</v>
      </c>
      <c r="O62" s="18">
        <f t="shared" si="56"/>
        <v>3.59949717031873</v>
      </c>
      <c r="P62" s="18">
        <f t="shared" si="45"/>
        <v>0.264891499718087</v>
      </c>
      <c r="Q62" s="23">
        <f t="shared" si="46"/>
        <v>0.0768185349182453</v>
      </c>
      <c r="R62" s="18">
        <f t="shared" si="47"/>
        <v>0.87929595</v>
      </c>
      <c r="S62" s="24">
        <f t="shared" si="48"/>
        <v>0.0873636855921437</v>
      </c>
      <c r="T62" s="3">
        <v>0.27</v>
      </c>
      <c r="U62" s="25">
        <f t="shared" si="49"/>
        <v>0.0235881951098788</v>
      </c>
      <c r="V62" s="3">
        <v>220.1</v>
      </c>
      <c r="W62" s="26">
        <v>12.1</v>
      </c>
      <c r="X62" s="26">
        <v>4.5</v>
      </c>
      <c r="Y62" s="26">
        <v>1.5</v>
      </c>
      <c r="Z62" s="26">
        <v>6.8</v>
      </c>
      <c r="AA62" s="3">
        <v>30.2</v>
      </c>
      <c r="AB62" s="2">
        <f t="shared" si="50"/>
        <v>0.279783186309849</v>
      </c>
      <c r="AC62" s="28">
        <f t="shared" si="51"/>
        <v>11.2298333333333</v>
      </c>
      <c r="AD62" s="1">
        <f t="shared" si="52"/>
        <v>0.29</v>
      </c>
      <c r="AE62" s="29">
        <f t="shared" si="53"/>
        <v>12.0739726027397</v>
      </c>
      <c r="AF62" s="1">
        <f t="shared" si="54"/>
        <v>379354.385136103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7">
        <v>17.4294064006452</v>
      </c>
      <c r="E63" s="19">
        <f t="shared" si="55"/>
        <v>11.5034360927</v>
      </c>
      <c r="F63" s="16" t="s">
        <v>75</v>
      </c>
      <c r="G63" s="13">
        <v>6</v>
      </c>
      <c r="H63" s="18">
        <f t="shared" si="40"/>
        <v>17.4294064006452</v>
      </c>
      <c r="I63" s="18">
        <f t="shared" si="41"/>
        <v>290.579406400645</v>
      </c>
      <c r="J63" s="18">
        <f t="shared" si="42"/>
        <v>0.147836372286494</v>
      </c>
      <c r="K63" s="18">
        <f t="shared" si="43"/>
        <v>11.2298333333333</v>
      </c>
      <c r="L63" s="18">
        <f t="shared" si="44"/>
        <v>3.032055</v>
      </c>
      <c r="M63" s="13" t="s">
        <v>73</v>
      </c>
      <c r="N63" s="13"/>
      <c r="O63" s="18">
        <f t="shared" si="56"/>
        <v>6.36666067060064</v>
      </c>
      <c r="P63" s="18">
        <f t="shared" si="45"/>
        <v>0.941224017120696</v>
      </c>
      <c r="Q63" s="23">
        <f t="shared" si="46"/>
        <v>0.272954964965002</v>
      </c>
      <c r="R63" s="18">
        <f t="shared" si="47"/>
        <v>0.87929595</v>
      </c>
      <c r="S63" s="24">
        <f t="shared" si="48"/>
        <v>0.310424453751893</v>
      </c>
      <c r="T63" s="3">
        <v>0.27</v>
      </c>
      <c r="U63" s="25">
        <f t="shared" si="49"/>
        <v>0.0838146025130111</v>
      </c>
      <c r="V63" s="3">
        <v>220.1</v>
      </c>
      <c r="W63" s="26">
        <v>12.1</v>
      </c>
      <c r="X63" s="26">
        <v>4.5</v>
      </c>
      <c r="Y63" s="26">
        <v>1.5</v>
      </c>
      <c r="Z63" s="26">
        <v>6.8</v>
      </c>
      <c r="AA63" s="3">
        <v>30.2</v>
      </c>
      <c r="AB63" s="2">
        <f t="shared" si="50"/>
        <v>0.291485177268278</v>
      </c>
      <c r="AC63" s="28">
        <f t="shared" si="51"/>
        <v>11.2298333333333</v>
      </c>
      <c r="AD63" s="1">
        <f t="shared" si="52"/>
        <v>0.29</v>
      </c>
      <c r="AE63" s="29">
        <f t="shared" si="53"/>
        <v>12.0739726027397</v>
      </c>
      <c r="AF63" s="1">
        <f t="shared" si="54"/>
        <v>395220.962550754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7">
        <v>21.0093161903333</v>
      </c>
      <c r="E64" s="19">
        <f t="shared" si="55"/>
        <v>17.4294064006452</v>
      </c>
      <c r="F64" s="16" t="s">
        <v>73</v>
      </c>
      <c r="G64" s="13">
        <v>7</v>
      </c>
      <c r="H64" s="18">
        <f t="shared" si="40"/>
        <v>21.0093161903333</v>
      </c>
      <c r="I64" s="18">
        <f t="shared" si="41"/>
        <v>294.159316190333</v>
      </c>
      <c r="J64" s="18">
        <f t="shared" si="42"/>
        <v>0.222271514250995</v>
      </c>
      <c r="K64" s="18">
        <f t="shared" si="43"/>
        <v>11.2298333333333</v>
      </c>
      <c r="L64" s="18">
        <f t="shared" si="44"/>
        <v>3.032055</v>
      </c>
      <c r="M64" s="13" t="s">
        <v>73</v>
      </c>
      <c r="N64" s="13"/>
      <c r="O64" s="18">
        <f t="shared" si="56"/>
        <v>8.45749165347995</v>
      </c>
      <c r="P64" s="18">
        <f t="shared" si="45"/>
        <v>1.87985947658414</v>
      </c>
      <c r="Q64" s="23">
        <f t="shared" si="46"/>
        <v>0.5451592482094</v>
      </c>
      <c r="R64" s="18">
        <f t="shared" si="47"/>
        <v>0.87929595</v>
      </c>
      <c r="S64" s="24">
        <f t="shared" si="48"/>
        <v>0.619995177061148</v>
      </c>
      <c r="T64" s="3">
        <v>0.27</v>
      </c>
      <c r="U64" s="25">
        <f t="shared" si="49"/>
        <v>0.16739869780651</v>
      </c>
      <c r="V64" s="3">
        <v>220.1</v>
      </c>
      <c r="W64" s="26">
        <v>12.1</v>
      </c>
      <c r="X64" s="26">
        <v>4.5</v>
      </c>
      <c r="Y64" s="26">
        <v>1.5</v>
      </c>
      <c r="Z64" s="26">
        <v>6.8</v>
      </c>
      <c r="AA64" s="3">
        <v>30.2</v>
      </c>
      <c r="AB64" s="2">
        <f t="shared" si="50"/>
        <v>0.307725566983805</v>
      </c>
      <c r="AC64" s="28">
        <f t="shared" si="51"/>
        <v>11.2298333333333</v>
      </c>
      <c r="AD64" s="1">
        <f t="shared" si="52"/>
        <v>0.29</v>
      </c>
      <c r="AE64" s="29">
        <f t="shared" si="53"/>
        <v>12.0739726027397</v>
      </c>
      <c r="AF64" s="1">
        <f t="shared" si="54"/>
        <v>417241.09584097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7">
        <v>21.534777826129</v>
      </c>
      <c r="E65" s="19">
        <f t="shared" si="55"/>
        <v>21.0093161903333</v>
      </c>
      <c r="F65" s="16" t="s">
        <v>73</v>
      </c>
      <c r="G65" s="13">
        <v>8</v>
      </c>
      <c r="H65" s="18">
        <f t="shared" si="40"/>
        <v>21.534777826129</v>
      </c>
      <c r="I65" s="18">
        <f t="shared" si="41"/>
        <v>294.684777826129</v>
      </c>
      <c r="J65" s="18">
        <f t="shared" si="42"/>
        <v>0.235785387854444</v>
      </c>
      <c r="K65" s="18">
        <f t="shared" si="43"/>
        <v>11.2298333333333</v>
      </c>
      <c r="L65" s="18">
        <f t="shared" si="44"/>
        <v>3.032055</v>
      </c>
      <c r="M65" s="13" t="s">
        <v>73</v>
      </c>
      <c r="N65" s="13"/>
      <c r="O65" s="18">
        <f t="shared" si="56"/>
        <v>9.60968717689581</v>
      </c>
      <c r="P65" s="18">
        <f t="shared" si="45"/>
        <v>2.26582381816426</v>
      </c>
      <c r="Q65" s="23">
        <f t="shared" si="46"/>
        <v>0.657088907267634</v>
      </c>
      <c r="R65" s="18">
        <f t="shared" si="47"/>
        <v>0.87929595</v>
      </c>
      <c r="S65" s="24">
        <f t="shared" si="48"/>
        <v>0.747289814388016</v>
      </c>
      <c r="T65" s="3">
        <v>0.27</v>
      </c>
      <c r="U65" s="25">
        <f t="shared" si="49"/>
        <v>0.201768249884764</v>
      </c>
      <c r="V65" s="3">
        <v>220.1</v>
      </c>
      <c r="W65" s="26">
        <v>12.1</v>
      </c>
      <c r="X65" s="26">
        <v>4.5</v>
      </c>
      <c r="Y65" s="26">
        <v>1.5</v>
      </c>
      <c r="Z65" s="26">
        <v>6.8</v>
      </c>
      <c r="AA65" s="3">
        <v>30.2</v>
      </c>
      <c r="AB65" s="2">
        <f t="shared" si="50"/>
        <v>0.31440357095261</v>
      </c>
      <c r="AC65" s="28">
        <f t="shared" si="51"/>
        <v>11.2298333333333</v>
      </c>
      <c r="AD65" s="1">
        <f t="shared" si="52"/>
        <v>0.29</v>
      </c>
      <c r="AE65" s="29">
        <f t="shared" si="53"/>
        <v>12.0739726027397</v>
      </c>
      <c r="AF65" s="1">
        <f t="shared" si="54"/>
        <v>426295.714608221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7">
        <v>22.5094711080645</v>
      </c>
      <c r="E66" s="19">
        <f t="shared" si="55"/>
        <v>21.534777826129</v>
      </c>
      <c r="F66" s="16" t="s">
        <v>73</v>
      </c>
      <c r="G66" s="13">
        <v>9</v>
      </c>
      <c r="H66" s="18">
        <f t="shared" si="40"/>
        <v>22.5094711080645</v>
      </c>
      <c r="I66" s="18">
        <f t="shared" si="41"/>
        <v>295.659471108065</v>
      </c>
      <c r="J66" s="18">
        <f t="shared" si="42"/>
        <v>0.262919707475574</v>
      </c>
      <c r="K66" s="18">
        <f t="shared" si="43"/>
        <v>11.2298333333333</v>
      </c>
      <c r="L66" s="18">
        <f t="shared" si="44"/>
        <v>3.032055</v>
      </c>
      <c r="M66" s="13" t="s">
        <v>73</v>
      </c>
      <c r="N66" s="13"/>
      <c r="O66" s="18">
        <f t="shared" si="56"/>
        <v>10.3759183587316</v>
      </c>
      <c r="P66" s="18">
        <f t="shared" si="45"/>
        <v>2.72803341966814</v>
      </c>
      <c r="Q66" s="23">
        <f t="shared" si="46"/>
        <v>0.79112969170376</v>
      </c>
      <c r="R66" s="18">
        <f t="shared" si="47"/>
        <v>0.87929595</v>
      </c>
      <c r="S66" s="24">
        <f t="shared" si="48"/>
        <v>0.899730849100078</v>
      </c>
      <c r="T66" s="3">
        <v>0.27</v>
      </c>
      <c r="U66" s="25">
        <f t="shared" si="49"/>
        <v>0.242927329257021</v>
      </c>
      <c r="V66" s="3">
        <v>180.9</v>
      </c>
      <c r="W66" s="26">
        <v>6</v>
      </c>
      <c r="X66" s="26">
        <v>3</v>
      </c>
      <c r="Y66" s="26">
        <v>0.3</v>
      </c>
      <c r="Z66" s="26">
        <v>6</v>
      </c>
      <c r="AA66" s="3">
        <v>30.2</v>
      </c>
      <c r="AB66" s="2">
        <f t="shared" si="50"/>
        <v>0.273600780074639</v>
      </c>
      <c r="AC66" s="28">
        <f t="shared" si="51"/>
        <v>11.2298333333333</v>
      </c>
      <c r="AD66" s="1">
        <f t="shared" si="52"/>
        <v>0.29</v>
      </c>
      <c r="AE66" s="29">
        <f t="shared" si="53"/>
        <v>12.0739726027397</v>
      </c>
      <c r="AF66" s="1">
        <f t="shared" si="54"/>
        <v>370971.740893062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7">
        <v>15.655635661</v>
      </c>
      <c r="E67" s="19">
        <f t="shared" si="55"/>
        <v>22.5094711080645</v>
      </c>
      <c r="F67" s="16" t="s">
        <v>73</v>
      </c>
      <c r="G67" s="13">
        <v>10</v>
      </c>
      <c r="H67" s="18">
        <f t="shared" si="40"/>
        <v>15.655635661</v>
      </c>
      <c r="I67" s="18">
        <f t="shared" si="41"/>
        <v>288.805635661</v>
      </c>
      <c r="J67" s="18">
        <f t="shared" si="42"/>
        <v>0.120338344016527</v>
      </c>
      <c r="K67" s="18">
        <f t="shared" si="43"/>
        <v>11.2298333333333</v>
      </c>
      <c r="L67" s="18">
        <f t="shared" si="44"/>
        <v>3.032055</v>
      </c>
      <c r="M67" s="13" t="s">
        <v>73</v>
      </c>
      <c r="N67" s="13"/>
      <c r="O67" s="18">
        <f t="shared" si="56"/>
        <v>10.6799399390634</v>
      </c>
      <c r="P67" s="18">
        <f t="shared" si="45"/>
        <v>1.28520628646286</v>
      </c>
      <c r="Q67" s="23">
        <f t="shared" si="46"/>
        <v>0.372709823074229</v>
      </c>
      <c r="R67" s="18">
        <f t="shared" si="47"/>
        <v>0.87929595</v>
      </c>
      <c r="S67" s="24">
        <f t="shared" si="48"/>
        <v>0.423873012350653</v>
      </c>
      <c r="T67" s="3">
        <v>0.27</v>
      </c>
      <c r="U67" s="25">
        <f t="shared" si="49"/>
        <v>0.114445713334676</v>
      </c>
      <c r="V67" s="3">
        <v>180.9</v>
      </c>
      <c r="W67" s="26">
        <v>6</v>
      </c>
      <c r="X67" s="26">
        <v>3</v>
      </c>
      <c r="Y67" s="26">
        <v>0.3</v>
      </c>
      <c r="Z67" s="26">
        <v>6</v>
      </c>
      <c r="AA67" s="3">
        <v>30.2</v>
      </c>
      <c r="AB67" s="2">
        <f t="shared" si="50"/>
        <v>0.248636802100928</v>
      </c>
      <c r="AC67" s="28">
        <f t="shared" si="51"/>
        <v>11.2298333333333</v>
      </c>
      <c r="AD67" s="1">
        <f t="shared" si="52"/>
        <v>0.29</v>
      </c>
      <c r="AE67" s="29">
        <f t="shared" si="53"/>
        <v>12.0739726027397</v>
      </c>
      <c r="AF67" s="1">
        <f t="shared" si="54"/>
        <v>337123.40769022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7">
        <v>10.4418818982258</v>
      </c>
      <c r="E68" s="19">
        <f t="shared" si="55"/>
        <v>15.655635661</v>
      </c>
      <c r="F68" s="16" t="s">
        <v>73</v>
      </c>
      <c r="G68" s="13">
        <v>11</v>
      </c>
      <c r="H68" s="18">
        <f t="shared" si="40"/>
        <v>10.4418818982258</v>
      </c>
      <c r="I68" s="18">
        <f t="shared" si="41"/>
        <v>283.591881898226</v>
      </c>
      <c r="J68" s="18">
        <f t="shared" si="42"/>
        <v>0.0647468819066119</v>
      </c>
      <c r="K68" s="18">
        <f t="shared" si="43"/>
        <v>11.2298333333333</v>
      </c>
      <c r="L68" s="18">
        <f t="shared" si="44"/>
        <v>3.032055</v>
      </c>
      <c r="M68" s="13" t="s">
        <v>75</v>
      </c>
      <c r="N68" s="18">
        <f>(O67-P67)*$C$22/100</f>
        <v>8.92499696997053</v>
      </c>
      <c r="O68" s="18">
        <f t="shared" si="56"/>
        <v>3.50179168263003</v>
      </c>
      <c r="P68" s="18">
        <f t="shared" si="45"/>
        <v>0.226730092536802</v>
      </c>
      <c r="Q68" s="23">
        <f t="shared" si="46"/>
        <v>0.0657517268356726</v>
      </c>
      <c r="R68" s="18">
        <f t="shared" si="47"/>
        <v>0.87929595</v>
      </c>
      <c r="S68" s="24">
        <f t="shared" si="48"/>
        <v>0.0747776978111552</v>
      </c>
      <c r="T68" s="3">
        <v>0.27</v>
      </c>
      <c r="U68" s="25">
        <f t="shared" si="49"/>
        <v>0.0201899784090119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50"/>
        <v>0.230322912804871</v>
      </c>
      <c r="AC68" s="28">
        <f t="shared" si="51"/>
        <v>11.2298333333333</v>
      </c>
      <c r="AD68" s="1">
        <f t="shared" si="52"/>
        <v>0.29</v>
      </c>
      <c r="AE68" s="29">
        <f t="shared" si="53"/>
        <v>12.0739726027397</v>
      </c>
      <c r="AF68" s="1">
        <f t="shared" si="54"/>
        <v>312291.843274258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7">
        <v>1.65151664406667</v>
      </c>
      <c r="E69" s="19">
        <f t="shared" si="55"/>
        <v>10.4418818982258</v>
      </c>
      <c r="F69" s="16" t="s">
        <v>75</v>
      </c>
      <c r="G69" s="13">
        <v>12</v>
      </c>
      <c r="H69" s="18">
        <f t="shared" si="40"/>
        <v>1.65151664406667</v>
      </c>
      <c r="I69" s="18">
        <f t="shared" si="41"/>
        <v>274.801516644067</v>
      </c>
      <c r="J69" s="18">
        <f t="shared" si="42"/>
        <v>0.0215896473887085</v>
      </c>
      <c r="K69" s="18">
        <f t="shared" si="43"/>
        <v>11.2298333333333</v>
      </c>
      <c r="L69" s="18">
        <f t="shared" si="44"/>
        <v>3.032055</v>
      </c>
      <c r="M69" s="13" t="s">
        <v>73</v>
      </c>
      <c r="N69" s="13"/>
      <c r="O69" s="18">
        <f t="shared" si="56"/>
        <v>6.30711659009323</v>
      </c>
      <c r="P69" s="18">
        <f t="shared" si="45"/>
        <v>0.136168423219586</v>
      </c>
      <c r="Q69" s="23">
        <f t="shared" si="46"/>
        <v>0.03948884273368</v>
      </c>
      <c r="R69" s="18">
        <f t="shared" si="47"/>
        <v>0.87929595</v>
      </c>
      <c r="S69" s="24">
        <f t="shared" si="48"/>
        <v>0.0449096151684538</v>
      </c>
      <c r="T69" s="3">
        <v>0.27</v>
      </c>
      <c r="U69" s="25">
        <f t="shared" si="49"/>
        <v>0.0121255960954825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0.228756003321352</v>
      </c>
      <c r="AC69" s="28">
        <f t="shared" si="51"/>
        <v>11.2298333333333</v>
      </c>
      <c r="AD69" s="1">
        <f t="shared" si="52"/>
        <v>0.29</v>
      </c>
      <c r="AE69" s="29">
        <f t="shared" si="53"/>
        <v>12.0739726027397</v>
      </c>
      <c r="AF69" s="1">
        <f t="shared" si="54"/>
        <v>310167.291075378</v>
      </c>
      <c r="AG69" s="1">
        <f>SUM(AF58:AF69)</f>
        <v>4194841.67176286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7">
        <v>-4.76828846074194</v>
      </c>
      <c r="E70" s="19">
        <f t="shared" si="55"/>
        <v>1.65151664406667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-6.02143754658065</v>
      </c>
      <c r="E74" s="16"/>
      <c r="F74" s="16"/>
      <c r="G74" s="13">
        <v>1</v>
      </c>
      <c r="H74" s="18">
        <f t="shared" ref="H74:H85" si="57">E75</f>
        <v>-6.02143754658065</v>
      </c>
      <c r="I74" s="18">
        <f t="shared" ref="I74:I85" si="58">H74+273.15</f>
        <v>267.128562453419</v>
      </c>
      <c r="J74" s="18">
        <f t="shared" ref="J74:J85" si="59">EXP(($C$16*(I74-$C$14))/($C$17*I74*$C$14))</f>
        <v>0.00780269395124138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0.00406692014126603</v>
      </c>
      <c r="Q74" s="23">
        <f t="shared" ref="Q74:Q85" si="63">P74*$B$76</f>
        <v>0.00105739923672917</v>
      </c>
      <c r="R74" s="18">
        <f t="shared" ref="R74:R85" si="64">L74*$B$76</f>
        <v>0.1355172</v>
      </c>
      <c r="S74" s="24">
        <f t="shared" ref="S74:S85" si="65">Q74/R74</f>
        <v>0.00780269395124138</v>
      </c>
      <c r="T74" s="3">
        <v>0.01</v>
      </c>
      <c r="U74" s="25">
        <f t="shared" ref="U74:U85" si="66">S74*T74</f>
        <v>7.80269395124138e-5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0.00556802693951241</v>
      </c>
      <c r="AU74" s="28">
        <f t="shared" ref="AU74:AU85" si="70">$B$74/12</f>
        <v>52.122</v>
      </c>
      <c r="AV74" s="1">
        <f t="shared" ref="AV74:AV85" si="71">$B$76</f>
        <v>0.26</v>
      </c>
      <c r="AW74" s="2">
        <f>$E$8/12</f>
        <v>0.0191666666666667</v>
      </c>
      <c r="AX74" s="1">
        <f t="shared" ref="AX74:AX85" si="72">AW74*10000*AV74*0.67*AU74*AT74</f>
        <v>9.68985192321664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-5.51080523606452</v>
      </c>
      <c r="E75" s="19">
        <f t="shared" ref="E75:E86" si="73">D74</f>
        <v>-6.02143754658065</v>
      </c>
      <c r="F75" s="16" t="s">
        <v>73</v>
      </c>
      <c r="G75" s="13">
        <v>2</v>
      </c>
      <c r="H75" s="18">
        <f t="shared" si="57"/>
        <v>-5.51080523606452</v>
      </c>
      <c r="I75" s="18">
        <f t="shared" si="58"/>
        <v>267.639194763935</v>
      </c>
      <c r="J75" s="18">
        <f t="shared" si="59"/>
        <v>0.0083646303832524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1.03837307985873</v>
      </c>
      <c r="P75" s="18">
        <f t="shared" si="62"/>
        <v>0.00868560701293774</v>
      </c>
      <c r="Q75" s="23">
        <f t="shared" si="63"/>
        <v>0.00225825782336381</v>
      </c>
      <c r="R75" s="18">
        <f t="shared" si="64"/>
        <v>0.1355172</v>
      </c>
      <c r="S75" s="24">
        <f t="shared" si="65"/>
        <v>0.016663994115609</v>
      </c>
      <c r="T75" s="3">
        <v>0.01</v>
      </c>
      <c r="U75" s="25">
        <f t="shared" si="66"/>
        <v>0.00016663994115609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0.00565663994115609</v>
      </c>
      <c r="AU75" s="28">
        <f t="shared" si="70"/>
        <v>52.122</v>
      </c>
      <c r="AV75" s="1">
        <f t="shared" si="71"/>
        <v>0.26</v>
      </c>
      <c r="AW75" s="2">
        <f t="shared" ref="AW75:AW85" si="75">$E$8/12</f>
        <v>0.0191666666666667</v>
      </c>
      <c r="AX75" s="1">
        <f t="shared" si="72"/>
        <v>9.84406218005031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7">
        <v>-1.20933414853571</v>
      </c>
      <c r="E76" s="19">
        <f t="shared" si="73"/>
        <v>-5.51080523606452</v>
      </c>
      <c r="F76" s="16" t="s">
        <v>73</v>
      </c>
      <c r="G76" s="13">
        <v>3</v>
      </c>
      <c r="H76" s="18">
        <f t="shared" si="57"/>
        <v>-1.20933414853571</v>
      </c>
      <c r="I76" s="18">
        <f t="shared" si="58"/>
        <v>271.940665851464</v>
      </c>
      <c r="J76" s="18">
        <f t="shared" si="59"/>
        <v>0.0148717565309944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1.5509074728458</v>
      </c>
      <c r="P76" s="18">
        <f t="shared" si="62"/>
        <v>0.0230647183382625</v>
      </c>
      <c r="Q76" s="23">
        <f t="shared" si="63"/>
        <v>0.00599682676794825</v>
      </c>
      <c r="R76" s="18">
        <f t="shared" si="64"/>
        <v>0.1355172</v>
      </c>
      <c r="S76" s="24">
        <f t="shared" si="65"/>
        <v>0.0442514069649332</v>
      </c>
      <c r="T76" s="3">
        <v>0.01</v>
      </c>
      <c r="U76" s="25">
        <f t="shared" si="66"/>
        <v>0.000442514069649332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0.001</v>
      </c>
      <c r="AF76" s="3">
        <v>0.49</v>
      </c>
      <c r="AG76" s="25">
        <f t="shared" si="67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8"/>
        <v>0.005</v>
      </c>
      <c r="AT76" s="2">
        <f t="shared" si="69"/>
        <v>0.00593251406964933</v>
      </c>
      <c r="AU76" s="28">
        <f t="shared" si="70"/>
        <v>52.122</v>
      </c>
      <c r="AV76" s="1">
        <f t="shared" si="71"/>
        <v>0.26</v>
      </c>
      <c r="AW76" s="2">
        <f t="shared" si="75"/>
        <v>0.0191666666666667</v>
      </c>
      <c r="AX76" s="1">
        <f t="shared" si="72"/>
        <v>10.3241567420174</v>
      </c>
    </row>
    <row r="77" s="1" customFormat="1" spans="1:50">
      <c r="A77" s="13"/>
      <c r="B77" s="13"/>
      <c r="C77" s="16">
        <v>3</v>
      </c>
      <c r="D77" s="17">
        <v>7.97509841993548</v>
      </c>
      <c r="E77" s="19">
        <f t="shared" si="73"/>
        <v>-1.20933414853571</v>
      </c>
      <c r="F77" s="16" t="s">
        <v>73</v>
      </c>
      <c r="G77" s="13">
        <v>4</v>
      </c>
      <c r="H77" s="18">
        <f t="shared" si="57"/>
        <v>7.97509841993548</v>
      </c>
      <c r="I77" s="18">
        <f t="shared" si="58"/>
        <v>281.125098419935</v>
      </c>
      <c r="J77" s="18">
        <f t="shared" si="59"/>
        <v>0.0479048754238116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2.04906275450753</v>
      </c>
      <c r="P77" s="18">
        <f t="shared" si="62"/>
        <v>0.0981600959902557</v>
      </c>
      <c r="Q77" s="23">
        <f t="shared" si="63"/>
        <v>0.0255216249574665</v>
      </c>
      <c r="R77" s="18">
        <f t="shared" si="64"/>
        <v>0.1355172</v>
      </c>
      <c r="S77" s="24">
        <f t="shared" si="65"/>
        <v>0.188327569913387</v>
      </c>
      <c r="T77" s="3">
        <v>0.01</v>
      </c>
      <c r="U77" s="25">
        <f t="shared" si="66"/>
        <v>0.00188327569913387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0.001</v>
      </c>
      <c r="AF77" s="3">
        <v>0.49</v>
      </c>
      <c r="AG77" s="25">
        <f t="shared" si="67"/>
        <v>0.00049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</v>
      </c>
      <c r="AR77" s="3">
        <v>0.5</v>
      </c>
      <c r="AS77" s="3">
        <f t="shared" si="68"/>
        <v>0.005</v>
      </c>
      <c r="AT77" s="2">
        <f t="shared" si="69"/>
        <v>0.00737327569913387</v>
      </c>
      <c r="AU77" s="28">
        <f t="shared" si="70"/>
        <v>52.122</v>
      </c>
      <c r="AV77" s="1">
        <f t="shared" si="71"/>
        <v>0.26</v>
      </c>
      <c r="AW77" s="2">
        <f t="shared" si="75"/>
        <v>0.0191666666666667</v>
      </c>
      <c r="AX77" s="1">
        <f t="shared" si="72"/>
        <v>12.8314662428547</v>
      </c>
    </row>
    <row r="78" s="1" customFormat="1" spans="1:50">
      <c r="A78" s="13"/>
      <c r="B78" s="13"/>
      <c r="C78" s="16">
        <v>4</v>
      </c>
      <c r="D78" s="17">
        <v>11.5034360927</v>
      </c>
      <c r="E78" s="19">
        <f t="shared" si="73"/>
        <v>7.97509841993548</v>
      </c>
      <c r="F78" s="16" t="s">
        <v>73</v>
      </c>
      <c r="G78" s="13">
        <v>5</v>
      </c>
      <c r="H78" s="18">
        <f t="shared" si="57"/>
        <v>11.5034360927</v>
      </c>
      <c r="I78" s="18">
        <f t="shared" si="58"/>
        <v>284.6534360927</v>
      </c>
      <c r="J78" s="18">
        <f t="shared" si="59"/>
        <v>0.0735912509953804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1.85335752559141</v>
      </c>
      <c r="O78" s="18">
        <f t="shared" si="74"/>
        <v>0.618765132925864</v>
      </c>
      <c r="P78" s="18">
        <f t="shared" si="62"/>
        <v>0.0455357002043372</v>
      </c>
      <c r="Q78" s="23">
        <f t="shared" si="63"/>
        <v>0.0118392820531277</v>
      </c>
      <c r="R78" s="18">
        <f t="shared" si="64"/>
        <v>0.1355172</v>
      </c>
      <c r="S78" s="24">
        <f t="shared" si="65"/>
        <v>0.0873636855921437</v>
      </c>
      <c r="T78" s="3">
        <v>0.01</v>
      </c>
      <c r="U78" s="25">
        <f t="shared" si="66"/>
        <v>0.000873636855921437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0.005</v>
      </c>
      <c r="AF78" s="3">
        <v>0.49</v>
      </c>
      <c r="AG78" s="25">
        <f t="shared" si="67"/>
        <v>0.00245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0.015</v>
      </c>
      <c r="AR78" s="3">
        <v>0.5</v>
      </c>
      <c r="AS78" s="3">
        <f t="shared" si="68"/>
        <v>0.0075</v>
      </c>
      <c r="AT78" s="2">
        <f t="shared" si="69"/>
        <v>0.0108236368559214</v>
      </c>
      <c r="AU78" s="28">
        <f t="shared" si="70"/>
        <v>52.122</v>
      </c>
      <c r="AV78" s="1">
        <f t="shared" si="71"/>
        <v>0.26</v>
      </c>
      <c r="AW78" s="2">
        <f t="shared" si="75"/>
        <v>0.0191666666666667</v>
      </c>
      <c r="AX78" s="1">
        <f t="shared" si="72"/>
        <v>18.8360149014892</v>
      </c>
    </row>
    <row r="79" s="1" customFormat="1" spans="1:50">
      <c r="A79" s="13"/>
      <c r="B79" s="13"/>
      <c r="C79" s="16">
        <v>5</v>
      </c>
      <c r="D79" s="17">
        <v>17.4294064006452</v>
      </c>
      <c r="E79" s="19">
        <f t="shared" si="73"/>
        <v>11.5034360927</v>
      </c>
      <c r="F79" s="16" t="s">
        <v>75</v>
      </c>
      <c r="G79" s="13">
        <v>6</v>
      </c>
      <c r="H79" s="18">
        <f t="shared" si="57"/>
        <v>17.4294064006452</v>
      </c>
      <c r="I79" s="18">
        <f t="shared" si="58"/>
        <v>290.579406400645</v>
      </c>
      <c r="J79" s="18">
        <f t="shared" si="59"/>
        <v>0.147836372286494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1.09444943272153</v>
      </c>
      <c r="P79" s="18">
        <f t="shared" si="62"/>
        <v>0.161799433784562</v>
      </c>
      <c r="Q79" s="23">
        <f t="shared" si="63"/>
        <v>0.0420678527839861</v>
      </c>
      <c r="R79" s="18">
        <f t="shared" si="64"/>
        <v>0.1355172</v>
      </c>
      <c r="S79" s="24">
        <f t="shared" si="65"/>
        <v>0.310424453751893</v>
      </c>
      <c r="T79" s="3">
        <v>0.01</v>
      </c>
      <c r="U79" s="25">
        <f t="shared" si="66"/>
        <v>0.00310424453751893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0.005</v>
      </c>
      <c r="AF79" s="3">
        <v>0.49</v>
      </c>
      <c r="AG79" s="25">
        <f t="shared" si="67"/>
        <v>0.00245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0.015</v>
      </c>
      <c r="AR79" s="3">
        <v>0.5</v>
      </c>
      <c r="AS79" s="3">
        <f t="shared" si="68"/>
        <v>0.0075</v>
      </c>
      <c r="AT79" s="2">
        <f t="shared" si="69"/>
        <v>0.0130542445375189</v>
      </c>
      <c r="AU79" s="28">
        <f t="shared" si="70"/>
        <v>52.122</v>
      </c>
      <c r="AV79" s="1">
        <f t="shared" si="71"/>
        <v>0.26</v>
      </c>
      <c r="AW79" s="2">
        <f t="shared" si="75"/>
        <v>0.0191666666666667</v>
      </c>
      <c r="AX79" s="1">
        <f t="shared" si="72"/>
        <v>22.7178671928436</v>
      </c>
    </row>
    <row r="80" s="1" customFormat="1" spans="1:50">
      <c r="A80" s="13"/>
      <c r="B80" s="13"/>
      <c r="C80" s="16">
        <v>6</v>
      </c>
      <c r="D80" s="17">
        <v>21.0093161903333</v>
      </c>
      <c r="E80" s="19">
        <f t="shared" si="73"/>
        <v>17.4294064006452</v>
      </c>
      <c r="F80" s="16" t="s">
        <v>73</v>
      </c>
      <c r="G80" s="13">
        <v>7</v>
      </c>
      <c r="H80" s="18">
        <f t="shared" si="57"/>
        <v>21.0093161903333</v>
      </c>
      <c r="I80" s="18">
        <f t="shared" si="58"/>
        <v>294.159316190333</v>
      </c>
      <c r="J80" s="18">
        <f t="shared" si="59"/>
        <v>0.222271514250995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1.45386999893697</v>
      </c>
      <c r="P80" s="18">
        <f t="shared" si="62"/>
        <v>0.323153886187812</v>
      </c>
      <c r="Q80" s="23">
        <f t="shared" si="63"/>
        <v>0.084020010408831</v>
      </c>
      <c r="R80" s="18">
        <f t="shared" si="64"/>
        <v>0.1355172</v>
      </c>
      <c r="S80" s="24">
        <f t="shared" si="65"/>
        <v>0.619995177061148</v>
      </c>
      <c r="T80" s="3">
        <v>0.01</v>
      </c>
      <c r="U80" s="25">
        <f t="shared" si="66"/>
        <v>0.00619995177061148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0.005</v>
      </c>
      <c r="AF80" s="3">
        <v>0.49</v>
      </c>
      <c r="AG80" s="25">
        <f t="shared" si="67"/>
        <v>0.00245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0.015</v>
      </c>
      <c r="AR80" s="3">
        <v>0.5</v>
      </c>
      <c r="AS80" s="3">
        <f t="shared" si="68"/>
        <v>0.0075</v>
      </c>
      <c r="AT80" s="2">
        <f t="shared" si="69"/>
        <v>0.0161499517706115</v>
      </c>
      <c r="AU80" s="28">
        <f t="shared" si="70"/>
        <v>52.122</v>
      </c>
      <c r="AV80" s="1">
        <f t="shared" si="71"/>
        <v>0.26</v>
      </c>
      <c r="AW80" s="2">
        <f t="shared" si="75"/>
        <v>0.0191666666666667</v>
      </c>
      <c r="AX80" s="1">
        <f t="shared" si="72"/>
        <v>28.1052234345007</v>
      </c>
    </row>
    <row r="81" s="1" customFormat="1" spans="1:50">
      <c r="A81" s="13"/>
      <c r="B81" s="13"/>
      <c r="C81" s="16">
        <v>7</v>
      </c>
      <c r="D81" s="17">
        <v>21.534777826129</v>
      </c>
      <c r="E81" s="19">
        <f t="shared" si="73"/>
        <v>21.0093161903333</v>
      </c>
      <c r="F81" s="16" t="s">
        <v>73</v>
      </c>
      <c r="G81" s="13">
        <v>8</v>
      </c>
      <c r="H81" s="18">
        <f t="shared" si="57"/>
        <v>21.534777826129</v>
      </c>
      <c r="I81" s="18">
        <f t="shared" si="58"/>
        <v>294.684777826129</v>
      </c>
      <c r="J81" s="18">
        <f t="shared" si="59"/>
        <v>0.235785387854444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1.65193611274915</v>
      </c>
      <c r="P81" s="18">
        <f t="shared" si="62"/>
        <v>0.389502397055322</v>
      </c>
      <c r="Q81" s="23">
        <f t="shared" si="63"/>
        <v>0.101270623234384</v>
      </c>
      <c r="R81" s="18">
        <f t="shared" si="64"/>
        <v>0.1355172</v>
      </c>
      <c r="S81" s="24">
        <f t="shared" si="65"/>
        <v>0.747289814388016</v>
      </c>
      <c r="T81" s="3">
        <v>0.01</v>
      </c>
      <c r="U81" s="25">
        <f t="shared" si="66"/>
        <v>0.00747289814388016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0.005</v>
      </c>
      <c r="AF81" s="3">
        <v>0.49</v>
      </c>
      <c r="AG81" s="25">
        <f t="shared" si="67"/>
        <v>0.00245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0.015</v>
      </c>
      <c r="AR81" s="3">
        <v>0.5</v>
      </c>
      <c r="AS81" s="3">
        <f t="shared" si="68"/>
        <v>0.0075</v>
      </c>
      <c r="AT81" s="2">
        <f t="shared" si="69"/>
        <v>0.0174228981438802</v>
      </c>
      <c r="AU81" s="28">
        <f t="shared" si="70"/>
        <v>52.122</v>
      </c>
      <c r="AV81" s="1">
        <f t="shared" si="71"/>
        <v>0.26</v>
      </c>
      <c r="AW81" s="2">
        <f t="shared" si="75"/>
        <v>0.0191666666666667</v>
      </c>
      <c r="AX81" s="1">
        <f t="shared" si="72"/>
        <v>30.3204896315154</v>
      </c>
    </row>
    <row r="82" s="1" customFormat="1" spans="1:50">
      <c r="A82" s="13"/>
      <c r="B82" s="13"/>
      <c r="C82" s="16">
        <v>8</v>
      </c>
      <c r="D82" s="17">
        <v>22.5094711080645</v>
      </c>
      <c r="E82" s="19">
        <f t="shared" si="73"/>
        <v>21.534777826129</v>
      </c>
      <c r="F82" s="16" t="s">
        <v>73</v>
      </c>
      <c r="G82" s="13">
        <v>9</v>
      </c>
      <c r="H82" s="18">
        <f t="shared" si="57"/>
        <v>22.5094711080645</v>
      </c>
      <c r="I82" s="18">
        <f t="shared" si="58"/>
        <v>295.659471108065</v>
      </c>
      <c r="J82" s="18">
        <f t="shared" si="59"/>
        <v>0.262919707475574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1.78365371569383</v>
      </c>
      <c r="P82" s="18">
        <f t="shared" si="62"/>
        <v>0.468957713167943</v>
      </c>
      <c r="Q82" s="23">
        <f t="shared" si="63"/>
        <v>0.121929005423665</v>
      </c>
      <c r="R82" s="18">
        <f t="shared" si="64"/>
        <v>0.1355172</v>
      </c>
      <c r="S82" s="24">
        <f t="shared" si="65"/>
        <v>0.899730849100078</v>
      </c>
      <c r="T82" s="3">
        <v>0.01</v>
      </c>
      <c r="U82" s="25">
        <f t="shared" si="66"/>
        <v>0.00899730849100078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0.005</v>
      </c>
      <c r="AF82" s="3">
        <v>0.49</v>
      </c>
      <c r="AG82" s="25">
        <f t="shared" si="67"/>
        <v>0.00245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0.015</v>
      </c>
      <c r="AR82" s="3">
        <v>0.5</v>
      </c>
      <c r="AS82" s="3">
        <f t="shared" si="68"/>
        <v>0.0075</v>
      </c>
      <c r="AT82" s="2">
        <f t="shared" si="69"/>
        <v>0.0189473084910008</v>
      </c>
      <c r="AU82" s="28">
        <f t="shared" si="70"/>
        <v>52.122</v>
      </c>
      <c r="AV82" s="1">
        <f t="shared" si="71"/>
        <v>0.26</v>
      </c>
      <c r="AW82" s="2">
        <f t="shared" si="75"/>
        <v>0.0191666666666667</v>
      </c>
      <c r="AX82" s="1">
        <f t="shared" si="72"/>
        <v>32.973370210989</v>
      </c>
    </row>
    <row r="83" s="1" customFormat="1" spans="1:50">
      <c r="A83" s="13"/>
      <c r="B83" s="13"/>
      <c r="C83" s="16">
        <v>9</v>
      </c>
      <c r="D83" s="17">
        <v>15.655635661</v>
      </c>
      <c r="E83" s="19">
        <f t="shared" si="73"/>
        <v>22.5094711080645</v>
      </c>
      <c r="F83" s="16" t="s">
        <v>73</v>
      </c>
      <c r="G83" s="13">
        <v>10</v>
      </c>
      <c r="H83" s="18">
        <f t="shared" si="57"/>
        <v>15.655635661</v>
      </c>
      <c r="I83" s="18">
        <f t="shared" si="58"/>
        <v>288.805635661</v>
      </c>
      <c r="J83" s="18">
        <f t="shared" si="59"/>
        <v>0.120338344016527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1.83591600252589</v>
      </c>
      <c r="P83" s="18">
        <f t="shared" si="62"/>
        <v>0.220931091497407</v>
      </c>
      <c r="Q83" s="23">
        <f t="shared" si="63"/>
        <v>0.0574420837893259</v>
      </c>
      <c r="R83" s="18">
        <f t="shared" si="64"/>
        <v>0.1355172</v>
      </c>
      <c r="S83" s="24">
        <f t="shared" si="65"/>
        <v>0.423873012350653</v>
      </c>
      <c r="T83" s="3">
        <v>0.01</v>
      </c>
      <c r="U83" s="25">
        <f t="shared" si="66"/>
        <v>0.00423873012350653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0.001</v>
      </c>
      <c r="AF83" s="3">
        <v>0.49</v>
      </c>
      <c r="AG83" s="25">
        <f t="shared" si="67"/>
        <v>0.00049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</v>
      </c>
      <c r="AR83" s="3">
        <v>0.5</v>
      </c>
      <c r="AS83" s="3">
        <f t="shared" si="68"/>
        <v>0.005</v>
      </c>
      <c r="AT83" s="2">
        <f t="shared" si="69"/>
        <v>0.00972873012350653</v>
      </c>
      <c r="AU83" s="28">
        <f t="shared" si="70"/>
        <v>52.122</v>
      </c>
      <c r="AV83" s="1">
        <f t="shared" si="71"/>
        <v>0.26</v>
      </c>
      <c r="AW83" s="2">
        <f t="shared" si="75"/>
        <v>0.0191666666666667</v>
      </c>
      <c r="AX83" s="1">
        <f t="shared" si="72"/>
        <v>16.9305851645126</v>
      </c>
    </row>
    <row r="84" s="1" customFormat="1" spans="1:50">
      <c r="A84" s="13"/>
      <c r="B84" s="13"/>
      <c r="C84" s="16">
        <v>10</v>
      </c>
      <c r="D84" s="17">
        <v>10.4418818982258</v>
      </c>
      <c r="E84" s="19">
        <f t="shared" si="73"/>
        <v>15.655635661</v>
      </c>
      <c r="F84" s="16" t="s">
        <v>73</v>
      </c>
      <c r="G84" s="13">
        <v>11</v>
      </c>
      <c r="H84" s="18">
        <f t="shared" si="57"/>
        <v>10.4418818982258</v>
      </c>
      <c r="I84" s="18">
        <f t="shared" si="58"/>
        <v>283.591881898226</v>
      </c>
      <c r="J84" s="18">
        <f t="shared" si="59"/>
        <v>0.0647468819066119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1.53423566547706</v>
      </c>
      <c r="O84" s="18">
        <f t="shared" si="74"/>
        <v>0.601969245551424</v>
      </c>
      <c r="P84" s="18">
        <f t="shared" si="62"/>
        <v>0.0389756316531303</v>
      </c>
      <c r="Q84" s="23">
        <f t="shared" si="63"/>
        <v>0.0101336642298139</v>
      </c>
      <c r="R84" s="18">
        <f t="shared" si="64"/>
        <v>0.1355172</v>
      </c>
      <c r="S84" s="24">
        <f t="shared" si="65"/>
        <v>0.0747776978111551</v>
      </c>
      <c r="T84" s="3">
        <v>0.01</v>
      </c>
      <c r="U84" s="25">
        <f t="shared" si="66"/>
        <v>0.000747776978111552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0.001</v>
      </c>
      <c r="AF84" s="3">
        <v>0.49</v>
      </c>
      <c r="AG84" s="25">
        <f t="shared" si="67"/>
        <v>0.00049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8"/>
        <v>0.005</v>
      </c>
      <c r="AT84" s="2">
        <f t="shared" si="69"/>
        <v>0.00623777697811155</v>
      </c>
      <c r="AU84" s="28">
        <f t="shared" si="70"/>
        <v>52.122</v>
      </c>
      <c r="AV84" s="1">
        <f t="shared" si="71"/>
        <v>0.26</v>
      </c>
      <c r="AW84" s="2">
        <f t="shared" si="75"/>
        <v>0.0191666666666667</v>
      </c>
      <c r="AX84" s="1">
        <f t="shared" si="72"/>
        <v>10.8553956194119</v>
      </c>
    </row>
    <row r="85" s="1" customFormat="1" spans="1:51">
      <c r="A85" s="13"/>
      <c r="B85" s="13"/>
      <c r="C85" s="16">
        <v>11</v>
      </c>
      <c r="D85" s="17">
        <v>1.65151664406667</v>
      </c>
      <c r="E85" s="19">
        <f t="shared" si="73"/>
        <v>10.4418818982258</v>
      </c>
      <c r="F85" s="16" t="s">
        <v>75</v>
      </c>
      <c r="G85" s="13">
        <v>12</v>
      </c>
      <c r="H85" s="18">
        <f t="shared" si="57"/>
        <v>1.65151664406667</v>
      </c>
      <c r="I85" s="18">
        <f t="shared" si="58"/>
        <v>274.801516644067</v>
      </c>
      <c r="J85" s="18">
        <f t="shared" si="59"/>
        <v>0.0215896473887085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1.08421361389829</v>
      </c>
      <c r="P85" s="18">
        <f t="shared" si="62"/>
        <v>0.0234077896181015</v>
      </c>
      <c r="Q85" s="23">
        <f t="shared" si="63"/>
        <v>0.00608602530070639</v>
      </c>
      <c r="R85" s="18">
        <f t="shared" si="64"/>
        <v>0.1355172</v>
      </c>
      <c r="S85" s="24">
        <f t="shared" si="65"/>
        <v>0.0449096151684538</v>
      </c>
      <c r="T85" s="3">
        <v>0.01</v>
      </c>
      <c r="U85" s="25">
        <f t="shared" si="66"/>
        <v>0.000449096151684538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0.001</v>
      </c>
      <c r="AF85" s="3">
        <v>0.49</v>
      </c>
      <c r="AG85" s="25">
        <f t="shared" si="67"/>
        <v>0.00049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0.00593909615168454</v>
      </c>
      <c r="AU85" s="28">
        <f t="shared" si="70"/>
        <v>52.122</v>
      </c>
      <c r="AV85" s="1">
        <f t="shared" si="71"/>
        <v>0.26</v>
      </c>
      <c r="AW85" s="2">
        <f t="shared" si="75"/>
        <v>0.0191666666666667</v>
      </c>
      <c r="AX85" s="1">
        <f t="shared" si="72"/>
        <v>10.3356113202657</v>
      </c>
      <c r="AY85" s="1">
        <f>SUM(AX74:AX85)</f>
        <v>213.764094563667</v>
      </c>
    </row>
    <row r="86" s="1" customFormat="1" spans="1:46">
      <c r="A86" s="13"/>
      <c r="B86" s="13"/>
      <c r="C86" s="16">
        <v>12</v>
      </c>
      <c r="D86" s="17">
        <v>-4.76828846074194</v>
      </c>
      <c r="E86" s="19">
        <f t="shared" si="73"/>
        <v>1.65151664406667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-6.02143754658065</v>
      </c>
      <c r="E90" s="16"/>
      <c r="F90" s="16"/>
      <c r="G90" s="13">
        <v>1</v>
      </c>
      <c r="H90" s="18">
        <f t="shared" ref="H90:H101" si="76">E91</f>
        <v>-6.02143754658065</v>
      </c>
      <c r="I90" s="18">
        <f t="shared" ref="I90:I101" si="77">H90+273.15</f>
        <v>267.128562453419</v>
      </c>
      <c r="J90" s="18">
        <f t="shared" ref="J90:J101" si="78">EXP(($C$16*(I90-$C$14))/($C$17*I90*$C$14))</f>
        <v>0.00780269395124138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0.00222142696791842</v>
      </c>
      <c r="Q90" s="23">
        <f t="shared" ref="Q90:Q101" si="82">P90*$B$76</f>
        <v>0.00057757101165879</v>
      </c>
      <c r="R90" s="18">
        <f t="shared" ref="R90:R101" si="83">L90*$B$76</f>
        <v>0.074022</v>
      </c>
      <c r="S90" s="24">
        <f t="shared" ref="S90:S101" si="84">Q90/R90</f>
        <v>0.00780269395124138</v>
      </c>
      <c r="T90" s="3">
        <v>0.01</v>
      </c>
      <c r="U90" s="25">
        <f t="shared" ref="U90:U101" si="85">S90*T90</f>
        <v>7.80269395124138e-5</v>
      </c>
      <c r="V90" s="24"/>
      <c r="W90" s="3"/>
      <c r="X90" s="3"/>
      <c r="Y90" s="27"/>
      <c r="Z90" s="3"/>
      <c r="AA90" s="26"/>
      <c r="AB90" s="3"/>
      <c r="AC90" s="3"/>
      <c r="AD90" s="26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0.00556802693951241</v>
      </c>
      <c r="AU90" s="28">
        <f t="shared" ref="AU90:AU101" si="89">$B$90/12</f>
        <v>28.47</v>
      </c>
      <c r="AV90" s="1">
        <f t="shared" ref="AV90:AV101" si="90">$B$76</f>
        <v>0.26</v>
      </c>
      <c r="AW90" s="2">
        <f>$E$9/12</f>
        <v>0.57</v>
      </c>
      <c r="AX90" s="1">
        <f t="shared" ref="AX90:AX101" si="91">AW90*10000*AV90*0.67*AU90*AT90</f>
        <v>157.402563575525</v>
      </c>
      <c r="AZ90" s="2">
        <f>$E$10/12</f>
        <v>0.034974572756266</v>
      </c>
      <c r="BA90" s="1">
        <f t="shared" ref="BA90:BA101" si="92">AZ90*10000*AV90*0.67*AU90*AT90</f>
        <v>9.65804809086839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-5.51080523606452</v>
      </c>
      <c r="E91" s="19">
        <f t="shared" ref="E91:E102" si="93">D90</f>
        <v>-6.02143754658065</v>
      </c>
      <c r="F91" s="16" t="s">
        <v>73</v>
      </c>
      <c r="G91" s="13">
        <v>2</v>
      </c>
      <c r="H91" s="18">
        <f t="shared" si="76"/>
        <v>-5.51080523606452</v>
      </c>
      <c r="I91" s="18">
        <f t="shared" si="77"/>
        <v>267.639194763935</v>
      </c>
      <c r="J91" s="18">
        <f t="shared" si="78"/>
        <v>0.0083646303832524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0.567178573032082</v>
      </c>
      <c r="P91" s="18">
        <f t="shared" si="81"/>
        <v>0.00474423912471389</v>
      </c>
      <c r="Q91" s="23">
        <f t="shared" si="82"/>
        <v>0.00123350217242561</v>
      </c>
      <c r="R91" s="18">
        <f t="shared" si="83"/>
        <v>0.074022</v>
      </c>
      <c r="S91" s="24">
        <f t="shared" si="84"/>
        <v>0.016663994115609</v>
      </c>
      <c r="T91" s="3">
        <v>0.01</v>
      </c>
      <c r="U91" s="25">
        <f t="shared" si="85"/>
        <v>0.00016663994115609</v>
      </c>
      <c r="V91" s="24"/>
      <c r="W91" s="3"/>
      <c r="X91" s="3"/>
      <c r="Y91" s="27"/>
      <c r="Z91" s="3"/>
      <c r="AA91" s="26"/>
      <c r="AB91" s="3"/>
      <c r="AC91" s="3"/>
      <c r="AD91" s="26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0.00565663994115609</v>
      </c>
      <c r="AU91" s="28">
        <f t="shared" si="89"/>
        <v>28.47</v>
      </c>
      <c r="AV91" s="1">
        <f t="shared" si="90"/>
        <v>0.26</v>
      </c>
      <c r="AW91" s="2">
        <f t="shared" ref="AW91:AW101" si="95">$E$9/12</f>
        <v>0.57</v>
      </c>
      <c r="AX91" s="1">
        <f t="shared" si="91"/>
        <v>159.907564678493</v>
      </c>
      <c r="AZ91" s="2">
        <f t="shared" ref="AZ91:AZ101" si="96">$E$10/12</f>
        <v>0.034974572756266</v>
      </c>
      <c r="BA91" s="1">
        <f t="shared" si="92"/>
        <v>9.81175220197417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7">
        <v>-1.20933414853571</v>
      </c>
      <c r="E92" s="19">
        <f t="shared" si="93"/>
        <v>-5.51080523606452</v>
      </c>
      <c r="F92" s="16" t="s">
        <v>73</v>
      </c>
      <c r="G92" s="13">
        <v>3</v>
      </c>
      <c r="H92" s="18">
        <f t="shared" si="76"/>
        <v>-1.20933414853571</v>
      </c>
      <c r="I92" s="18">
        <f t="shared" si="77"/>
        <v>271.940665851464</v>
      </c>
      <c r="J92" s="18">
        <f t="shared" si="78"/>
        <v>0.0148717565309944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0.847134333907368</v>
      </c>
      <c r="P92" s="18">
        <f t="shared" si="81"/>
        <v>0.0125983755629165</v>
      </c>
      <c r="Q92" s="23">
        <f t="shared" si="82"/>
        <v>0.00327557764635829</v>
      </c>
      <c r="R92" s="18">
        <f t="shared" si="83"/>
        <v>0.074022</v>
      </c>
      <c r="S92" s="24">
        <f t="shared" si="84"/>
        <v>0.0442514069649332</v>
      </c>
      <c r="T92" s="3">
        <v>0.01</v>
      </c>
      <c r="U92" s="25">
        <f t="shared" si="85"/>
        <v>0.000442514069649332</v>
      </c>
      <c r="V92" s="24"/>
      <c r="W92" s="3"/>
      <c r="X92" s="3"/>
      <c r="Y92" s="27"/>
      <c r="Z92" s="3"/>
      <c r="AA92" s="26"/>
      <c r="AB92" s="3"/>
      <c r="AC92" s="3"/>
      <c r="AD92" s="26"/>
      <c r="AE92" s="24">
        <v>0.001</v>
      </c>
      <c r="AF92" s="3">
        <v>0.49</v>
      </c>
      <c r="AG92" s="25">
        <f t="shared" si="86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7"/>
        <v>0.005</v>
      </c>
      <c r="AT92" s="2">
        <f t="shared" si="88"/>
        <v>0.00593251406964933</v>
      </c>
      <c r="AU92" s="28">
        <f t="shared" si="89"/>
        <v>28.47</v>
      </c>
      <c r="AV92" s="1">
        <f t="shared" si="90"/>
        <v>0.26</v>
      </c>
      <c r="AW92" s="2">
        <f t="shared" si="95"/>
        <v>0.57</v>
      </c>
      <c r="AX92" s="1">
        <f t="shared" si="91"/>
        <v>167.706250913442</v>
      </c>
      <c r="AZ92" s="2">
        <f t="shared" si="96"/>
        <v>0.034974572756266</v>
      </c>
      <c r="BA92" s="1">
        <f t="shared" si="92"/>
        <v>10.290271007461</v>
      </c>
    </row>
    <row r="93" s="1" customFormat="1" spans="1:53">
      <c r="A93" s="13"/>
      <c r="B93" s="13"/>
      <c r="C93" s="16">
        <v>3</v>
      </c>
      <c r="D93" s="17">
        <v>7.97509841993548</v>
      </c>
      <c r="E93" s="19">
        <f t="shared" si="93"/>
        <v>-1.20933414853571</v>
      </c>
      <c r="F93" s="16" t="s">
        <v>73</v>
      </c>
      <c r="G93" s="13">
        <v>4</v>
      </c>
      <c r="H93" s="18">
        <f t="shared" si="76"/>
        <v>7.97509841993548</v>
      </c>
      <c r="I93" s="18">
        <f t="shared" si="77"/>
        <v>281.125098419935</v>
      </c>
      <c r="J93" s="18">
        <f t="shared" si="78"/>
        <v>0.0479048754238116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1.11923595834445</v>
      </c>
      <c r="P93" s="18">
        <f t="shared" si="81"/>
        <v>0.0536168591543413</v>
      </c>
      <c r="Q93" s="23">
        <f t="shared" si="82"/>
        <v>0.0139403833801287</v>
      </c>
      <c r="R93" s="18">
        <f t="shared" si="83"/>
        <v>0.074022</v>
      </c>
      <c r="S93" s="24">
        <f t="shared" si="84"/>
        <v>0.188327569913387</v>
      </c>
      <c r="T93" s="3">
        <v>0.01</v>
      </c>
      <c r="U93" s="25">
        <f t="shared" si="85"/>
        <v>0.00188327569913387</v>
      </c>
      <c r="V93" s="24"/>
      <c r="W93" s="3"/>
      <c r="X93" s="3"/>
      <c r="Y93" s="27"/>
      <c r="Z93" s="3"/>
      <c r="AA93" s="26"/>
      <c r="AB93" s="3"/>
      <c r="AC93" s="3"/>
      <c r="AD93" s="26"/>
      <c r="AE93" s="24">
        <v>0.001</v>
      </c>
      <c r="AF93" s="3">
        <v>0.49</v>
      </c>
      <c r="AG93" s="25">
        <f t="shared" si="86"/>
        <v>0.00049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</v>
      </c>
      <c r="AR93" s="3">
        <v>0.5</v>
      </c>
      <c r="AS93" s="3">
        <f t="shared" si="87"/>
        <v>0.005</v>
      </c>
      <c r="AT93" s="2">
        <f t="shared" si="88"/>
        <v>0.00737327569913387</v>
      </c>
      <c r="AU93" s="28">
        <f t="shared" si="89"/>
        <v>28.47</v>
      </c>
      <c r="AV93" s="1">
        <f t="shared" si="90"/>
        <v>0.26</v>
      </c>
      <c r="AW93" s="2">
        <f t="shared" si="95"/>
        <v>0.57</v>
      </c>
      <c r="AX93" s="1">
        <f t="shared" si="91"/>
        <v>208.435144010712</v>
      </c>
      <c r="AZ93" s="2">
        <f t="shared" si="96"/>
        <v>0.034974572756266</v>
      </c>
      <c r="BA93" s="1">
        <f t="shared" si="92"/>
        <v>12.7893510687113</v>
      </c>
    </row>
    <row r="94" s="1" customFormat="1" spans="1:53">
      <c r="A94" s="13"/>
      <c r="B94" s="13"/>
      <c r="C94" s="16">
        <v>4</v>
      </c>
      <c r="D94" s="17">
        <v>11.5034360927</v>
      </c>
      <c r="E94" s="19">
        <f t="shared" si="93"/>
        <v>7.97509841993548</v>
      </c>
      <c r="F94" s="16" t="s">
        <v>73</v>
      </c>
      <c r="G94" s="13">
        <v>5</v>
      </c>
      <c r="H94" s="18">
        <f t="shared" si="76"/>
        <v>11.5034360927</v>
      </c>
      <c r="I94" s="18">
        <f t="shared" si="77"/>
        <v>284.6534360927</v>
      </c>
      <c r="J94" s="18">
        <f t="shared" si="78"/>
        <v>0.0735912509953804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1.0123381442306</v>
      </c>
      <c r="O94" s="18">
        <f t="shared" si="94"/>
        <v>0.337980954959505</v>
      </c>
      <c r="P94" s="18">
        <f t="shared" si="81"/>
        <v>0.0248724412880833</v>
      </c>
      <c r="Q94" s="23">
        <f t="shared" si="82"/>
        <v>0.00646683473490166</v>
      </c>
      <c r="R94" s="18">
        <f t="shared" si="83"/>
        <v>0.074022</v>
      </c>
      <c r="S94" s="24">
        <f t="shared" si="84"/>
        <v>0.0873636855921437</v>
      </c>
      <c r="T94" s="3">
        <v>0.01</v>
      </c>
      <c r="U94" s="25">
        <f t="shared" si="85"/>
        <v>0.000873636855921437</v>
      </c>
      <c r="V94" s="24"/>
      <c r="W94" s="3"/>
      <c r="X94" s="3"/>
      <c r="Y94" s="27"/>
      <c r="Z94" s="3"/>
      <c r="AA94" s="26"/>
      <c r="AB94" s="3"/>
      <c r="AC94" s="3"/>
      <c r="AD94" s="26"/>
      <c r="AE94" s="24">
        <v>0.005</v>
      </c>
      <c r="AF94" s="3">
        <v>0.49</v>
      </c>
      <c r="AG94" s="25">
        <f t="shared" si="86"/>
        <v>0.00245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0.015</v>
      </c>
      <c r="AR94" s="3">
        <v>0.5</v>
      </c>
      <c r="AS94" s="3">
        <f t="shared" si="87"/>
        <v>0.0075</v>
      </c>
      <c r="AT94" s="2">
        <f t="shared" si="88"/>
        <v>0.0108236368559214</v>
      </c>
      <c r="AU94" s="28">
        <f t="shared" si="89"/>
        <v>28.47</v>
      </c>
      <c r="AV94" s="1">
        <f t="shared" si="90"/>
        <v>0.26</v>
      </c>
      <c r="AW94" s="2">
        <f t="shared" si="95"/>
        <v>0.57</v>
      </c>
      <c r="AX94" s="1">
        <f t="shared" si="91"/>
        <v>305.973409762589</v>
      </c>
      <c r="AZ94" s="2">
        <f t="shared" si="96"/>
        <v>0.034974572756266</v>
      </c>
      <c r="BA94" s="1">
        <f t="shared" si="92"/>
        <v>18.7741917214464</v>
      </c>
    </row>
    <row r="95" s="1" customFormat="1" spans="1:53">
      <c r="A95" s="13"/>
      <c r="B95" s="13"/>
      <c r="C95" s="16">
        <v>5</v>
      </c>
      <c r="D95" s="17">
        <v>17.4294064006452</v>
      </c>
      <c r="E95" s="19">
        <f t="shared" si="93"/>
        <v>11.5034360927</v>
      </c>
      <c r="F95" s="16" t="s">
        <v>75</v>
      </c>
      <c r="G95" s="13">
        <v>6</v>
      </c>
      <c r="H95" s="18">
        <f t="shared" si="76"/>
        <v>17.4294064006452</v>
      </c>
      <c r="I95" s="18">
        <f t="shared" si="77"/>
        <v>290.579406400645</v>
      </c>
      <c r="J95" s="18">
        <f t="shared" si="78"/>
        <v>0.147836372286494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0.597808513671422</v>
      </c>
      <c r="P95" s="18">
        <f t="shared" si="81"/>
        <v>0.088377841983164</v>
      </c>
      <c r="Q95" s="23">
        <f t="shared" si="82"/>
        <v>0.0229782389156226</v>
      </c>
      <c r="R95" s="18">
        <f t="shared" si="83"/>
        <v>0.074022</v>
      </c>
      <c r="S95" s="24">
        <f t="shared" si="84"/>
        <v>0.310424453751893</v>
      </c>
      <c r="T95" s="3">
        <v>0.01</v>
      </c>
      <c r="U95" s="25">
        <f t="shared" si="85"/>
        <v>0.00310424453751893</v>
      </c>
      <c r="V95" s="24"/>
      <c r="W95" s="3"/>
      <c r="X95" s="3"/>
      <c r="Y95" s="27"/>
      <c r="Z95" s="3"/>
      <c r="AA95" s="26"/>
      <c r="AB95" s="3"/>
      <c r="AC95" s="3"/>
      <c r="AD95" s="26"/>
      <c r="AE95" s="24">
        <v>0.005</v>
      </c>
      <c r="AF95" s="3">
        <v>0.49</v>
      </c>
      <c r="AG95" s="25">
        <f t="shared" si="86"/>
        <v>0.00245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0.015</v>
      </c>
      <c r="AR95" s="3">
        <v>0.5</v>
      </c>
      <c r="AS95" s="3">
        <f t="shared" si="87"/>
        <v>0.0075</v>
      </c>
      <c r="AT95" s="2">
        <f t="shared" si="88"/>
        <v>0.0130542445375189</v>
      </c>
      <c r="AU95" s="28">
        <f t="shared" si="89"/>
        <v>28.47</v>
      </c>
      <c r="AV95" s="1">
        <f t="shared" si="90"/>
        <v>0.26</v>
      </c>
      <c r="AW95" s="2">
        <f t="shared" si="95"/>
        <v>0.57</v>
      </c>
      <c r="AX95" s="1">
        <f t="shared" si="91"/>
        <v>369.030462328763</v>
      </c>
      <c r="AZ95" s="2">
        <f t="shared" si="96"/>
        <v>0.034974572756266</v>
      </c>
      <c r="BA95" s="1">
        <f t="shared" si="92"/>
        <v>22.6433030771856</v>
      </c>
    </row>
    <row r="96" s="1" customFormat="1" spans="1:53">
      <c r="A96" s="13"/>
      <c r="B96" s="13"/>
      <c r="C96" s="16">
        <v>6</v>
      </c>
      <c r="D96" s="17">
        <v>21.0093161903333</v>
      </c>
      <c r="E96" s="19">
        <f t="shared" si="93"/>
        <v>17.4294064006452</v>
      </c>
      <c r="F96" s="16" t="s">
        <v>73</v>
      </c>
      <c r="G96" s="13">
        <v>7</v>
      </c>
      <c r="H96" s="18">
        <f t="shared" si="76"/>
        <v>21.0093161903333</v>
      </c>
      <c r="I96" s="18">
        <f t="shared" si="77"/>
        <v>294.159316190333</v>
      </c>
      <c r="J96" s="18">
        <f t="shared" si="78"/>
        <v>0.222271514250995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0.794130671688258</v>
      </c>
      <c r="P96" s="18">
        <f t="shared" si="81"/>
        <v>0.176512626909309</v>
      </c>
      <c r="Q96" s="23">
        <f t="shared" si="82"/>
        <v>0.0458932829964203</v>
      </c>
      <c r="R96" s="18">
        <f t="shared" si="83"/>
        <v>0.074022</v>
      </c>
      <c r="S96" s="24">
        <f t="shared" si="84"/>
        <v>0.619995177061148</v>
      </c>
      <c r="T96" s="3">
        <v>0.01</v>
      </c>
      <c r="U96" s="25">
        <f t="shared" si="85"/>
        <v>0.00619995177061148</v>
      </c>
      <c r="V96" s="24"/>
      <c r="W96" s="3"/>
      <c r="X96" s="3"/>
      <c r="Y96" s="27"/>
      <c r="Z96" s="3"/>
      <c r="AA96" s="26"/>
      <c r="AB96" s="3"/>
      <c r="AC96" s="3"/>
      <c r="AD96" s="26"/>
      <c r="AE96" s="24">
        <v>0.005</v>
      </c>
      <c r="AF96" s="3">
        <v>0.49</v>
      </c>
      <c r="AG96" s="25">
        <f t="shared" si="86"/>
        <v>0.00245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0.015</v>
      </c>
      <c r="AR96" s="3">
        <v>0.5</v>
      </c>
      <c r="AS96" s="3">
        <f t="shared" si="87"/>
        <v>0.0075</v>
      </c>
      <c r="AT96" s="2">
        <f t="shared" si="88"/>
        <v>0.0161499517706115</v>
      </c>
      <c r="AU96" s="28">
        <f t="shared" si="89"/>
        <v>28.47</v>
      </c>
      <c r="AV96" s="1">
        <f t="shared" si="90"/>
        <v>0.26</v>
      </c>
      <c r="AW96" s="2">
        <f t="shared" si="95"/>
        <v>0.57</v>
      </c>
      <c r="AX96" s="1">
        <f t="shared" si="91"/>
        <v>456.543015673329</v>
      </c>
      <c r="AZ96" s="2">
        <f t="shared" si="96"/>
        <v>0.034974572756266</v>
      </c>
      <c r="BA96" s="1">
        <f t="shared" si="92"/>
        <v>28.0129770491788</v>
      </c>
    </row>
    <row r="97" s="1" customFormat="1" spans="1:53">
      <c r="A97" s="13"/>
      <c r="B97" s="13"/>
      <c r="C97" s="16">
        <v>7</v>
      </c>
      <c r="D97" s="17">
        <v>21.534777826129</v>
      </c>
      <c r="E97" s="19">
        <f t="shared" si="93"/>
        <v>21.0093161903333</v>
      </c>
      <c r="F97" s="16" t="s">
        <v>73</v>
      </c>
      <c r="G97" s="13">
        <v>8</v>
      </c>
      <c r="H97" s="18">
        <f t="shared" si="76"/>
        <v>21.534777826129</v>
      </c>
      <c r="I97" s="18">
        <f t="shared" si="77"/>
        <v>294.684777826129</v>
      </c>
      <c r="J97" s="18">
        <f t="shared" si="78"/>
        <v>0.235785387854444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0.902318044778949</v>
      </c>
      <c r="P97" s="18">
        <f t="shared" si="81"/>
        <v>0.212753410156268</v>
      </c>
      <c r="Q97" s="23">
        <f t="shared" si="82"/>
        <v>0.0553158866406297</v>
      </c>
      <c r="R97" s="18">
        <f t="shared" si="83"/>
        <v>0.074022</v>
      </c>
      <c r="S97" s="24">
        <f t="shared" si="84"/>
        <v>0.747289814388016</v>
      </c>
      <c r="T97" s="3">
        <v>0.01</v>
      </c>
      <c r="U97" s="25">
        <f t="shared" si="85"/>
        <v>0.00747289814388016</v>
      </c>
      <c r="V97" s="24"/>
      <c r="W97" s="3"/>
      <c r="X97" s="3"/>
      <c r="Y97" s="27"/>
      <c r="Z97" s="3"/>
      <c r="AA97" s="26"/>
      <c r="AB97" s="3"/>
      <c r="AC97" s="3"/>
      <c r="AD97" s="26"/>
      <c r="AE97" s="24">
        <v>0.005</v>
      </c>
      <c r="AF97" s="3">
        <v>0.49</v>
      </c>
      <c r="AG97" s="25">
        <f t="shared" si="86"/>
        <v>0.00245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0.015</v>
      </c>
      <c r="AR97" s="3">
        <v>0.5</v>
      </c>
      <c r="AS97" s="3">
        <f t="shared" si="87"/>
        <v>0.0075</v>
      </c>
      <c r="AT97" s="2">
        <f t="shared" si="88"/>
        <v>0.0174228981438802</v>
      </c>
      <c r="AU97" s="28">
        <f t="shared" si="89"/>
        <v>28.47</v>
      </c>
      <c r="AV97" s="1">
        <f t="shared" si="90"/>
        <v>0.26</v>
      </c>
      <c r="AW97" s="2">
        <f t="shared" si="95"/>
        <v>0.57</v>
      </c>
      <c r="AX97" s="1">
        <f t="shared" si="91"/>
        <v>492.527938990565</v>
      </c>
      <c r="AZ97" s="2">
        <f t="shared" si="96"/>
        <v>0.034974572756266</v>
      </c>
      <c r="BA97" s="1">
        <f t="shared" si="92"/>
        <v>30.2209723451215</v>
      </c>
    </row>
    <row r="98" s="1" customFormat="1" spans="1:53">
      <c r="A98" s="13"/>
      <c r="B98" s="13"/>
      <c r="C98" s="16">
        <v>8</v>
      </c>
      <c r="D98" s="17">
        <v>22.5094711080645</v>
      </c>
      <c r="E98" s="19">
        <f t="shared" si="93"/>
        <v>21.534777826129</v>
      </c>
      <c r="F98" s="16" t="s">
        <v>73</v>
      </c>
      <c r="G98" s="13">
        <v>9</v>
      </c>
      <c r="H98" s="18">
        <f t="shared" si="76"/>
        <v>22.5094711080645</v>
      </c>
      <c r="I98" s="18">
        <f t="shared" si="77"/>
        <v>295.659471108065</v>
      </c>
      <c r="J98" s="18">
        <f t="shared" si="78"/>
        <v>0.262919707475574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0.974264634622681</v>
      </c>
      <c r="P98" s="18">
        <f t="shared" si="81"/>
        <v>0.256153372738792</v>
      </c>
      <c r="Q98" s="23">
        <f t="shared" si="82"/>
        <v>0.066599876912086</v>
      </c>
      <c r="R98" s="18">
        <f t="shared" si="83"/>
        <v>0.074022</v>
      </c>
      <c r="S98" s="24">
        <f t="shared" si="84"/>
        <v>0.899730849100079</v>
      </c>
      <c r="T98" s="3">
        <v>0.01</v>
      </c>
      <c r="U98" s="25">
        <f t="shared" si="85"/>
        <v>0.00899730849100079</v>
      </c>
      <c r="V98" s="24"/>
      <c r="W98" s="3"/>
      <c r="X98" s="3"/>
      <c r="Y98" s="27"/>
      <c r="Z98" s="3"/>
      <c r="AA98" s="26"/>
      <c r="AB98" s="3"/>
      <c r="AC98" s="3"/>
      <c r="AD98" s="26"/>
      <c r="AE98" s="24">
        <v>0.005</v>
      </c>
      <c r="AF98" s="3">
        <v>0.49</v>
      </c>
      <c r="AG98" s="25">
        <f t="shared" si="86"/>
        <v>0.00245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0.015</v>
      </c>
      <c r="AR98" s="3">
        <v>0.5</v>
      </c>
      <c r="AS98" s="3">
        <f t="shared" si="87"/>
        <v>0.0075</v>
      </c>
      <c r="AT98" s="2">
        <f t="shared" si="88"/>
        <v>0.0189473084910008</v>
      </c>
      <c r="AU98" s="28">
        <f t="shared" si="89"/>
        <v>28.47</v>
      </c>
      <c r="AV98" s="1">
        <f t="shared" si="90"/>
        <v>0.26</v>
      </c>
      <c r="AW98" s="2">
        <f t="shared" si="95"/>
        <v>0.57</v>
      </c>
      <c r="AX98" s="1">
        <f t="shared" si="91"/>
        <v>535.621497837256</v>
      </c>
      <c r="AZ98" s="2">
        <f t="shared" si="96"/>
        <v>0.034974572756266</v>
      </c>
      <c r="BA98" s="1">
        <f t="shared" si="92"/>
        <v>32.8651456946128</v>
      </c>
    </row>
    <row r="99" s="1" customFormat="1" spans="1:53">
      <c r="A99" s="13"/>
      <c r="B99" s="13"/>
      <c r="C99" s="16">
        <v>9</v>
      </c>
      <c r="D99" s="17">
        <v>15.655635661</v>
      </c>
      <c r="E99" s="19">
        <f t="shared" si="93"/>
        <v>22.5094711080645</v>
      </c>
      <c r="F99" s="16" t="s">
        <v>73</v>
      </c>
      <c r="G99" s="13">
        <v>10</v>
      </c>
      <c r="H99" s="18">
        <f t="shared" si="76"/>
        <v>15.655635661</v>
      </c>
      <c r="I99" s="18">
        <f t="shared" si="77"/>
        <v>288.805635661</v>
      </c>
      <c r="J99" s="18">
        <f t="shared" si="78"/>
        <v>0.120338344016527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1.00281126188389</v>
      </c>
      <c r="P99" s="18">
        <f t="shared" si="81"/>
        <v>0.120676646616231</v>
      </c>
      <c r="Q99" s="23">
        <f t="shared" si="82"/>
        <v>0.03137592812022</v>
      </c>
      <c r="R99" s="18">
        <f t="shared" si="83"/>
        <v>0.074022</v>
      </c>
      <c r="S99" s="24">
        <f t="shared" si="84"/>
        <v>0.423873012350653</v>
      </c>
      <c r="T99" s="3">
        <v>0.01</v>
      </c>
      <c r="U99" s="25">
        <f t="shared" si="85"/>
        <v>0.00423873012350653</v>
      </c>
      <c r="V99" s="24"/>
      <c r="W99" s="3"/>
      <c r="X99" s="3"/>
      <c r="Y99" s="27"/>
      <c r="Z99" s="3"/>
      <c r="AA99" s="26"/>
      <c r="AB99" s="3"/>
      <c r="AC99" s="3"/>
      <c r="AD99" s="26"/>
      <c r="AE99" s="24">
        <v>0.001</v>
      </c>
      <c r="AF99" s="3">
        <v>0.49</v>
      </c>
      <c r="AG99" s="25">
        <f t="shared" si="86"/>
        <v>0.00049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</v>
      </c>
      <c r="AR99" s="3">
        <v>0.5</v>
      </c>
      <c r="AS99" s="3">
        <f t="shared" si="87"/>
        <v>0.005</v>
      </c>
      <c r="AT99" s="2">
        <f t="shared" si="88"/>
        <v>0.00972873012350653</v>
      </c>
      <c r="AU99" s="28">
        <f t="shared" si="89"/>
        <v>28.47</v>
      </c>
      <c r="AV99" s="1">
        <f t="shared" si="90"/>
        <v>0.26</v>
      </c>
      <c r="AW99" s="2">
        <f t="shared" si="95"/>
        <v>0.57</v>
      </c>
      <c r="AX99" s="1">
        <f t="shared" si="91"/>
        <v>275.02148937312</v>
      </c>
      <c r="AZ99" s="2">
        <f t="shared" si="96"/>
        <v>0.034974572756266</v>
      </c>
      <c r="BA99" s="1">
        <f t="shared" si="92"/>
        <v>16.8750159466962</v>
      </c>
    </row>
    <row r="100" s="1" customFormat="1" spans="1:53">
      <c r="A100" s="13"/>
      <c r="B100" s="13"/>
      <c r="C100" s="16">
        <v>10</v>
      </c>
      <c r="D100" s="17">
        <v>10.4418818982258</v>
      </c>
      <c r="E100" s="19">
        <f t="shared" si="93"/>
        <v>15.655635661</v>
      </c>
      <c r="F100" s="16" t="s">
        <v>73</v>
      </c>
      <c r="G100" s="13">
        <v>11</v>
      </c>
      <c r="H100" s="18">
        <f t="shared" si="76"/>
        <v>10.4418818982258</v>
      </c>
      <c r="I100" s="18">
        <f t="shared" si="77"/>
        <v>283.591881898226</v>
      </c>
      <c r="J100" s="18">
        <f t="shared" si="78"/>
        <v>0.0647468819066119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0.838027884504275</v>
      </c>
      <c r="O100" s="18">
        <f t="shared" si="94"/>
        <v>0.328806730763383</v>
      </c>
      <c r="P100" s="18">
        <f t="shared" si="81"/>
        <v>0.0212892105668359</v>
      </c>
      <c r="Q100" s="23">
        <f t="shared" si="82"/>
        <v>0.00553519474737733</v>
      </c>
      <c r="R100" s="18">
        <f t="shared" si="83"/>
        <v>0.074022</v>
      </c>
      <c r="S100" s="24">
        <f t="shared" si="84"/>
        <v>0.0747776978111552</v>
      </c>
      <c r="T100" s="3">
        <v>0.01</v>
      </c>
      <c r="U100" s="25">
        <f t="shared" si="85"/>
        <v>0.000747776978111552</v>
      </c>
      <c r="V100" s="24"/>
      <c r="W100" s="3"/>
      <c r="X100" s="3"/>
      <c r="Y100" s="27"/>
      <c r="Z100" s="3"/>
      <c r="AA100" s="26"/>
      <c r="AB100" s="3"/>
      <c r="AC100" s="3"/>
      <c r="AD100" s="26"/>
      <c r="AE100" s="24">
        <v>0.001</v>
      </c>
      <c r="AF100" s="3">
        <v>0.49</v>
      </c>
      <c r="AG100" s="25">
        <f t="shared" si="86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0.00623777697811155</v>
      </c>
      <c r="AU100" s="28">
        <f t="shared" si="89"/>
        <v>28.47</v>
      </c>
      <c r="AV100" s="1">
        <f t="shared" si="90"/>
        <v>0.26</v>
      </c>
      <c r="AW100" s="2">
        <f t="shared" si="95"/>
        <v>0.57</v>
      </c>
      <c r="AX100" s="1">
        <f t="shared" si="91"/>
        <v>176.335728622234</v>
      </c>
      <c r="AZ100" s="2">
        <f t="shared" si="96"/>
        <v>0.034974572756266</v>
      </c>
      <c r="BA100" s="1">
        <f t="shared" si="92"/>
        <v>10.819766263557</v>
      </c>
    </row>
    <row r="101" s="1" customFormat="1" spans="1:54">
      <c r="A101" s="13"/>
      <c r="B101" s="13"/>
      <c r="C101" s="16">
        <v>11</v>
      </c>
      <c r="D101" s="17">
        <v>1.65151664406667</v>
      </c>
      <c r="E101" s="19">
        <f t="shared" si="93"/>
        <v>10.4418818982258</v>
      </c>
      <c r="F101" s="16" t="s">
        <v>75</v>
      </c>
      <c r="G101" s="13">
        <v>12</v>
      </c>
      <c r="H101" s="18">
        <f t="shared" si="76"/>
        <v>1.65151664406667</v>
      </c>
      <c r="I101" s="18">
        <f t="shared" si="77"/>
        <v>274.801516644067</v>
      </c>
      <c r="J101" s="18">
        <f t="shared" si="78"/>
        <v>0.0215896473887085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0.592217520196547</v>
      </c>
      <c r="P101" s="18">
        <f t="shared" si="81"/>
        <v>0.0127857674384588</v>
      </c>
      <c r="Q101" s="23">
        <f t="shared" si="82"/>
        <v>0.00332429953399929</v>
      </c>
      <c r="R101" s="18">
        <f t="shared" si="83"/>
        <v>0.074022</v>
      </c>
      <c r="S101" s="24">
        <f t="shared" si="84"/>
        <v>0.0449096151684538</v>
      </c>
      <c r="T101" s="3">
        <v>0.01</v>
      </c>
      <c r="U101" s="25">
        <f t="shared" si="85"/>
        <v>0.000449096151684538</v>
      </c>
      <c r="V101" s="24"/>
      <c r="W101" s="3"/>
      <c r="X101" s="3"/>
      <c r="Y101" s="27"/>
      <c r="Z101" s="3"/>
      <c r="AA101" s="26"/>
      <c r="AB101" s="3"/>
      <c r="AC101" s="3"/>
      <c r="AD101" s="26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0.00593909615168454</v>
      </c>
      <c r="AU101" s="28">
        <f t="shared" si="89"/>
        <v>28.47</v>
      </c>
      <c r="AV101" s="1">
        <f t="shared" si="90"/>
        <v>0.26</v>
      </c>
      <c r="AW101" s="2">
        <f t="shared" si="95"/>
        <v>0.57</v>
      </c>
      <c r="AX101" s="1">
        <f t="shared" si="91"/>
        <v>167.892319802343</v>
      </c>
      <c r="AY101" s="1">
        <f>SUM(AX90:AX101)</f>
        <v>3472.39738556837</v>
      </c>
      <c r="AZ101" s="2">
        <f t="shared" si="96"/>
        <v>0.034974572756266</v>
      </c>
      <c r="BA101" s="1">
        <f t="shared" si="92"/>
        <v>10.3016879897287</v>
      </c>
      <c r="BB101" s="1">
        <f>SUM(BA90:BA101)</f>
        <v>213.062482456542</v>
      </c>
    </row>
    <row r="102" s="1" customFormat="1" spans="1:46">
      <c r="A102" s="13"/>
      <c r="B102" s="13"/>
      <c r="C102" s="16">
        <v>12</v>
      </c>
      <c r="D102" s="17">
        <v>-4.76828846074194</v>
      </c>
      <c r="E102" s="19">
        <f t="shared" si="93"/>
        <v>1.65151664406667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  <row r="103" s="1" customFormat="1" spans="19:46">
      <c r="S103" s="22" t="s">
        <v>44</v>
      </c>
      <c r="T103" s="22"/>
      <c r="U103" s="22"/>
      <c r="V103" s="22" t="s">
        <v>45</v>
      </c>
      <c r="W103" s="22"/>
      <c r="X103" s="22"/>
      <c r="Y103" s="22" t="s">
        <v>46</v>
      </c>
      <c r="Z103" s="22"/>
      <c r="AA103" s="22"/>
      <c r="AB103" s="22" t="s">
        <v>47</v>
      </c>
      <c r="AC103" s="22"/>
      <c r="AD103" s="22"/>
      <c r="AE103" s="22" t="s">
        <v>48</v>
      </c>
      <c r="AF103" s="22"/>
      <c r="AG103" s="22"/>
      <c r="AH103" s="22" t="s">
        <v>49</v>
      </c>
      <c r="AI103" s="22"/>
      <c r="AJ103" s="22"/>
      <c r="AK103" s="30" t="s">
        <v>78</v>
      </c>
      <c r="AL103" s="31"/>
      <c r="AM103" s="32"/>
      <c r="AN103" s="31" t="s">
        <v>79</v>
      </c>
      <c r="AO103" s="31"/>
      <c r="AP103" s="32"/>
      <c r="AQ103" s="22" t="s">
        <v>51</v>
      </c>
      <c r="AR103" s="22"/>
      <c r="AS103" s="22"/>
      <c r="AT103" s="2"/>
    </row>
    <row r="104" s="1" customFormat="1" spans="1:50">
      <c r="A104" s="15" t="s">
        <v>9</v>
      </c>
      <c r="B104" s="15"/>
      <c r="C104" s="16" t="s">
        <v>53</v>
      </c>
      <c r="D104" s="16" t="s">
        <v>54</v>
      </c>
      <c r="E104" s="16" t="s">
        <v>55</v>
      </c>
      <c r="F104" s="16" t="s">
        <v>56</v>
      </c>
      <c r="G104" s="13" t="s">
        <v>53</v>
      </c>
      <c r="H104" s="13" t="s">
        <v>55</v>
      </c>
      <c r="I104" s="13" t="s">
        <v>57</v>
      </c>
      <c r="J104" s="13" t="s">
        <v>58</v>
      </c>
      <c r="K104" s="21" t="s">
        <v>59</v>
      </c>
      <c r="L104" s="21" t="s">
        <v>60</v>
      </c>
      <c r="M104" s="13" t="s">
        <v>61</v>
      </c>
      <c r="N104" s="21" t="s">
        <v>62</v>
      </c>
      <c r="O104" s="13" t="s">
        <v>63</v>
      </c>
      <c r="P104" s="13" t="s">
        <v>64</v>
      </c>
      <c r="Q104" s="21" t="s">
        <v>65</v>
      </c>
      <c r="R104" s="21" t="s">
        <v>66</v>
      </c>
      <c r="S104" s="4" t="s">
        <v>11</v>
      </c>
      <c r="T104" s="3" t="s">
        <v>12</v>
      </c>
      <c r="U104" s="3"/>
      <c r="V104" s="4" t="s">
        <v>11</v>
      </c>
      <c r="W104" s="3" t="s">
        <v>12</v>
      </c>
      <c r="X104" s="3"/>
      <c r="Y104" s="4" t="s">
        <v>11</v>
      </c>
      <c r="Z104" s="3" t="s">
        <v>12</v>
      </c>
      <c r="AA104" s="3"/>
      <c r="AB104" s="4" t="s">
        <v>11</v>
      </c>
      <c r="AC104" s="3" t="s">
        <v>12</v>
      </c>
      <c r="AD104" s="3"/>
      <c r="AE104" s="4" t="s">
        <v>11</v>
      </c>
      <c r="AF104" s="3" t="s">
        <v>12</v>
      </c>
      <c r="AG104" s="3"/>
      <c r="AH104" s="4" t="s">
        <v>11</v>
      </c>
      <c r="AI104" s="3" t="s">
        <v>12</v>
      </c>
      <c r="AJ104" s="3"/>
      <c r="AK104" s="4" t="s">
        <v>11</v>
      </c>
      <c r="AL104" s="3" t="s">
        <v>12</v>
      </c>
      <c r="AM104" s="3"/>
      <c r="AN104" s="4" t="s">
        <v>11</v>
      </c>
      <c r="AO104" s="3" t="s">
        <v>12</v>
      </c>
      <c r="AP104" s="3"/>
      <c r="AQ104" s="33" t="s">
        <v>11</v>
      </c>
      <c r="AR104" s="33" t="s">
        <v>12</v>
      </c>
      <c r="AS104" s="33"/>
      <c r="AT104" s="2" t="s">
        <v>67</v>
      </c>
      <c r="AU104" s="1" t="s">
        <v>68</v>
      </c>
      <c r="AV104" s="1" t="s">
        <v>37</v>
      </c>
      <c r="AW104" s="1" t="s">
        <v>69</v>
      </c>
      <c r="AX104" s="1" t="s">
        <v>70</v>
      </c>
    </row>
    <row r="105" s="1" customFormat="1" spans="1:52">
      <c r="A105" s="13" t="s">
        <v>71</v>
      </c>
      <c r="B105" s="13">
        <f>F11</f>
        <v>910.8575</v>
      </c>
      <c r="C105" s="16" t="s">
        <v>72</v>
      </c>
      <c r="D105" s="17">
        <v>-6.02143754658065</v>
      </c>
      <c r="E105" s="16"/>
      <c r="F105" s="16"/>
      <c r="G105" s="13">
        <v>1</v>
      </c>
      <c r="H105" s="18">
        <f t="shared" ref="H105:H116" si="97">E106</f>
        <v>-6.02143754658065</v>
      </c>
      <c r="I105" s="18">
        <f t="shared" ref="I105:I116" si="98">H105+273.15</f>
        <v>267.128562453419</v>
      </c>
      <c r="J105" s="18">
        <f t="shared" ref="J105:J116" si="99">EXP(($C$16*(I105-$C$14))/($C$17*I105*$C$14))</f>
        <v>0.00780269395124138</v>
      </c>
      <c r="K105" s="18">
        <f t="shared" ref="K105:K116" si="100">$B$105/12</f>
        <v>75.9047916666667</v>
      </c>
      <c r="L105" s="18">
        <f t="shared" ref="L105:L116" si="101">K105*$B$106/100</f>
        <v>0.759047916666667</v>
      </c>
      <c r="M105" s="13" t="s">
        <v>73</v>
      </c>
      <c r="N105" s="13"/>
      <c r="O105" s="18">
        <f>L105</f>
        <v>0.759047916666667</v>
      </c>
      <c r="P105" s="18">
        <f t="shared" ref="P105:P116" si="102">O105*J105</f>
        <v>0.00592261858807737</v>
      </c>
      <c r="Q105" s="23">
        <f t="shared" ref="Q105:Q116" si="103">P105*$B$107</f>
        <v>0.00124374990349625</v>
      </c>
      <c r="R105" s="18">
        <f t="shared" ref="R105:R116" si="104">L105*$B$107</f>
        <v>0.1594000625</v>
      </c>
      <c r="S105" s="24">
        <f t="shared" ref="S105:S116" si="105">Q105/R105</f>
        <v>0.00780269395124138</v>
      </c>
      <c r="T105" s="3">
        <v>0.01</v>
      </c>
      <c r="U105" s="25">
        <f t="shared" ref="U105:U116" si="106">S105*T105</f>
        <v>7.80269395124138e-5</v>
      </c>
      <c r="V105" s="24"/>
      <c r="W105" s="3"/>
      <c r="X105" s="3"/>
      <c r="Y105" s="27"/>
      <c r="Z105" s="3"/>
      <c r="AA105" s="26"/>
      <c r="AB105" s="3"/>
      <c r="AC105" s="3"/>
      <c r="AD105" s="3"/>
      <c r="AE105" s="24">
        <v>0.001</v>
      </c>
      <c r="AF105" s="3">
        <v>0.49</v>
      </c>
      <c r="AG105" s="25">
        <f t="shared" ref="AG105:AG116" si="107">AF105*AE105</f>
        <v>0.00049</v>
      </c>
      <c r="AH105" s="34"/>
      <c r="AI105" s="3"/>
      <c r="AJ105" s="25"/>
      <c r="AK105" s="35"/>
      <c r="AL105" s="26"/>
      <c r="AM105" s="26"/>
      <c r="AN105" s="35"/>
      <c r="AO105" s="26"/>
      <c r="AP105" s="25"/>
      <c r="AQ105" s="3">
        <v>0.01</v>
      </c>
      <c r="AR105" s="3">
        <v>0.5</v>
      </c>
      <c r="AS105" s="3">
        <f t="shared" ref="AS105:AS116" si="108">AR105*AQ105</f>
        <v>0.005</v>
      </c>
      <c r="AT105" s="2">
        <f t="shared" ref="AT105:AT116" si="109">(AS105+AM105+AD105+AA105+U105+X105+AG105+AJ105+AP105)</f>
        <v>0.00556802693951241</v>
      </c>
      <c r="AU105" s="28">
        <f t="shared" ref="AU105:AU116" si="110">$B$105/12</f>
        <v>75.9047916666667</v>
      </c>
      <c r="AV105" s="1">
        <f t="shared" ref="AV105:AV116" si="111">$B$107</f>
        <v>0.21</v>
      </c>
      <c r="AW105" s="2">
        <f t="shared" ref="AW105:AW116" si="112">$E$11/12</f>
        <v>0.0025</v>
      </c>
      <c r="AX105" s="1">
        <f t="shared" ref="AX105:AX116" si="113">AW105*10000*AV105*0.67*AU105*AT105</f>
        <v>1.48663593561794</v>
      </c>
      <c r="AZ105" s="2"/>
    </row>
    <row r="106" s="1" customFormat="1" spans="1:52">
      <c r="A106" s="13" t="s">
        <v>74</v>
      </c>
      <c r="B106" s="13">
        <v>1</v>
      </c>
      <c r="C106" s="16">
        <v>1</v>
      </c>
      <c r="D106" s="17">
        <v>-5.51080523606452</v>
      </c>
      <c r="E106" s="19">
        <f t="shared" ref="E106:E117" si="114">D105</f>
        <v>-6.02143754658065</v>
      </c>
      <c r="F106" s="16" t="s">
        <v>73</v>
      </c>
      <c r="G106" s="13">
        <v>2</v>
      </c>
      <c r="H106" s="18">
        <f t="shared" si="97"/>
        <v>-5.51080523606452</v>
      </c>
      <c r="I106" s="18">
        <f t="shared" si="98"/>
        <v>267.639194763935</v>
      </c>
      <c r="J106" s="18">
        <f t="shared" si="99"/>
        <v>0.0083646303832524</v>
      </c>
      <c r="K106" s="18">
        <f t="shared" si="100"/>
        <v>75.9047916666667</v>
      </c>
      <c r="L106" s="18">
        <f t="shared" si="101"/>
        <v>0.759047916666667</v>
      </c>
      <c r="M106" s="13" t="s">
        <v>73</v>
      </c>
      <c r="N106" s="13"/>
      <c r="O106" s="18">
        <f t="shared" ref="O106:O116" si="115">L106+O105-P105-N106</f>
        <v>1.51217321474526</v>
      </c>
      <c r="P106" s="18">
        <f t="shared" si="102"/>
        <v>0.0126487700167986</v>
      </c>
      <c r="Q106" s="23">
        <f t="shared" si="103"/>
        <v>0.00265624170352771</v>
      </c>
      <c r="R106" s="18">
        <f t="shared" si="104"/>
        <v>0.1594000625</v>
      </c>
      <c r="S106" s="24">
        <f t="shared" si="105"/>
        <v>0.016663994115609</v>
      </c>
      <c r="T106" s="3">
        <v>0.01</v>
      </c>
      <c r="U106" s="25">
        <f t="shared" si="106"/>
        <v>0.00016663994115609</v>
      </c>
      <c r="V106" s="24"/>
      <c r="W106" s="3"/>
      <c r="X106" s="3"/>
      <c r="Y106" s="27"/>
      <c r="Z106" s="3"/>
      <c r="AA106" s="26"/>
      <c r="AB106" s="3"/>
      <c r="AC106" s="3"/>
      <c r="AD106" s="3"/>
      <c r="AE106" s="24">
        <v>0.001</v>
      </c>
      <c r="AF106" s="3">
        <v>0.49</v>
      </c>
      <c r="AG106" s="25">
        <f t="shared" si="107"/>
        <v>0.00049</v>
      </c>
      <c r="AH106" s="34"/>
      <c r="AI106" s="3"/>
      <c r="AJ106" s="25"/>
      <c r="AK106" s="35"/>
      <c r="AL106" s="26"/>
      <c r="AM106" s="26"/>
      <c r="AN106" s="35"/>
      <c r="AO106" s="26"/>
      <c r="AP106" s="25"/>
      <c r="AQ106" s="3">
        <v>0.01</v>
      </c>
      <c r="AR106" s="3">
        <v>0.5</v>
      </c>
      <c r="AS106" s="3">
        <f t="shared" si="108"/>
        <v>0.005</v>
      </c>
      <c r="AT106" s="2">
        <f t="shared" si="109"/>
        <v>0.00565663994115609</v>
      </c>
      <c r="AU106" s="28">
        <f t="shared" si="110"/>
        <v>75.9047916666667</v>
      </c>
      <c r="AV106" s="1">
        <f t="shared" si="111"/>
        <v>0.21</v>
      </c>
      <c r="AW106" s="2">
        <f t="shared" si="112"/>
        <v>0.0025</v>
      </c>
      <c r="AX106" s="1">
        <f t="shared" si="113"/>
        <v>1.51029517326846</v>
      </c>
      <c r="AZ106" s="2"/>
    </row>
    <row r="107" s="1" customFormat="1" spans="1:52">
      <c r="A107" s="13" t="s">
        <v>37</v>
      </c>
      <c r="B107" s="13">
        <f>H11</f>
        <v>0.21</v>
      </c>
      <c r="C107" s="16">
        <v>2</v>
      </c>
      <c r="D107" s="17">
        <v>-1.20933414853571</v>
      </c>
      <c r="E107" s="19">
        <f t="shared" si="114"/>
        <v>-5.51080523606452</v>
      </c>
      <c r="F107" s="16" t="s">
        <v>73</v>
      </c>
      <c r="G107" s="13">
        <v>3</v>
      </c>
      <c r="H107" s="18">
        <f t="shared" si="97"/>
        <v>-1.20933414853571</v>
      </c>
      <c r="I107" s="18">
        <f t="shared" si="98"/>
        <v>271.940665851464</v>
      </c>
      <c r="J107" s="18">
        <f t="shared" si="99"/>
        <v>0.0148717565309944</v>
      </c>
      <c r="K107" s="18">
        <f t="shared" si="100"/>
        <v>75.9047916666667</v>
      </c>
      <c r="L107" s="18">
        <f t="shared" si="101"/>
        <v>0.759047916666667</v>
      </c>
      <c r="M107" s="13" t="s">
        <v>73</v>
      </c>
      <c r="N107" s="13"/>
      <c r="O107" s="18">
        <f t="shared" si="115"/>
        <v>2.25857236139512</v>
      </c>
      <c r="P107" s="18">
        <f t="shared" si="102"/>
        <v>0.0335889382663014</v>
      </c>
      <c r="Q107" s="23">
        <f t="shared" si="103"/>
        <v>0.00705367703592329</v>
      </c>
      <c r="R107" s="18">
        <f t="shared" si="104"/>
        <v>0.1594000625</v>
      </c>
      <c r="S107" s="24">
        <f t="shared" si="105"/>
        <v>0.0442514069649332</v>
      </c>
      <c r="T107" s="3">
        <v>0.01</v>
      </c>
      <c r="U107" s="25">
        <f t="shared" si="106"/>
        <v>0.000442514069649332</v>
      </c>
      <c r="V107" s="24"/>
      <c r="W107" s="3"/>
      <c r="X107" s="3"/>
      <c r="Y107" s="27"/>
      <c r="Z107" s="3"/>
      <c r="AA107" s="26"/>
      <c r="AB107" s="3"/>
      <c r="AC107" s="3"/>
      <c r="AD107" s="3"/>
      <c r="AE107" s="24">
        <v>0.001</v>
      </c>
      <c r="AF107" s="3">
        <v>0.49</v>
      </c>
      <c r="AG107" s="25">
        <f t="shared" si="107"/>
        <v>0.00049</v>
      </c>
      <c r="AH107" s="34"/>
      <c r="AI107" s="3"/>
      <c r="AJ107" s="25"/>
      <c r="AK107" s="35"/>
      <c r="AL107" s="26"/>
      <c r="AM107" s="26"/>
      <c r="AN107" s="35"/>
      <c r="AO107" s="26"/>
      <c r="AP107" s="25"/>
      <c r="AQ107" s="3">
        <v>0.01</v>
      </c>
      <c r="AR107" s="3">
        <v>0.5</v>
      </c>
      <c r="AS107" s="3">
        <f t="shared" si="108"/>
        <v>0.005</v>
      </c>
      <c r="AT107" s="2">
        <f t="shared" si="109"/>
        <v>0.00593251406964933</v>
      </c>
      <c r="AU107" s="28">
        <f t="shared" si="110"/>
        <v>75.9047916666667</v>
      </c>
      <c r="AV107" s="1">
        <f t="shared" si="111"/>
        <v>0.21</v>
      </c>
      <c r="AW107" s="2">
        <f t="shared" si="112"/>
        <v>0.0025</v>
      </c>
      <c r="AX107" s="1">
        <f t="shared" si="113"/>
        <v>1.58395221508609</v>
      </c>
      <c r="AZ107" s="2"/>
    </row>
    <row r="108" s="1" customFormat="1" spans="1:52">
      <c r="A108" s="13"/>
      <c r="B108" s="13"/>
      <c r="C108" s="16">
        <v>3</v>
      </c>
      <c r="D108" s="17">
        <v>7.97509841993548</v>
      </c>
      <c r="E108" s="19">
        <f t="shared" si="114"/>
        <v>-1.20933414853571</v>
      </c>
      <c r="F108" s="16" t="s">
        <v>73</v>
      </c>
      <c r="G108" s="13">
        <v>4</v>
      </c>
      <c r="H108" s="18">
        <f t="shared" si="97"/>
        <v>7.97509841993548</v>
      </c>
      <c r="I108" s="18">
        <f t="shared" si="98"/>
        <v>281.125098419935</v>
      </c>
      <c r="J108" s="18">
        <f t="shared" si="99"/>
        <v>0.0479048754238116</v>
      </c>
      <c r="K108" s="18">
        <f t="shared" si="100"/>
        <v>75.9047916666667</v>
      </c>
      <c r="L108" s="18">
        <f t="shared" si="101"/>
        <v>0.759047916666667</v>
      </c>
      <c r="M108" s="13" t="s">
        <v>73</v>
      </c>
      <c r="N108" s="13"/>
      <c r="O108" s="18">
        <f t="shared" si="115"/>
        <v>2.98403133979549</v>
      </c>
      <c r="P108" s="18">
        <f t="shared" si="102"/>
        <v>0.142949649593653</v>
      </c>
      <c r="Q108" s="23">
        <f t="shared" si="103"/>
        <v>0.030019426414667</v>
      </c>
      <c r="R108" s="18">
        <f t="shared" si="104"/>
        <v>0.1594000625</v>
      </c>
      <c r="S108" s="24">
        <f t="shared" si="105"/>
        <v>0.188327569913387</v>
      </c>
      <c r="T108" s="3">
        <v>0.01</v>
      </c>
      <c r="U108" s="25">
        <f t="shared" si="106"/>
        <v>0.00188327569913387</v>
      </c>
      <c r="V108" s="24"/>
      <c r="W108" s="3"/>
      <c r="X108" s="3"/>
      <c r="Y108" s="27"/>
      <c r="Z108" s="3"/>
      <c r="AA108" s="26"/>
      <c r="AB108" s="3"/>
      <c r="AC108" s="3"/>
      <c r="AD108" s="3"/>
      <c r="AE108" s="24">
        <v>0.001</v>
      </c>
      <c r="AF108" s="3">
        <v>0.49</v>
      </c>
      <c r="AG108" s="25">
        <f t="shared" si="107"/>
        <v>0.00049</v>
      </c>
      <c r="AH108" s="34"/>
      <c r="AI108" s="3"/>
      <c r="AJ108" s="25"/>
      <c r="AK108" s="35"/>
      <c r="AL108" s="26"/>
      <c r="AM108" s="26"/>
      <c r="AN108" s="35"/>
      <c r="AO108" s="26"/>
      <c r="AP108" s="25"/>
      <c r="AQ108" s="3">
        <v>0.01</v>
      </c>
      <c r="AR108" s="3">
        <v>0.5</v>
      </c>
      <c r="AS108" s="3">
        <f t="shared" si="108"/>
        <v>0.005</v>
      </c>
      <c r="AT108" s="2">
        <f t="shared" si="109"/>
        <v>0.00737327569913387</v>
      </c>
      <c r="AU108" s="28">
        <f t="shared" si="110"/>
        <v>75.9047916666667</v>
      </c>
      <c r="AV108" s="1">
        <f t="shared" si="111"/>
        <v>0.21</v>
      </c>
      <c r="AW108" s="2">
        <f t="shared" si="112"/>
        <v>0.0025</v>
      </c>
      <c r="AX108" s="1">
        <f t="shared" si="113"/>
        <v>1.96862851718005</v>
      </c>
      <c r="AZ108" s="2"/>
    </row>
    <row r="109" s="1" customFormat="1" spans="1:52">
      <c r="A109" s="13"/>
      <c r="B109" s="13"/>
      <c r="C109" s="16">
        <v>4</v>
      </c>
      <c r="D109" s="17">
        <v>11.5034360927</v>
      </c>
      <c r="E109" s="19">
        <f t="shared" si="114"/>
        <v>7.97509841993548</v>
      </c>
      <c r="F109" s="16" t="s">
        <v>73</v>
      </c>
      <c r="G109" s="13">
        <v>5</v>
      </c>
      <c r="H109" s="18">
        <f t="shared" si="97"/>
        <v>11.5034360927</v>
      </c>
      <c r="I109" s="18">
        <f t="shared" si="98"/>
        <v>284.6534360927</v>
      </c>
      <c r="J109" s="18">
        <f t="shared" si="99"/>
        <v>0.0735912509953804</v>
      </c>
      <c r="K109" s="18">
        <f t="shared" si="100"/>
        <v>75.9047916666667</v>
      </c>
      <c r="L109" s="18">
        <f t="shared" si="101"/>
        <v>0.759047916666667</v>
      </c>
      <c r="M109" s="13" t="s">
        <v>75</v>
      </c>
      <c r="N109" s="18">
        <f>(O108-P108)*$C$22/100</f>
        <v>2.69902760569175</v>
      </c>
      <c r="O109" s="18">
        <f t="shared" si="115"/>
        <v>0.901102001176759</v>
      </c>
      <c r="P109" s="18">
        <f t="shared" si="102"/>
        <v>0.0663132235410384</v>
      </c>
      <c r="Q109" s="23">
        <f t="shared" si="103"/>
        <v>0.0139257769436181</v>
      </c>
      <c r="R109" s="18">
        <f t="shared" si="104"/>
        <v>0.1594000625</v>
      </c>
      <c r="S109" s="24">
        <f t="shared" si="105"/>
        <v>0.0873636855921437</v>
      </c>
      <c r="T109" s="3">
        <v>0.01</v>
      </c>
      <c r="U109" s="25">
        <f t="shared" si="106"/>
        <v>0.000873636855921437</v>
      </c>
      <c r="V109" s="24"/>
      <c r="W109" s="3"/>
      <c r="X109" s="3"/>
      <c r="Y109" s="27"/>
      <c r="Z109" s="3"/>
      <c r="AA109" s="26"/>
      <c r="AB109" s="3"/>
      <c r="AC109" s="3"/>
      <c r="AD109" s="3"/>
      <c r="AE109" s="24">
        <v>0.005</v>
      </c>
      <c r="AF109" s="3">
        <v>0.49</v>
      </c>
      <c r="AG109" s="25">
        <f t="shared" si="107"/>
        <v>0.00245</v>
      </c>
      <c r="AH109" s="34"/>
      <c r="AI109" s="3"/>
      <c r="AJ109" s="25"/>
      <c r="AK109" s="35"/>
      <c r="AL109" s="26"/>
      <c r="AM109" s="26"/>
      <c r="AN109" s="35"/>
      <c r="AO109" s="26"/>
      <c r="AP109" s="25"/>
      <c r="AQ109" s="3">
        <v>0.015</v>
      </c>
      <c r="AR109" s="3">
        <v>0.5</v>
      </c>
      <c r="AS109" s="3">
        <f t="shared" si="108"/>
        <v>0.0075</v>
      </c>
      <c r="AT109" s="2">
        <f t="shared" si="109"/>
        <v>0.0108236368559214</v>
      </c>
      <c r="AU109" s="28">
        <f t="shared" si="110"/>
        <v>75.9047916666667</v>
      </c>
      <c r="AV109" s="1">
        <f t="shared" si="111"/>
        <v>0.21</v>
      </c>
      <c r="AW109" s="2">
        <f t="shared" si="112"/>
        <v>0.0025</v>
      </c>
      <c r="AX109" s="1">
        <f t="shared" si="113"/>
        <v>2.88985805544623</v>
      </c>
      <c r="AZ109" s="2"/>
    </row>
    <row r="110" s="1" customFormat="1" spans="1:52">
      <c r="A110" s="13"/>
      <c r="B110" s="13"/>
      <c r="C110" s="16">
        <v>5</v>
      </c>
      <c r="D110" s="17">
        <v>17.4294064006452</v>
      </c>
      <c r="E110" s="19">
        <f t="shared" si="114"/>
        <v>11.5034360927</v>
      </c>
      <c r="F110" s="16" t="s">
        <v>75</v>
      </c>
      <c r="G110" s="13">
        <v>6</v>
      </c>
      <c r="H110" s="18">
        <f t="shared" si="97"/>
        <v>17.4294064006452</v>
      </c>
      <c r="I110" s="18">
        <f t="shared" si="98"/>
        <v>290.579406400645</v>
      </c>
      <c r="J110" s="18">
        <f t="shared" si="99"/>
        <v>0.147836372286494</v>
      </c>
      <c r="K110" s="18">
        <f t="shared" si="100"/>
        <v>75.9047916666667</v>
      </c>
      <c r="L110" s="18">
        <f t="shared" si="101"/>
        <v>0.759047916666667</v>
      </c>
      <c r="M110" s="13" t="s">
        <v>73</v>
      </c>
      <c r="N110" s="13"/>
      <c r="O110" s="18">
        <f t="shared" si="115"/>
        <v>1.59383669430239</v>
      </c>
      <c r="P110" s="18">
        <f t="shared" si="102"/>
        <v>0.235627034902763</v>
      </c>
      <c r="Q110" s="23">
        <f t="shared" si="103"/>
        <v>0.0494816773295801</v>
      </c>
      <c r="R110" s="18">
        <f t="shared" si="104"/>
        <v>0.1594000625</v>
      </c>
      <c r="S110" s="24">
        <f t="shared" si="105"/>
        <v>0.310424453751893</v>
      </c>
      <c r="T110" s="3">
        <v>0.01</v>
      </c>
      <c r="U110" s="25">
        <f t="shared" si="106"/>
        <v>0.00310424453751893</v>
      </c>
      <c r="V110" s="24"/>
      <c r="W110" s="3"/>
      <c r="X110" s="3"/>
      <c r="Y110" s="27"/>
      <c r="Z110" s="3"/>
      <c r="AA110" s="26"/>
      <c r="AB110" s="3"/>
      <c r="AC110" s="3"/>
      <c r="AD110" s="3"/>
      <c r="AE110" s="24">
        <v>0.005</v>
      </c>
      <c r="AF110" s="3">
        <v>0.49</v>
      </c>
      <c r="AG110" s="25">
        <f t="shared" si="107"/>
        <v>0.00245</v>
      </c>
      <c r="AH110" s="34"/>
      <c r="AI110" s="3"/>
      <c r="AJ110" s="25"/>
      <c r="AK110" s="35"/>
      <c r="AL110" s="26"/>
      <c r="AM110" s="26"/>
      <c r="AN110" s="35"/>
      <c r="AO110" s="26"/>
      <c r="AP110" s="25"/>
      <c r="AQ110" s="3">
        <v>0.015</v>
      </c>
      <c r="AR110" s="3">
        <v>0.5</v>
      </c>
      <c r="AS110" s="3">
        <f t="shared" si="108"/>
        <v>0.0075</v>
      </c>
      <c r="AT110" s="2">
        <f t="shared" si="109"/>
        <v>0.0130542445375189</v>
      </c>
      <c r="AU110" s="28">
        <f t="shared" si="110"/>
        <v>75.9047916666667</v>
      </c>
      <c r="AV110" s="1">
        <f t="shared" si="111"/>
        <v>0.21</v>
      </c>
      <c r="AW110" s="2">
        <f t="shared" si="112"/>
        <v>0.0025</v>
      </c>
      <c r="AX110" s="1">
        <f t="shared" si="113"/>
        <v>3.48541938691109</v>
      </c>
      <c r="AZ110" s="2"/>
    </row>
    <row r="111" s="1" customFormat="1" spans="1:52">
      <c r="A111" s="13"/>
      <c r="B111" s="13"/>
      <c r="C111" s="16">
        <v>6</v>
      </c>
      <c r="D111" s="17">
        <v>21.0093161903333</v>
      </c>
      <c r="E111" s="19">
        <f t="shared" si="114"/>
        <v>17.4294064006452</v>
      </c>
      <c r="F111" s="16" t="s">
        <v>73</v>
      </c>
      <c r="G111" s="13">
        <v>7</v>
      </c>
      <c r="H111" s="18">
        <f t="shared" si="97"/>
        <v>21.0093161903333</v>
      </c>
      <c r="I111" s="18">
        <f t="shared" si="98"/>
        <v>294.159316190333</v>
      </c>
      <c r="J111" s="18">
        <f t="shared" si="99"/>
        <v>0.222271514250995</v>
      </c>
      <c r="K111" s="18">
        <f t="shared" si="100"/>
        <v>75.9047916666667</v>
      </c>
      <c r="L111" s="18">
        <f t="shared" si="101"/>
        <v>0.759047916666667</v>
      </c>
      <c r="M111" s="13" t="s">
        <v>73</v>
      </c>
      <c r="N111" s="13"/>
      <c r="O111" s="18">
        <f t="shared" si="115"/>
        <v>2.11725757606629</v>
      </c>
      <c r="P111" s="18">
        <f t="shared" si="102"/>
        <v>0.470606047491646</v>
      </c>
      <c r="Q111" s="23">
        <f t="shared" si="103"/>
        <v>0.0988272699732456</v>
      </c>
      <c r="R111" s="18">
        <f t="shared" si="104"/>
        <v>0.1594000625</v>
      </c>
      <c r="S111" s="24">
        <f t="shared" si="105"/>
        <v>0.619995177061148</v>
      </c>
      <c r="T111" s="3">
        <v>0.01</v>
      </c>
      <c r="U111" s="25">
        <f t="shared" si="106"/>
        <v>0.00619995177061148</v>
      </c>
      <c r="V111" s="24"/>
      <c r="W111" s="3"/>
      <c r="X111" s="3"/>
      <c r="Y111" s="27"/>
      <c r="Z111" s="3"/>
      <c r="AA111" s="26"/>
      <c r="AB111" s="3"/>
      <c r="AC111" s="3"/>
      <c r="AD111" s="3"/>
      <c r="AE111" s="24">
        <v>0.005</v>
      </c>
      <c r="AF111" s="3">
        <v>0.49</v>
      </c>
      <c r="AG111" s="25">
        <f t="shared" si="107"/>
        <v>0.00245</v>
      </c>
      <c r="AH111" s="34"/>
      <c r="AI111" s="3"/>
      <c r="AJ111" s="25"/>
      <c r="AK111" s="35"/>
      <c r="AL111" s="26"/>
      <c r="AM111" s="26"/>
      <c r="AN111" s="35"/>
      <c r="AO111" s="26"/>
      <c r="AP111" s="25"/>
      <c r="AQ111" s="3">
        <v>0.015</v>
      </c>
      <c r="AR111" s="3">
        <v>0.5</v>
      </c>
      <c r="AS111" s="3">
        <f t="shared" si="108"/>
        <v>0.0075</v>
      </c>
      <c r="AT111" s="2">
        <f t="shared" si="109"/>
        <v>0.0161499517706115</v>
      </c>
      <c r="AU111" s="28">
        <f t="shared" si="110"/>
        <v>75.9047916666667</v>
      </c>
      <c r="AV111" s="1">
        <f t="shared" si="111"/>
        <v>0.21</v>
      </c>
      <c r="AW111" s="2">
        <f t="shared" si="112"/>
        <v>0.0025</v>
      </c>
      <c r="AX111" s="1">
        <f t="shared" si="113"/>
        <v>4.31195806369249</v>
      </c>
      <c r="AZ111" s="2"/>
    </row>
    <row r="112" s="1" customFormat="1" spans="1:52">
      <c r="A112" s="13"/>
      <c r="B112" s="13"/>
      <c r="C112" s="16">
        <v>7</v>
      </c>
      <c r="D112" s="17">
        <v>21.534777826129</v>
      </c>
      <c r="E112" s="19">
        <f t="shared" si="114"/>
        <v>21.0093161903333</v>
      </c>
      <c r="F112" s="16" t="s">
        <v>73</v>
      </c>
      <c r="G112" s="13">
        <v>8</v>
      </c>
      <c r="H112" s="18">
        <f t="shared" si="97"/>
        <v>21.534777826129</v>
      </c>
      <c r="I112" s="18">
        <f t="shared" si="98"/>
        <v>294.684777826129</v>
      </c>
      <c r="J112" s="18">
        <f t="shared" si="99"/>
        <v>0.235785387854444</v>
      </c>
      <c r="K112" s="18">
        <f t="shared" si="100"/>
        <v>75.9047916666667</v>
      </c>
      <c r="L112" s="18">
        <f t="shared" si="101"/>
        <v>0.759047916666667</v>
      </c>
      <c r="M112" s="13" t="s">
        <v>73</v>
      </c>
      <c r="N112" s="13"/>
      <c r="O112" s="18">
        <f t="shared" si="115"/>
        <v>2.40569944524131</v>
      </c>
      <c r="P112" s="18">
        <f t="shared" si="102"/>
        <v>0.567228776757444</v>
      </c>
      <c r="Q112" s="23">
        <f t="shared" si="103"/>
        <v>0.119118043119063</v>
      </c>
      <c r="R112" s="18">
        <f t="shared" si="104"/>
        <v>0.1594000625</v>
      </c>
      <c r="S112" s="24">
        <f t="shared" si="105"/>
        <v>0.747289814388016</v>
      </c>
      <c r="T112" s="3">
        <v>0.01</v>
      </c>
      <c r="U112" s="25">
        <f t="shared" si="106"/>
        <v>0.00747289814388016</v>
      </c>
      <c r="V112" s="24"/>
      <c r="W112" s="3"/>
      <c r="X112" s="3"/>
      <c r="Y112" s="27"/>
      <c r="Z112" s="3"/>
      <c r="AA112" s="26"/>
      <c r="AB112" s="3"/>
      <c r="AC112" s="3"/>
      <c r="AD112" s="3"/>
      <c r="AE112" s="24">
        <v>0.005</v>
      </c>
      <c r="AF112" s="3">
        <v>0.49</v>
      </c>
      <c r="AG112" s="25">
        <f t="shared" si="107"/>
        <v>0.00245</v>
      </c>
      <c r="AH112" s="34"/>
      <c r="AI112" s="3"/>
      <c r="AJ112" s="25"/>
      <c r="AK112" s="35"/>
      <c r="AL112" s="26"/>
      <c r="AM112" s="26"/>
      <c r="AN112" s="35"/>
      <c r="AO112" s="26"/>
      <c r="AP112" s="25"/>
      <c r="AQ112" s="3">
        <v>0.015</v>
      </c>
      <c r="AR112" s="3">
        <v>0.5</v>
      </c>
      <c r="AS112" s="3">
        <f t="shared" si="108"/>
        <v>0.0075</v>
      </c>
      <c r="AT112" s="2">
        <f t="shared" si="109"/>
        <v>0.0174228981438802</v>
      </c>
      <c r="AU112" s="28">
        <f t="shared" si="110"/>
        <v>75.9047916666667</v>
      </c>
      <c r="AV112" s="1">
        <f t="shared" si="111"/>
        <v>0.21</v>
      </c>
      <c r="AW112" s="2">
        <f t="shared" si="112"/>
        <v>0.0025</v>
      </c>
      <c r="AX112" s="1">
        <f t="shared" si="113"/>
        <v>4.65182851388493</v>
      </c>
      <c r="AZ112" s="2"/>
    </row>
    <row r="113" s="1" customFormat="1" spans="1:52">
      <c r="A113" s="13"/>
      <c r="B113" s="13"/>
      <c r="C113" s="16">
        <v>8</v>
      </c>
      <c r="D113" s="17">
        <v>22.5094711080645</v>
      </c>
      <c r="E113" s="19">
        <f t="shared" si="114"/>
        <v>21.534777826129</v>
      </c>
      <c r="F113" s="16" t="s">
        <v>73</v>
      </c>
      <c r="G113" s="13">
        <v>9</v>
      </c>
      <c r="H113" s="18">
        <f t="shared" si="97"/>
        <v>22.5094711080645</v>
      </c>
      <c r="I113" s="18">
        <f t="shared" si="98"/>
        <v>295.659471108065</v>
      </c>
      <c r="J113" s="18">
        <f t="shared" si="99"/>
        <v>0.262919707475574</v>
      </c>
      <c r="K113" s="18">
        <f t="shared" si="100"/>
        <v>75.9047916666667</v>
      </c>
      <c r="L113" s="18">
        <f t="shared" si="101"/>
        <v>0.759047916666667</v>
      </c>
      <c r="M113" s="13" t="s">
        <v>73</v>
      </c>
      <c r="N113" s="13"/>
      <c r="O113" s="18">
        <f t="shared" si="115"/>
        <v>2.59751858515053</v>
      </c>
      <c r="P113" s="18">
        <f t="shared" si="102"/>
        <v>0.682938826570146</v>
      </c>
      <c r="Q113" s="23">
        <f t="shared" si="103"/>
        <v>0.143417153579731</v>
      </c>
      <c r="R113" s="18">
        <f t="shared" si="104"/>
        <v>0.1594000625</v>
      </c>
      <c r="S113" s="24">
        <f t="shared" si="105"/>
        <v>0.899730849100078</v>
      </c>
      <c r="T113" s="3">
        <v>0.01</v>
      </c>
      <c r="U113" s="25">
        <f t="shared" si="106"/>
        <v>0.00899730849100078</v>
      </c>
      <c r="V113" s="24"/>
      <c r="W113" s="3"/>
      <c r="X113" s="3"/>
      <c r="Y113" s="27"/>
      <c r="Z113" s="3"/>
      <c r="AA113" s="26"/>
      <c r="AB113" s="3"/>
      <c r="AC113" s="3"/>
      <c r="AD113" s="3"/>
      <c r="AE113" s="24">
        <v>0.005</v>
      </c>
      <c r="AF113" s="3">
        <v>0.49</v>
      </c>
      <c r="AG113" s="25">
        <f t="shared" si="107"/>
        <v>0.00245</v>
      </c>
      <c r="AH113" s="34"/>
      <c r="AI113" s="3"/>
      <c r="AJ113" s="25"/>
      <c r="AK113" s="35"/>
      <c r="AL113" s="26"/>
      <c r="AM113" s="26"/>
      <c r="AN113" s="35"/>
      <c r="AO113" s="26"/>
      <c r="AP113" s="25"/>
      <c r="AQ113" s="3">
        <v>0.015</v>
      </c>
      <c r="AR113" s="3">
        <v>0.5</v>
      </c>
      <c r="AS113" s="3">
        <f t="shared" si="108"/>
        <v>0.0075</v>
      </c>
      <c r="AT113" s="2">
        <f t="shared" si="109"/>
        <v>0.0189473084910008</v>
      </c>
      <c r="AU113" s="28">
        <f t="shared" si="110"/>
        <v>75.9047916666667</v>
      </c>
      <c r="AV113" s="1">
        <f t="shared" si="111"/>
        <v>0.21</v>
      </c>
      <c r="AW113" s="2">
        <f t="shared" si="112"/>
        <v>0.0025</v>
      </c>
      <c r="AX113" s="1">
        <f t="shared" si="113"/>
        <v>5.05883861410111</v>
      </c>
      <c r="AZ113" s="2"/>
    </row>
    <row r="114" s="1" customFormat="1" spans="1:52">
      <c r="A114" s="13"/>
      <c r="B114" s="13"/>
      <c r="C114" s="16">
        <v>9</v>
      </c>
      <c r="D114" s="17">
        <v>15.655635661</v>
      </c>
      <c r="E114" s="19">
        <f t="shared" si="114"/>
        <v>22.5094711080645</v>
      </c>
      <c r="F114" s="16" t="s">
        <v>73</v>
      </c>
      <c r="G114" s="13">
        <v>10</v>
      </c>
      <c r="H114" s="18">
        <f t="shared" si="97"/>
        <v>15.655635661</v>
      </c>
      <c r="I114" s="18">
        <f t="shared" si="98"/>
        <v>288.805635661</v>
      </c>
      <c r="J114" s="18">
        <f t="shared" si="99"/>
        <v>0.120338344016527</v>
      </c>
      <c r="K114" s="18">
        <f t="shared" si="100"/>
        <v>75.9047916666667</v>
      </c>
      <c r="L114" s="18">
        <f t="shared" si="101"/>
        <v>0.759047916666667</v>
      </c>
      <c r="M114" s="13" t="s">
        <v>73</v>
      </c>
      <c r="N114" s="13"/>
      <c r="O114" s="18">
        <f t="shared" si="115"/>
        <v>2.67362767524706</v>
      </c>
      <c r="P114" s="18">
        <f t="shared" si="102"/>
        <v>0.321739926955988</v>
      </c>
      <c r="Q114" s="23">
        <f t="shared" si="103"/>
        <v>0.0675653846607574</v>
      </c>
      <c r="R114" s="18">
        <f t="shared" si="104"/>
        <v>0.1594000625</v>
      </c>
      <c r="S114" s="24">
        <f t="shared" si="105"/>
        <v>0.423873012350653</v>
      </c>
      <c r="T114" s="3">
        <v>0.01</v>
      </c>
      <c r="U114" s="25">
        <f t="shared" si="106"/>
        <v>0.00423873012350653</v>
      </c>
      <c r="V114" s="24"/>
      <c r="W114" s="3"/>
      <c r="X114" s="3"/>
      <c r="Y114" s="27"/>
      <c r="Z114" s="3"/>
      <c r="AA114" s="26"/>
      <c r="AB114" s="3"/>
      <c r="AC114" s="3"/>
      <c r="AD114" s="3"/>
      <c r="AE114" s="24">
        <v>0.001</v>
      </c>
      <c r="AF114" s="3">
        <v>0.49</v>
      </c>
      <c r="AG114" s="25">
        <f t="shared" si="107"/>
        <v>0.00049</v>
      </c>
      <c r="AH114" s="34"/>
      <c r="AI114" s="3"/>
      <c r="AJ114" s="25"/>
      <c r="AK114" s="35"/>
      <c r="AL114" s="26"/>
      <c r="AM114" s="26"/>
      <c r="AN114" s="35"/>
      <c r="AO114" s="26"/>
      <c r="AP114" s="25"/>
      <c r="AQ114" s="3">
        <v>0.01</v>
      </c>
      <c r="AR114" s="3">
        <v>0.5</v>
      </c>
      <c r="AS114" s="3">
        <f t="shared" si="108"/>
        <v>0.005</v>
      </c>
      <c r="AT114" s="2">
        <f t="shared" si="109"/>
        <v>0.00972873012350653</v>
      </c>
      <c r="AU114" s="28">
        <f t="shared" si="110"/>
        <v>75.9047916666667</v>
      </c>
      <c r="AV114" s="1">
        <f t="shared" si="111"/>
        <v>0.21</v>
      </c>
      <c r="AW114" s="2">
        <f t="shared" si="112"/>
        <v>0.0025</v>
      </c>
      <c r="AX114" s="1">
        <f t="shared" si="113"/>
        <v>2.59752331780206</v>
      </c>
      <c r="AZ114" s="2"/>
    </row>
    <row r="115" s="1" customFormat="1" spans="1:52">
      <c r="A115" s="13"/>
      <c r="B115" s="13"/>
      <c r="C115" s="16">
        <v>10</v>
      </c>
      <c r="D115" s="17">
        <v>10.4418818982258</v>
      </c>
      <c r="E115" s="19">
        <f t="shared" si="114"/>
        <v>15.655635661</v>
      </c>
      <c r="F115" s="16" t="s">
        <v>73</v>
      </c>
      <c r="G115" s="13">
        <v>11</v>
      </c>
      <c r="H115" s="18">
        <f t="shared" si="97"/>
        <v>10.4418818982258</v>
      </c>
      <c r="I115" s="18">
        <f t="shared" si="98"/>
        <v>283.591881898226</v>
      </c>
      <c r="J115" s="18">
        <f t="shared" si="99"/>
        <v>0.0647468819066119</v>
      </c>
      <c r="K115" s="18">
        <f t="shared" si="100"/>
        <v>75.9047916666667</v>
      </c>
      <c r="L115" s="18">
        <f t="shared" si="101"/>
        <v>0.759047916666667</v>
      </c>
      <c r="M115" s="13" t="s">
        <v>75</v>
      </c>
      <c r="N115" s="18">
        <f>(O114-P114)*$C$22/100</f>
        <v>2.23429336087652</v>
      </c>
      <c r="O115" s="18">
        <f t="shared" si="115"/>
        <v>0.87664230408122</v>
      </c>
      <c r="P115" s="18">
        <f t="shared" si="102"/>
        <v>0.0567598557366869</v>
      </c>
      <c r="Q115" s="23">
        <f t="shared" si="103"/>
        <v>0.0119195697047043</v>
      </c>
      <c r="R115" s="18">
        <f t="shared" si="104"/>
        <v>0.1594000625</v>
      </c>
      <c r="S115" s="24">
        <f t="shared" si="105"/>
        <v>0.0747776978111552</v>
      </c>
      <c r="T115" s="3">
        <v>0.01</v>
      </c>
      <c r="U115" s="25">
        <f t="shared" si="106"/>
        <v>0.000747776978111552</v>
      </c>
      <c r="V115" s="24"/>
      <c r="W115" s="3"/>
      <c r="X115" s="3"/>
      <c r="Y115" s="27"/>
      <c r="Z115" s="3"/>
      <c r="AA115" s="26"/>
      <c r="AB115" s="3"/>
      <c r="AC115" s="3"/>
      <c r="AD115" s="3"/>
      <c r="AE115" s="24">
        <v>0.001</v>
      </c>
      <c r="AF115" s="3">
        <v>0.49</v>
      </c>
      <c r="AG115" s="25">
        <f t="shared" si="107"/>
        <v>0.00049</v>
      </c>
      <c r="AH115" s="34"/>
      <c r="AI115" s="3"/>
      <c r="AJ115" s="25"/>
      <c r="AK115" s="35"/>
      <c r="AL115" s="26"/>
      <c r="AM115" s="26"/>
      <c r="AN115" s="35"/>
      <c r="AO115" s="26"/>
      <c r="AP115" s="25"/>
      <c r="AQ115" s="3">
        <v>0.01</v>
      </c>
      <c r="AR115" s="3">
        <v>0.5</v>
      </c>
      <c r="AS115" s="3">
        <f t="shared" si="108"/>
        <v>0.005</v>
      </c>
      <c r="AT115" s="2">
        <f t="shared" si="109"/>
        <v>0.00623777697811155</v>
      </c>
      <c r="AU115" s="28">
        <f t="shared" si="110"/>
        <v>75.9047916666667</v>
      </c>
      <c r="AV115" s="1">
        <f t="shared" si="111"/>
        <v>0.21</v>
      </c>
      <c r="AW115" s="2">
        <f t="shared" si="112"/>
        <v>0.0025</v>
      </c>
      <c r="AX115" s="1">
        <f t="shared" si="113"/>
        <v>1.66545591728817</v>
      </c>
      <c r="AZ115" s="2"/>
    </row>
    <row r="116" s="1" customFormat="1" spans="1:52">
      <c r="A116" s="13"/>
      <c r="B116" s="13"/>
      <c r="C116" s="16">
        <v>11</v>
      </c>
      <c r="D116" s="17">
        <v>1.65151664406667</v>
      </c>
      <c r="E116" s="19">
        <f t="shared" si="114"/>
        <v>10.4418818982258</v>
      </c>
      <c r="F116" s="16" t="s">
        <v>75</v>
      </c>
      <c r="G116" s="13">
        <v>12</v>
      </c>
      <c r="H116" s="18">
        <f t="shared" si="97"/>
        <v>1.65151664406667</v>
      </c>
      <c r="I116" s="18">
        <f t="shared" si="98"/>
        <v>274.801516644067</v>
      </c>
      <c r="J116" s="18">
        <f t="shared" si="99"/>
        <v>0.0215896473887085</v>
      </c>
      <c r="K116" s="18">
        <f t="shared" si="100"/>
        <v>75.9047916666667</v>
      </c>
      <c r="L116" s="18">
        <f t="shared" si="101"/>
        <v>0.759047916666667</v>
      </c>
      <c r="M116" s="13" t="s">
        <v>73</v>
      </c>
      <c r="N116" s="13"/>
      <c r="O116" s="18">
        <f t="shared" si="115"/>
        <v>1.5789303650112</v>
      </c>
      <c r="P116" s="18">
        <f t="shared" si="102"/>
        <v>0.0340885498319166</v>
      </c>
      <c r="Q116" s="23">
        <f t="shared" si="103"/>
        <v>0.00715859546470249</v>
      </c>
      <c r="R116" s="18">
        <f t="shared" si="104"/>
        <v>0.1594000625</v>
      </c>
      <c r="S116" s="24">
        <f t="shared" si="105"/>
        <v>0.0449096151684538</v>
      </c>
      <c r="T116" s="3">
        <v>0.01</v>
      </c>
      <c r="U116" s="25">
        <f t="shared" si="106"/>
        <v>0.000449096151684538</v>
      </c>
      <c r="V116" s="24"/>
      <c r="W116" s="3"/>
      <c r="X116" s="3"/>
      <c r="Y116" s="27"/>
      <c r="Z116" s="3"/>
      <c r="AA116" s="26"/>
      <c r="AB116" s="3"/>
      <c r="AC116" s="3"/>
      <c r="AD116" s="3"/>
      <c r="AE116" s="24">
        <v>0.001</v>
      </c>
      <c r="AF116" s="3">
        <v>0.49</v>
      </c>
      <c r="AG116" s="25">
        <f t="shared" si="107"/>
        <v>0.00049</v>
      </c>
      <c r="AH116" s="34"/>
      <c r="AI116" s="3"/>
      <c r="AJ116" s="25"/>
      <c r="AK116" s="35"/>
      <c r="AL116" s="26"/>
      <c r="AM116" s="26"/>
      <c r="AN116" s="35"/>
      <c r="AO116" s="26"/>
      <c r="AP116" s="25"/>
      <c r="AQ116" s="3">
        <v>0.01</v>
      </c>
      <c r="AR116" s="3">
        <v>0.5</v>
      </c>
      <c r="AS116" s="3">
        <f t="shared" si="108"/>
        <v>0.005</v>
      </c>
      <c r="AT116" s="2">
        <f t="shared" si="109"/>
        <v>0.00593909615168454</v>
      </c>
      <c r="AU116" s="28">
        <f t="shared" si="110"/>
        <v>75.9047916666667</v>
      </c>
      <c r="AV116" s="1">
        <f t="shared" si="111"/>
        <v>0.21</v>
      </c>
      <c r="AW116" s="2">
        <f t="shared" si="112"/>
        <v>0.0025</v>
      </c>
      <c r="AX116" s="1">
        <f t="shared" si="113"/>
        <v>1.58570959876814</v>
      </c>
      <c r="AY116" s="1">
        <f>SUM(AX105:AX116)</f>
        <v>32.7961033090468</v>
      </c>
      <c r="AZ116" s="2"/>
    </row>
    <row r="117" s="1" customFormat="1" spans="1:46">
      <c r="A117" s="13"/>
      <c r="B117" s="13"/>
      <c r="C117" s="16">
        <v>12</v>
      </c>
      <c r="D117" s="17">
        <v>-4.76828846074194</v>
      </c>
      <c r="E117" s="19">
        <f t="shared" si="114"/>
        <v>1.65151664406667</v>
      </c>
      <c r="F117" s="16" t="s">
        <v>73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AT117" s="2"/>
    </row>
  </sheetData>
  <mergeCells count="6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S103:U103"/>
    <mergeCell ref="V103:X103"/>
    <mergeCell ref="Y103:AA103"/>
    <mergeCell ref="AB103:AD103"/>
    <mergeCell ref="AE103:AG103"/>
    <mergeCell ref="AH103:AJ103"/>
    <mergeCell ref="AK103:AM103"/>
    <mergeCell ref="AN103:AP103"/>
    <mergeCell ref="AQ103:AS103"/>
    <mergeCell ref="A104:B104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17"/>
  <sheetViews>
    <sheetView workbookViewId="0">
      <pane xSplit="4" topLeftCell="E1" activePane="topRight" state="frozen"/>
      <selection/>
      <selection pane="topRight" activeCell="I10" sqref="I10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11.4444444444444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5.6666666666667" style="1"/>
    <col min="55" max="16384" width="8.88888888888889" style="1"/>
  </cols>
  <sheetData>
    <row r="1" s="1" customFormat="1" spans="3:47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U1" s="2"/>
    </row>
    <row r="2" s="1" customFormat="1" spans="1:47">
      <c r="A2" s="4" t="s">
        <v>52</v>
      </c>
      <c r="B2" s="5" t="s">
        <v>10</v>
      </c>
      <c r="C2" s="3"/>
      <c r="D2" s="3"/>
      <c r="E2" s="6">
        <v>592.145565556872</v>
      </c>
      <c r="F2" s="3">
        <v>1069.523</v>
      </c>
      <c r="G2" s="7">
        <f>(F2+F3+F4)/3</f>
        <v>1386.35516666667</v>
      </c>
      <c r="H2" s="3">
        <v>0.13</v>
      </c>
      <c r="I2" s="20">
        <f>(H2+H3+H4)/3</f>
        <v>0.156666666666667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U2" s="2"/>
    </row>
    <row r="3" s="1" customFormat="1" spans="1:47">
      <c r="A3" s="4"/>
      <c r="B3" s="5" t="s">
        <v>13</v>
      </c>
      <c r="C3" s="3"/>
      <c r="D3" s="3"/>
      <c r="E3" s="8"/>
      <c r="F3" s="3">
        <v>1433.9025</v>
      </c>
      <c r="G3" s="9"/>
      <c r="H3" s="3">
        <v>0.24</v>
      </c>
      <c r="I3" s="2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U3" s="2"/>
    </row>
    <row r="4" s="1" customFormat="1" spans="1:47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0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U4" s="2"/>
    </row>
    <row r="5" s="1" customFormat="1" spans="1:47">
      <c r="A5" s="4" t="s">
        <v>4</v>
      </c>
      <c r="B5" s="5" t="s">
        <v>15</v>
      </c>
      <c r="C5" s="3"/>
      <c r="D5" s="3"/>
      <c r="E5" s="6">
        <v>7848.60657534247</v>
      </c>
      <c r="F5" s="3">
        <v>91.104</v>
      </c>
      <c r="G5" s="7">
        <f>(F5+F6)/2</f>
        <v>92.50925</v>
      </c>
      <c r="H5" s="3">
        <v>0.18</v>
      </c>
      <c r="I5" s="20">
        <f>(H5+H6)/2</f>
        <v>0.185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U5" s="2"/>
    </row>
    <row r="6" s="1" customFormat="1" spans="1:47">
      <c r="A6" s="4"/>
      <c r="B6" s="5" t="s">
        <v>16</v>
      </c>
      <c r="C6" s="3"/>
      <c r="D6" s="3"/>
      <c r="E6" s="10"/>
      <c r="F6" s="3">
        <v>93.9145</v>
      </c>
      <c r="G6" s="11"/>
      <c r="H6" s="3">
        <v>0.19</v>
      </c>
      <c r="I6" s="20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U6" s="2"/>
    </row>
    <row r="7" s="1" customFormat="1" spans="1:47">
      <c r="A7" s="4" t="s">
        <v>5</v>
      </c>
      <c r="B7" s="5"/>
      <c r="C7" s="3"/>
      <c r="D7" s="3"/>
      <c r="E7" s="12">
        <v>455.603881878836</v>
      </c>
      <c r="F7" s="3">
        <v>134.758</v>
      </c>
      <c r="G7" s="3"/>
      <c r="H7" s="3">
        <v>0.29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U7" s="2"/>
    </row>
    <row r="8" s="1" customFormat="1" spans="1:47">
      <c r="A8" s="4" t="s">
        <v>6</v>
      </c>
      <c r="B8" s="5"/>
      <c r="C8" s="3"/>
      <c r="D8" s="3"/>
      <c r="E8" s="12">
        <v>43.9149851713653</v>
      </c>
      <c r="F8" s="3">
        <v>625.464</v>
      </c>
      <c r="G8" s="3"/>
      <c r="H8" s="3">
        <v>0.3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U8" s="2"/>
    </row>
    <row r="9" s="1" customFormat="1" spans="1:47">
      <c r="A9" s="4" t="s">
        <v>7</v>
      </c>
      <c r="B9" s="5"/>
      <c r="C9" s="3"/>
      <c r="D9" s="3"/>
      <c r="E9" s="12">
        <v>11.9123318485732</v>
      </c>
      <c r="F9" s="3">
        <v>341.64</v>
      </c>
      <c r="G9" s="3"/>
      <c r="H9" s="3">
        <v>0.33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U9" s="2"/>
    </row>
    <row r="10" s="1" customFormat="1" spans="1:47">
      <c r="A10" s="4" t="s">
        <v>8</v>
      </c>
      <c r="B10" s="5"/>
      <c r="C10" s="3"/>
      <c r="D10" s="3"/>
      <c r="E10" s="12">
        <v>0.0940910263079323</v>
      </c>
      <c r="F10" s="3">
        <v>341.64</v>
      </c>
      <c r="G10" s="3"/>
      <c r="H10" s="3">
        <v>0.26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U10" s="2"/>
    </row>
    <row r="11" s="1" customFormat="1" spans="1:47">
      <c r="A11" s="4" t="s">
        <v>9</v>
      </c>
      <c r="B11" s="5"/>
      <c r="C11" s="3"/>
      <c r="D11" s="3"/>
      <c r="E11" s="12">
        <v>9.74515182232989</v>
      </c>
      <c r="F11" s="3">
        <v>910.8575</v>
      </c>
      <c r="G11" s="3"/>
      <c r="H11" s="3">
        <v>0.26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U11" s="2"/>
    </row>
    <row r="12" s="1" customFormat="1" spans="8:46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T12" s="2"/>
    </row>
    <row r="13" s="1" customFormat="1" spans="46:46">
      <c r="AT13" s="2"/>
    </row>
    <row r="14" s="1" customFormat="1" spans="1:46">
      <c r="A14" s="13" t="s">
        <v>17</v>
      </c>
      <c r="B14" s="13" t="s">
        <v>18</v>
      </c>
      <c r="C14" s="13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AV38+AV53+BB69+AY85+AY101+BB101+AY116+AG69</f>
        <v>16938342.3592893</v>
      </c>
      <c r="J14" s="14" t="s">
        <v>21</v>
      </c>
      <c r="K14" s="14">
        <f>I14/(10000*1000)</f>
        <v>1.69383423592893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23</v>
      </c>
      <c r="B15" s="13" t="s">
        <v>18</v>
      </c>
      <c r="C15" s="13"/>
      <c r="D15" s="13"/>
      <c r="E15" s="13"/>
      <c r="F15" s="13"/>
      <c r="G15" s="14"/>
      <c r="H15" s="14" t="s">
        <v>24</v>
      </c>
      <c r="I15" s="14">
        <v>37536289.5342466</v>
      </c>
      <c r="J15" s="14" t="s">
        <v>21</v>
      </c>
      <c r="K15" s="14">
        <f>I15/(10000*1000)</f>
        <v>3.75362895342466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25</v>
      </c>
      <c r="B16" s="13" t="s">
        <v>26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27</v>
      </c>
      <c r="B17" s="13" t="s">
        <v>28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13" t="s">
        <v>31</v>
      </c>
      <c r="B18" s="13" t="s">
        <v>32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34</v>
      </c>
      <c r="B19" s="13" t="s">
        <v>32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37</v>
      </c>
      <c r="B20" s="13" t="s">
        <v>38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39</v>
      </c>
      <c r="B21" s="13" t="s">
        <v>40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41</v>
      </c>
      <c r="B22" s="13" t="s">
        <v>36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42</v>
      </c>
      <c r="B23" s="13" t="s">
        <v>43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1386.35516666667</v>
      </c>
      <c r="C27" s="16" t="s">
        <v>72</v>
      </c>
      <c r="D27" s="17">
        <v>-12.3143466775484</v>
      </c>
      <c r="E27" s="16"/>
      <c r="F27" s="16"/>
      <c r="G27" s="13">
        <v>1</v>
      </c>
      <c r="H27" s="18">
        <f t="shared" ref="H27:H38" si="0">E28</f>
        <v>-12.3143466775484</v>
      </c>
      <c r="I27" s="18">
        <f t="shared" ref="I27:I38" si="1">H27+273.15</f>
        <v>260.835653322452</v>
      </c>
      <c r="J27" s="18">
        <f t="shared" ref="J27:J38" si="2">EXP(($C$16*(I27-$C$14))/($C$17*I27*$C$14))</f>
        <v>0.00323840929032481</v>
      </c>
      <c r="K27" s="18">
        <f t="shared" ref="K27:K38" si="3">$B$27/12</f>
        <v>115.529597222222</v>
      </c>
      <c r="L27" s="18">
        <f t="shared" ref="L27:L38" si="4">K27*$B$28/100</f>
        <v>1.15529597222222</v>
      </c>
      <c r="M27" s="13" t="s">
        <v>73</v>
      </c>
      <c r="N27" s="13"/>
      <c r="O27" s="18">
        <f>L27</f>
        <v>1.15529597222222</v>
      </c>
      <c r="P27" s="18">
        <f t="shared" ref="P27:P38" si="5">O27*J27</f>
        <v>0.00374132120951928</v>
      </c>
      <c r="Q27" s="23">
        <f t="shared" ref="Q27:Q38" si="6">P27*$B$29</f>
        <v>0.000586140322824687</v>
      </c>
      <c r="R27" s="18">
        <f t="shared" ref="R27:R38" si="7">L27*$B$29</f>
        <v>0.180996368981481</v>
      </c>
      <c r="S27" s="24">
        <f t="shared" ref="S27:S38" si="8">Q27/R27</f>
        <v>0.00323840929032481</v>
      </c>
      <c r="T27" s="3">
        <v>0.01</v>
      </c>
      <c r="U27" s="25">
        <f t="shared" ref="U27:U38" si="9">S27*T27</f>
        <v>3.23840929032481e-5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0.0219323840929032</v>
      </c>
      <c r="AR27" s="28">
        <f t="shared" ref="AR27:AR38" si="15">$B$27/12</f>
        <v>115.529597222222</v>
      </c>
      <c r="AS27" s="1">
        <f t="shared" ref="AS27:AS38" si="16">$B$29</f>
        <v>0.156666666666667</v>
      </c>
      <c r="AT27" s="2">
        <f>$E$2/12</f>
        <v>49.345463796406</v>
      </c>
      <c r="AU27" s="1">
        <f t="shared" ref="AU27:AU38" si="17">AT27*10000*AS27*0.67*AR27*AQ27</f>
        <v>131243.481769858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-12.4372794697419</v>
      </c>
      <c r="E28" s="19">
        <f t="shared" ref="E28:E39" si="18">D27</f>
        <v>-12.3143466775484</v>
      </c>
      <c r="F28" s="16" t="s">
        <v>73</v>
      </c>
      <c r="G28" s="13">
        <v>2</v>
      </c>
      <c r="H28" s="18">
        <f t="shared" si="0"/>
        <v>-12.4372794697419</v>
      </c>
      <c r="I28" s="18">
        <f t="shared" si="1"/>
        <v>260.712720530258</v>
      </c>
      <c r="J28" s="18">
        <f t="shared" si="2"/>
        <v>0.00318190654890169</v>
      </c>
      <c r="K28" s="18">
        <f t="shared" si="3"/>
        <v>115.529597222222</v>
      </c>
      <c r="L28" s="18">
        <f t="shared" si="4"/>
        <v>1.15529597222222</v>
      </c>
      <c r="M28" s="13" t="s">
        <v>73</v>
      </c>
      <c r="N28" s="13"/>
      <c r="O28" s="18">
        <f t="shared" ref="O28:O38" si="19">L28+O27-P27-N28</f>
        <v>2.30685062323492</v>
      </c>
      <c r="P28" s="18">
        <f t="shared" si="5"/>
        <v>0.00734018310540915</v>
      </c>
      <c r="Q28" s="23">
        <f t="shared" si="6"/>
        <v>0.00114996201984743</v>
      </c>
      <c r="R28" s="18">
        <f t="shared" si="7"/>
        <v>0.180996368981481</v>
      </c>
      <c r="S28" s="24">
        <f t="shared" si="8"/>
        <v>0.00635350878207447</v>
      </c>
      <c r="T28" s="3">
        <v>0.01</v>
      </c>
      <c r="U28" s="25">
        <f t="shared" si="9"/>
        <v>6.35350878207447e-5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0.0219635350878207</v>
      </c>
      <c r="AR28" s="28">
        <f t="shared" si="15"/>
        <v>115.529597222222</v>
      </c>
      <c r="AS28" s="1">
        <f t="shared" si="16"/>
        <v>0.156666666666667</v>
      </c>
      <c r="AT28" s="2">
        <f t="shared" ref="AT28:AT38" si="20">$E$2/12</f>
        <v>49.345463796406</v>
      </c>
      <c r="AU28" s="1">
        <f t="shared" si="17"/>
        <v>131429.889458883</v>
      </c>
    </row>
    <row r="29" s="1" customFormat="1" spans="1:47">
      <c r="A29" s="13" t="s">
        <v>37</v>
      </c>
      <c r="B29" s="13">
        <f>I2</f>
        <v>0.156666666666667</v>
      </c>
      <c r="C29" s="16">
        <v>2</v>
      </c>
      <c r="D29" s="17">
        <v>-7.93492547025</v>
      </c>
      <c r="E29" s="19">
        <f t="shared" si="18"/>
        <v>-12.4372794697419</v>
      </c>
      <c r="F29" s="16" t="s">
        <v>73</v>
      </c>
      <c r="G29" s="13">
        <v>3</v>
      </c>
      <c r="H29" s="18">
        <f t="shared" si="0"/>
        <v>-7.93492547025</v>
      </c>
      <c r="I29" s="18">
        <f t="shared" si="1"/>
        <v>265.21507452975</v>
      </c>
      <c r="J29" s="18">
        <f t="shared" si="2"/>
        <v>0.00599837685802028</v>
      </c>
      <c r="K29" s="18">
        <f t="shared" si="3"/>
        <v>115.529597222222</v>
      </c>
      <c r="L29" s="18">
        <f t="shared" si="4"/>
        <v>1.15529597222222</v>
      </c>
      <c r="M29" s="13" t="s">
        <v>73</v>
      </c>
      <c r="N29" s="13"/>
      <c r="O29" s="18">
        <f t="shared" si="19"/>
        <v>3.45480641235174</v>
      </c>
      <c r="P29" s="18">
        <f t="shared" si="5"/>
        <v>0.0207232308327907</v>
      </c>
      <c r="Q29" s="23">
        <f t="shared" si="6"/>
        <v>0.00324663949713721</v>
      </c>
      <c r="R29" s="18">
        <f t="shared" si="7"/>
        <v>0.180996368981481</v>
      </c>
      <c r="S29" s="24">
        <f t="shared" si="8"/>
        <v>0.0179375946346713</v>
      </c>
      <c r="T29" s="3">
        <v>0.01</v>
      </c>
      <c r="U29" s="25">
        <f t="shared" si="9"/>
        <v>0.000179375946346713</v>
      </c>
      <c r="V29" s="24"/>
      <c r="W29" s="3"/>
      <c r="X29" s="25"/>
      <c r="Y29" s="27">
        <v>0.02</v>
      </c>
      <c r="Z29" s="3">
        <v>0.21</v>
      </c>
      <c r="AA29" s="26">
        <f t="shared" si="10"/>
        <v>0.0042</v>
      </c>
      <c r="AB29" s="3">
        <v>0.01</v>
      </c>
      <c r="AC29" s="3">
        <v>0.29</v>
      </c>
      <c r="AD29" s="26">
        <f t="shared" si="11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0.0220793759463467</v>
      </c>
      <c r="AR29" s="28">
        <f t="shared" si="15"/>
        <v>115.529597222222</v>
      </c>
      <c r="AS29" s="1">
        <f t="shared" si="16"/>
        <v>0.156666666666667</v>
      </c>
      <c r="AT29" s="2">
        <f t="shared" si="20"/>
        <v>49.345463796406</v>
      </c>
      <c r="AU29" s="1">
        <f t="shared" si="17"/>
        <v>132123.081659957</v>
      </c>
    </row>
    <row r="30" s="1" customFormat="1" spans="1:47">
      <c r="A30" s="13"/>
      <c r="B30" s="13"/>
      <c r="C30" s="16">
        <v>3</v>
      </c>
      <c r="D30" s="17">
        <v>4.340534291</v>
      </c>
      <c r="E30" s="19">
        <f t="shared" si="18"/>
        <v>-7.93492547025</v>
      </c>
      <c r="F30" s="16" t="s">
        <v>73</v>
      </c>
      <c r="G30" s="13">
        <v>4</v>
      </c>
      <c r="H30" s="18">
        <f t="shared" si="0"/>
        <v>4.340534291</v>
      </c>
      <c r="I30" s="18">
        <f t="shared" si="1"/>
        <v>277.490534291</v>
      </c>
      <c r="J30" s="18">
        <f t="shared" si="2"/>
        <v>0.030434228666031</v>
      </c>
      <c r="K30" s="18">
        <f t="shared" si="3"/>
        <v>115.529597222222</v>
      </c>
      <c r="L30" s="18">
        <f t="shared" si="4"/>
        <v>1.15529597222222</v>
      </c>
      <c r="M30" s="13" t="s">
        <v>73</v>
      </c>
      <c r="N30" s="13"/>
      <c r="O30" s="18">
        <f t="shared" si="19"/>
        <v>4.58937915374117</v>
      </c>
      <c r="P30" s="18">
        <f t="shared" si="5"/>
        <v>0.139674214600075</v>
      </c>
      <c r="Q30" s="23">
        <f t="shared" si="6"/>
        <v>0.0218822936206783</v>
      </c>
      <c r="R30" s="18">
        <f t="shared" si="7"/>
        <v>0.180996368981481</v>
      </c>
      <c r="S30" s="24">
        <f t="shared" si="8"/>
        <v>0.120899075179333</v>
      </c>
      <c r="T30" s="3">
        <v>0.01</v>
      </c>
      <c r="U30" s="25">
        <f t="shared" si="9"/>
        <v>0.00120899075179333</v>
      </c>
      <c r="V30" s="24"/>
      <c r="W30" s="3"/>
      <c r="X30" s="25"/>
      <c r="Y30" s="27">
        <v>0.02</v>
      </c>
      <c r="Z30" s="3">
        <v>0.21</v>
      </c>
      <c r="AA30" s="26">
        <f t="shared" si="10"/>
        <v>0.0042</v>
      </c>
      <c r="AB30" s="3">
        <v>0.01</v>
      </c>
      <c r="AC30" s="3">
        <v>0.29</v>
      </c>
      <c r="AD30" s="26">
        <f t="shared" si="11"/>
        <v>0.0029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0.0231089907517933</v>
      </c>
      <c r="AR30" s="28">
        <f t="shared" si="15"/>
        <v>115.529597222222</v>
      </c>
      <c r="AS30" s="1">
        <f t="shared" si="16"/>
        <v>0.156666666666667</v>
      </c>
      <c r="AT30" s="2">
        <f t="shared" si="20"/>
        <v>49.345463796406</v>
      </c>
      <c r="AU30" s="1">
        <f t="shared" si="17"/>
        <v>138284.301132324</v>
      </c>
    </row>
    <row r="31" s="1" customFormat="1" spans="1:47">
      <c r="A31" s="13"/>
      <c r="B31" s="13"/>
      <c r="C31" s="16">
        <v>4</v>
      </c>
      <c r="D31" s="17">
        <v>9.580426629</v>
      </c>
      <c r="E31" s="19">
        <f t="shared" si="18"/>
        <v>4.340534291</v>
      </c>
      <c r="F31" s="16" t="s">
        <v>73</v>
      </c>
      <c r="G31" s="13">
        <v>5</v>
      </c>
      <c r="H31" s="18">
        <f t="shared" si="0"/>
        <v>9.580426629</v>
      </c>
      <c r="I31" s="18">
        <f t="shared" si="1"/>
        <v>282.730426629</v>
      </c>
      <c r="J31" s="18">
        <f t="shared" si="2"/>
        <v>0.0583158185898459</v>
      </c>
      <c r="K31" s="18">
        <f t="shared" si="3"/>
        <v>115.529597222222</v>
      </c>
      <c r="L31" s="18">
        <f t="shared" si="4"/>
        <v>1.15529597222222</v>
      </c>
      <c r="M31" s="13" t="s">
        <v>75</v>
      </c>
      <c r="N31" s="18">
        <f>(O30-P30)*C22/100</f>
        <v>4.22721969218404</v>
      </c>
      <c r="O31" s="18">
        <f t="shared" si="19"/>
        <v>1.37778121917928</v>
      </c>
      <c r="P31" s="18">
        <f t="shared" si="5"/>
        <v>0.0803464396341554</v>
      </c>
      <c r="Q31" s="23">
        <f t="shared" si="6"/>
        <v>0.0125876088760177</v>
      </c>
      <c r="R31" s="18">
        <f t="shared" si="7"/>
        <v>0.180996368981481</v>
      </c>
      <c r="S31" s="24">
        <f t="shared" si="8"/>
        <v>0.0695461955775786</v>
      </c>
      <c r="T31" s="3">
        <v>0.01</v>
      </c>
      <c r="U31" s="25">
        <f t="shared" si="9"/>
        <v>0.000695461955775786</v>
      </c>
      <c r="V31" s="24"/>
      <c r="W31" s="3"/>
      <c r="X31" s="25"/>
      <c r="Y31" s="27">
        <v>0.04</v>
      </c>
      <c r="Z31" s="3">
        <v>0.21</v>
      </c>
      <c r="AA31" s="26">
        <f t="shared" si="10"/>
        <v>0.0084</v>
      </c>
      <c r="AB31" s="3">
        <v>0.015</v>
      </c>
      <c r="AC31" s="3">
        <v>0.29</v>
      </c>
      <c r="AD31" s="26">
        <f t="shared" si="11"/>
        <v>0.00435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0.0301454619557758</v>
      </c>
      <c r="AR31" s="28">
        <f t="shared" si="15"/>
        <v>115.529597222222</v>
      </c>
      <c r="AS31" s="1">
        <f t="shared" si="16"/>
        <v>0.156666666666667</v>
      </c>
      <c r="AT31" s="2">
        <f t="shared" si="20"/>
        <v>49.345463796406</v>
      </c>
      <c r="AU31" s="1">
        <f t="shared" si="17"/>
        <v>180390.575410222</v>
      </c>
    </row>
    <row r="32" s="1" customFormat="1" spans="1:47">
      <c r="A32" s="13"/>
      <c r="B32" s="13"/>
      <c r="C32" s="16">
        <v>5</v>
      </c>
      <c r="D32" s="17">
        <v>13.3660255986129</v>
      </c>
      <c r="E32" s="19">
        <f t="shared" si="18"/>
        <v>9.580426629</v>
      </c>
      <c r="F32" s="16" t="s">
        <v>75</v>
      </c>
      <c r="G32" s="13">
        <v>6</v>
      </c>
      <c r="H32" s="18">
        <f t="shared" si="0"/>
        <v>13.3660255986129</v>
      </c>
      <c r="I32" s="18">
        <f t="shared" si="1"/>
        <v>286.516025598613</v>
      </c>
      <c r="J32" s="18">
        <f t="shared" si="2"/>
        <v>0.0919175269035088</v>
      </c>
      <c r="K32" s="18">
        <f t="shared" si="3"/>
        <v>115.529597222222</v>
      </c>
      <c r="L32" s="18">
        <f t="shared" si="4"/>
        <v>1.15529597222222</v>
      </c>
      <c r="M32" s="13" t="s">
        <v>73</v>
      </c>
      <c r="N32" s="13"/>
      <c r="O32" s="18">
        <f t="shared" si="19"/>
        <v>2.45273075176734</v>
      </c>
      <c r="P32" s="18">
        <f t="shared" si="5"/>
        <v>0.225448944862638</v>
      </c>
      <c r="Q32" s="23">
        <f t="shared" si="6"/>
        <v>0.0353203346951466</v>
      </c>
      <c r="R32" s="18">
        <f t="shared" si="7"/>
        <v>0.180996368981481</v>
      </c>
      <c r="S32" s="24">
        <f t="shared" si="8"/>
        <v>0.195143885448666</v>
      </c>
      <c r="T32" s="3">
        <v>0.01</v>
      </c>
      <c r="U32" s="25">
        <f t="shared" si="9"/>
        <v>0.00195143885448666</v>
      </c>
      <c r="V32" s="24"/>
      <c r="W32" s="3"/>
      <c r="X32" s="25"/>
      <c r="Y32" s="27">
        <v>0.04</v>
      </c>
      <c r="Z32" s="3">
        <v>0.21</v>
      </c>
      <c r="AA32" s="26">
        <f t="shared" si="10"/>
        <v>0.0084</v>
      </c>
      <c r="AB32" s="3">
        <v>0.015</v>
      </c>
      <c r="AC32" s="3">
        <v>0.29</v>
      </c>
      <c r="AD32" s="26">
        <f t="shared" si="11"/>
        <v>0.00435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0.0314014388544867</v>
      </c>
      <c r="AR32" s="28">
        <f t="shared" si="15"/>
        <v>115.529597222222</v>
      </c>
      <c r="AS32" s="1">
        <f t="shared" si="16"/>
        <v>0.156666666666667</v>
      </c>
      <c r="AT32" s="2">
        <f t="shared" si="20"/>
        <v>49.345463796406</v>
      </c>
      <c r="AU32" s="1">
        <f t="shared" si="17"/>
        <v>187906.346632862</v>
      </c>
    </row>
    <row r="33" s="1" customFormat="1" spans="1:47">
      <c r="A33" s="13"/>
      <c r="B33" s="13"/>
      <c r="C33" s="16">
        <v>6</v>
      </c>
      <c r="D33" s="17">
        <v>17.8963794933333</v>
      </c>
      <c r="E33" s="19">
        <f t="shared" si="18"/>
        <v>13.3660255986129</v>
      </c>
      <c r="F33" s="16" t="s">
        <v>73</v>
      </c>
      <c r="G33" s="13">
        <v>7</v>
      </c>
      <c r="H33" s="18">
        <f t="shared" si="0"/>
        <v>17.8963794933333</v>
      </c>
      <c r="I33" s="18">
        <f t="shared" si="1"/>
        <v>291.046379493333</v>
      </c>
      <c r="J33" s="18">
        <f t="shared" si="2"/>
        <v>0.156001981591714</v>
      </c>
      <c r="K33" s="18">
        <f t="shared" si="3"/>
        <v>115.529597222222</v>
      </c>
      <c r="L33" s="18">
        <f t="shared" si="4"/>
        <v>1.15529597222222</v>
      </c>
      <c r="M33" s="13" t="s">
        <v>73</v>
      </c>
      <c r="N33" s="13"/>
      <c r="O33" s="18">
        <f t="shared" si="19"/>
        <v>3.38257777912693</v>
      </c>
      <c r="P33" s="18">
        <f t="shared" si="5"/>
        <v>0.5276888364319</v>
      </c>
      <c r="Q33" s="23">
        <f t="shared" si="6"/>
        <v>0.0826712510409976</v>
      </c>
      <c r="R33" s="18">
        <f t="shared" si="7"/>
        <v>0.180996368981481</v>
      </c>
      <c r="S33" s="24">
        <f t="shared" si="8"/>
        <v>0.456756406253962</v>
      </c>
      <c r="T33" s="3">
        <v>0.01</v>
      </c>
      <c r="U33" s="25">
        <f t="shared" si="9"/>
        <v>0.00456756406253962</v>
      </c>
      <c r="V33" s="24"/>
      <c r="W33" s="3"/>
      <c r="X33" s="25"/>
      <c r="Y33" s="27">
        <v>0.04</v>
      </c>
      <c r="Z33" s="3">
        <v>0.21</v>
      </c>
      <c r="AA33" s="26">
        <f t="shared" si="10"/>
        <v>0.0084</v>
      </c>
      <c r="AB33" s="3">
        <v>0.015</v>
      </c>
      <c r="AC33" s="3">
        <v>0.29</v>
      </c>
      <c r="AD33" s="26">
        <f t="shared" si="11"/>
        <v>0.00435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0.0340175640625396</v>
      </c>
      <c r="AR33" s="28">
        <f t="shared" si="15"/>
        <v>115.529597222222</v>
      </c>
      <c r="AS33" s="1">
        <f t="shared" si="16"/>
        <v>0.156666666666667</v>
      </c>
      <c r="AT33" s="2">
        <f t="shared" si="20"/>
        <v>49.345463796406</v>
      </c>
      <c r="AU33" s="1">
        <f t="shared" si="17"/>
        <v>203561.251252277</v>
      </c>
    </row>
    <row r="34" s="1" customFormat="1" spans="1:47">
      <c r="A34" s="13"/>
      <c r="B34" s="13"/>
      <c r="C34" s="16">
        <v>7</v>
      </c>
      <c r="D34" s="17">
        <v>19.9898899632258</v>
      </c>
      <c r="E34" s="19">
        <f t="shared" si="18"/>
        <v>17.8963794933333</v>
      </c>
      <c r="F34" s="16" t="s">
        <v>73</v>
      </c>
      <c r="G34" s="13">
        <v>8</v>
      </c>
      <c r="H34" s="18">
        <f t="shared" si="0"/>
        <v>19.9898899632258</v>
      </c>
      <c r="I34" s="18">
        <f t="shared" si="1"/>
        <v>293.139889963226</v>
      </c>
      <c r="J34" s="18">
        <f t="shared" si="2"/>
        <v>0.198103458228679</v>
      </c>
      <c r="K34" s="18">
        <f t="shared" si="3"/>
        <v>115.529597222222</v>
      </c>
      <c r="L34" s="18">
        <f t="shared" si="4"/>
        <v>1.15529597222222</v>
      </c>
      <c r="M34" s="13" t="s">
        <v>73</v>
      </c>
      <c r="N34" s="13"/>
      <c r="O34" s="18">
        <f t="shared" si="19"/>
        <v>4.01018491491725</v>
      </c>
      <c r="P34" s="18">
        <f t="shared" si="5"/>
        <v>0.794431499781588</v>
      </c>
      <c r="Q34" s="23">
        <f t="shared" si="6"/>
        <v>0.124460934965782</v>
      </c>
      <c r="R34" s="18">
        <f t="shared" si="7"/>
        <v>0.180996368981481</v>
      </c>
      <c r="S34" s="24">
        <f t="shared" si="8"/>
        <v>0.687643269675295</v>
      </c>
      <c r="T34" s="3">
        <v>0.01</v>
      </c>
      <c r="U34" s="25">
        <f t="shared" si="9"/>
        <v>0.00687643269675295</v>
      </c>
      <c r="V34" s="24"/>
      <c r="W34" s="3"/>
      <c r="X34" s="25"/>
      <c r="Y34" s="27">
        <v>0.04</v>
      </c>
      <c r="Z34" s="3">
        <v>0.21</v>
      </c>
      <c r="AA34" s="26">
        <f t="shared" si="10"/>
        <v>0.0084</v>
      </c>
      <c r="AB34" s="3">
        <v>0.015</v>
      </c>
      <c r="AC34" s="3">
        <v>0.29</v>
      </c>
      <c r="AD34" s="26">
        <f t="shared" si="11"/>
        <v>0.00435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0.036326432696753</v>
      </c>
      <c r="AR34" s="28">
        <f t="shared" si="15"/>
        <v>115.529597222222</v>
      </c>
      <c r="AS34" s="1">
        <f t="shared" si="16"/>
        <v>0.156666666666667</v>
      </c>
      <c r="AT34" s="2">
        <f t="shared" si="20"/>
        <v>49.345463796406</v>
      </c>
      <c r="AU34" s="1">
        <f t="shared" si="17"/>
        <v>217377.53119794</v>
      </c>
    </row>
    <row r="35" s="1" customFormat="1" spans="1:47">
      <c r="A35" s="13"/>
      <c r="B35" s="13"/>
      <c r="C35" s="16">
        <v>8</v>
      </c>
      <c r="D35" s="17">
        <v>19.8409055967742</v>
      </c>
      <c r="E35" s="19">
        <f t="shared" si="18"/>
        <v>19.9898899632258</v>
      </c>
      <c r="F35" s="16" t="s">
        <v>73</v>
      </c>
      <c r="G35" s="13">
        <v>9</v>
      </c>
      <c r="H35" s="18">
        <f t="shared" si="0"/>
        <v>19.8409055967742</v>
      </c>
      <c r="I35" s="18">
        <f t="shared" si="1"/>
        <v>292.990905596774</v>
      </c>
      <c r="J35" s="18">
        <f t="shared" si="2"/>
        <v>0.194785606121144</v>
      </c>
      <c r="K35" s="18">
        <f t="shared" si="3"/>
        <v>115.529597222222</v>
      </c>
      <c r="L35" s="18">
        <f t="shared" si="4"/>
        <v>1.15529597222222</v>
      </c>
      <c r="M35" s="13" t="s">
        <v>73</v>
      </c>
      <c r="N35" s="13"/>
      <c r="O35" s="18">
        <f t="shared" si="19"/>
        <v>4.37104938735788</v>
      </c>
      <c r="P35" s="18">
        <f t="shared" si="5"/>
        <v>0.851417504301961</v>
      </c>
      <c r="Q35" s="23">
        <f t="shared" si="6"/>
        <v>0.13338874234064</v>
      </c>
      <c r="R35" s="18">
        <f t="shared" si="7"/>
        <v>0.180996368981481</v>
      </c>
      <c r="S35" s="24">
        <f t="shared" si="8"/>
        <v>0.736969161819418</v>
      </c>
      <c r="T35" s="3">
        <v>0.01</v>
      </c>
      <c r="U35" s="25">
        <f t="shared" si="9"/>
        <v>0.00736969161819418</v>
      </c>
      <c r="V35" s="24"/>
      <c r="W35" s="3"/>
      <c r="X35" s="25"/>
      <c r="Y35" s="27">
        <v>0.04</v>
      </c>
      <c r="Z35" s="3">
        <v>0.21</v>
      </c>
      <c r="AA35" s="26">
        <f t="shared" si="10"/>
        <v>0.0084</v>
      </c>
      <c r="AB35" s="3">
        <v>0.015</v>
      </c>
      <c r="AC35" s="3">
        <v>0.29</v>
      </c>
      <c r="AD35" s="26">
        <f t="shared" si="11"/>
        <v>0.00435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0.0368196916181942</v>
      </c>
      <c r="AR35" s="28">
        <f t="shared" si="15"/>
        <v>115.529597222222</v>
      </c>
      <c r="AS35" s="1">
        <f t="shared" si="16"/>
        <v>0.156666666666667</v>
      </c>
      <c r="AT35" s="2">
        <f t="shared" si="20"/>
        <v>49.345463796406</v>
      </c>
      <c r="AU35" s="1">
        <f t="shared" si="17"/>
        <v>220329.194728443</v>
      </c>
    </row>
    <row r="36" s="1" customFormat="1" spans="1:47">
      <c r="A36" s="13"/>
      <c r="B36" s="13"/>
      <c r="C36" s="16">
        <v>9</v>
      </c>
      <c r="D36" s="17">
        <v>13.9635940136</v>
      </c>
      <c r="E36" s="19">
        <f t="shared" si="18"/>
        <v>19.8409055967742</v>
      </c>
      <c r="F36" s="16" t="s">
        <v>73</v>
      </c>
      <c r="G36" s="13">
        <v>10</v>
      </c>
      <c r="H36" s="18">
        <f t="shared" si="0"/>
        <v>13.9635940136</v>
      </c>
      <c r="I36" s="18">
        <f t="shared" si="1"/>
        <v>287.1135940136</v>
      </c>
      <c r="J36" s="18">
        <f t="shared" si="2"/>
        <v>0.098654243833276</v>
      </c>
      <c r="K36" s="18">
        <f t="shared" si="3"/>
        <v>115.529597222222</v>
      </c>
      <c r="L36" s="18">
        <f t="shared" si="4"/>
        <v>1.15529597222222</v>
      </c>
      <c r="M36" s="13" t="s">
        <v>73</v>
      </c>
      <c r="N36" s="13"/>
      <c r="O36" s="18">
        <f t="shared" si="19"/>
        <v>4.67492785527814</v>
      </c>
      <c r="P36" s="18">
        <f t="shared" si="5"/>
        <v>0.461201472537584</v>
      </c>
      <c r="Q36" s="23">
        <f t="shared" si="6"/>
        <v>0.0722548973642215</v>
      </c>
      <c r="R36" s="18">
        <f t="shared" si="7"/>
        <v>0.180996368981481</v>
      </c>
      <c r="S36" s="24">
        <f t="shared" si="8"/>
        <v>0.399206336407855</v>
      </c>
      <c r="T36" s="3">
        <v>0.01</v>
      </c>
      <c r="U36" s="25">
        <f t="shared" si="9"/>
        <v>0.00399206336407855</v>
      </c>
      <c r="V36" s="24"/>
      <c r="W36" s="3"/>
      <c r="X36" s="25"/>
      <c r="Y36" s="27">
        <v>0.02</v>
      </c>
      <c r="Z36" s="3">
        <v>0.21</v>
      </c>
      <c r="AA36" s="26">
        <f t="shared" si="10"/>
        <v>0.0042</v>
      </c>
      <c r="AB36" s="3">
        <v>0.01</v>
      </c>
      <c r="AC36" s="3">
        <v>0.29</v>
      </c>
      <c r="AD36" s="26">
        <f t="shared" si="11"/>
        <v>0.0029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0.0258920633640785</v>
      </c>
      <c r="AR36" s="28">
        <f t="shared" si="15"/>
        <v>115.529597222222</v>
      </c>
      <c r="AS36" s="1">
        <f t="shared" si="16"/>
        <v>0.156666666666667</v>
      </c>
      <c r="AT36" s="2">
        <f t="shared" si="20"/>
        <v>49.345463796406</v>
      </c>
      <c r="AU36" s="1">
        <f t="shared" si="17"/>
        <v>154938.21974452</v>
      </c>
    </row>
    <row r="37" s="1" customFormat="1" spans="1:47">
      <c r="A37" s="13"/>
      <c r="B37" s="13"/>
      <c r="C37" s="16">
        <v>10</v>
      </c>
      <c r="D37" s="17">
        <v>7.581993457</v>
      </c>
      <c r="E37" s="19">
        <f t="shared" si="18"/>
        <v>13.9635940136</v>
      </c>
      <c r="F37" s="16" t="s">
        <v>73</v>
      </c>
      <c r="G37" s="13">
        <v>11</v>
      </c>
      <c r="H37" s="18">
        <f t="shared" si="0"/>
        <v>7.581993457</v>
      </c>
      <c r="I37" s="18">
        <f t="shared" si="1"/>
        <v>280.731993457</v>
      </c>
      <c r="J37" s="18">
        <f t="shared" si="2"/>
        <v>0.0456369769136131</v>
      </c>
      <c r="K37" s="18">
        <f t="shared" si="3"/>
        <v>115.529597222222</v>
      </c>
      <c r="L37" s="18">
        <f t="shared" si="4"/>
        <v>1.15529597222222</v>
      </c>
      <c r="M37" s="13" t="s">
        <v>75</v>
      </c>
      <c r="N37" s="18">
        <f>(O36-P36)*C22/100</f>
        <v>4.00304006360353</v>
      </c>
      <c r="O37" s="18">
        <f t="shared" si="19"/>
        <v>1.36598229135925</v>
      </c>
      <c r="P37" s="18">
        <f t="shared" si="5"/>
        <v>0.0623393022951664</v>
      </c>
      <c r="Q37" s="23">
        <f t="shared" si="6"/>
        <v>0.00976649069290941</v>
      </c>
      <c r="R37" s="18">
        <f t="shared" si="7"/>
        <v>0.180996368981481</v>
      </c>
      <c r="S37" s="24">
        <f t="shared" si="8"/>
        <v>0.0539595945922465</v>
      </c>
      <c r="T37" s="3">
        <v>0.01</v>
      </c>
      <c r="U37" s="25">
        <f t="shared" si="9"/>
        <v>0.000539595945922465</v>
      </c>
      <c r="V37" s="24"/>
      <c r="W37" s="3"/>
      <c r="X37" s="25"/>
      <c r="Y37" s="27">
        <v>0.02</v>
      </c>
      <c r="Z37" s="3">
        <v>0.21</v>
      </c>
      <c r="AA37" s="26">
        <f t="shared" si="10"/>
        <v>0.0042</v>
      </c>
      <c r="AB37" s="3">
        <v>0.01</v>
      </c>
      <c r="AC37" s="3">
        <v>0.29</v>
      </c>
      <c r="AD37" s="26">
        <f t="shared" si="11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0.0224395959459225</v>
      </c>
      <c r="AR37" s="28">
        <f t="shared" si="15"/>
        <v>115.529597222222</v>
      </c>
      <c r="AS37" s="1">
        <f t="shared" si="16"/>
        <v>0.156666666666667</v>
      </c>
      <c r="AT37" s="2">
        <f t="shared" si="20"/>
        <v>49.345463796406</v>
      </c>
      <c r="AU37" s="1">
        <f t="shared" si="17"/>
        <v>134278.639703588</v>
      </c>
    </row>
    <row r="38" s="1" customFormat="1" spans="1:48">
      <c r="A38" s="13"/>
      <c r="B38" s="13"/>
      <c r="C38" s="16">
        <v>11</v>
      </c>
      <c r="D38" s="17">
        <v>-3.99653143586667</v>
      </c>
      <c r="E38" s="19">
        <f t="shared" si="18"/>
        <v>7.581993457</v>
      </c>
      <c r="F38" s="16" t="s">
        <v>75</v>
      </c>
      <c r="G38" s="13">
        <v>12</v>
      </c>
      <c r="H38" s="18">
        <f t="shared" si="0"/>
        <v>-3.99653143586667</v>
      </c>
      <c r="I38" s="18">
        <f t="shared" si="1"/>
        <v>269.153468564133</v>
      </c>
      <c r="J38" s="18">
        <f t="shared" si="2"/>
        <v>0.0102644844326651</v>
      </c>
      <c r="K38" s="18">
        <f t="shared" si="3"/>
        <v>115.529597222222</v>
      </c>
      <c r="L38" s="18">
        <f t="shared" si="4"/>
        <v>1.15529597222222</v>
      </c>
      <c r="M38" s="13" t="s">
        <v>73</v>
      </c>
      <c r="N38" s="13"/>
      <c r="O38" s="18">
        <f t="shared" si="19"/>
        <v>2.45893896128631</v>
      </c>
      <c r="P38" s="18">
        <f t="shared" si="5"/>
        <v>0.025239740688997</v>
      </c>
      <c r="Q38" s="23">
        <f t="shared" si="6"/>
        <v>0.00395422604127619</v>
      </c>
      <c r="R38" s="18">
        <f t="shared" si="7"/>
        <v>0.180996368981481</v>
      </c>
      <c r="S38" s="24">
        <f t="shared" si="8"/>
        <v>0.0218469909840057</v>
      </c>
      <c r="T38" s="3">
        <v>0.01</v>
      </c>
      <c r="U38" s="25">
        <f t="shared" si="9"/>
        <v>0.000218469909840057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0.0221184699098401</v>
      </c>
      <c r="AR38" s="28">
        <f t="shared" si="15"/>
        <v>115.529597222222</v>
      </c>
      <c r="AS38" s="1">
        <f t="shared" si="16"/>
        <v>0.156666666666667</v>
      </c>
      <c r="AT38" s="2">
        <f t="shared" si="20"/>
        <v>49.345463796406</v>
      </c>
      <c r="AU38" s="1">
        <f t="shared" si="17"/>
        <v>132357.020107475</v>
      </c>
      <c r="AV38" s="1">
        <f>SUM(AU27:AU38)</f>
        <v>1964219.53279835</v>
      </c>
    </row>
    <row r="39" s="1" customFormat="1" spans="1:46">
      <c r="A39" s="13"/>
      <c r="B39" s="13"/>
      <c r="C39" s="16">
        <v>12</v>
      </c>
      <c r="D39" s="17">
        <v>-9.81690862770968</v>
      </c>
      <c r="E39" s="19">
        <f t="shared" si="18"/>
        <v>-3.99653143586667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-12.3143466775484</v>
      </c>
      <c r="E42" s="16"/>
      <c r="F42" s="16"/>
      <c r="G42" s="13">
        <v>1</v>
      </c>
      <c r="H42" s="18">
        <f t="shared" ref="H42:H53" si="21">E43</f>
        <v>-12.3143466775484</v>
      </c>
      <c r="I42" s="18">
        <f t="shared" ref="I42:I53" si="22">H42+273.15</f>
        <v>260.835653322452</v>
      </c>
      <c r="J42" s="18">
        <f t="shared" ref="J42:J53" si="23">EXP(($C$16*(I42-$C$14))/($C$17*I42*$C$14))</f>
        <v>0.00323840929032481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0.00024965234553415</v>
      </c>
      <c r="Q42" s="23">
        <f t="shared" ref="Q42:Q53" si="27">P42*$B$44</f>
        <v>4.61856839238178e-5</v>
      </c>
      <c r="R42" s="18">
        <f t="shared" ref="R42:R53" si="28">L42*$B$44</f>
        <v>0.0142618427083333</v>
      </c>
      <c r="S42" s="24">
        <f t="shared" ref="S42:S53" si="29">Q42/R42</f>
        <v>0.00323840929032481</v>
      </c>
      <c r="T42" s="3">
        <v>0.01</v>
      </c>
      <c r="U42" s="25">
        <f t="shared" ref="U42:U53" si="30">S42*T42</f>
        <v>3.23840929032481e-5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0.0148323840929032</v>
      </c>
      <c r="AR42" s="28">
        <f t="shared" ref="AR42:AR53" si="34">$B$42/12</f>
        <v>7.70910416666667</v>
      </c>
      <c r="AS42" s="1">
        <f t="shared" ref="AS42:AS53" si="35">$B$44</f>
        <v>0.185</v>
      </c>
      <c r="AT42" s="2">
        <f t="shared" ref="AT42:AT53" si="36">$E$5/12</f>
        <v>654.050547945205</v>
      </c>
      <c r="AU42" s="1">
        <f t="shared" ref="AU42:AU53" si="37">AT42*10000*AS42*0.67*AR42*AQ42</f>
        <v>92698.5033053175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-12.4372794697419</v>
      </c>
      <c r="E43" s="19">
        <f t="shared" ref="E43:E54" si="38">D42</f>
        <v>-12.3143466775484</v>
      </c>
      <c r="F43" s="16" t="s">
        <v>73</v>
      </c>
      <c r="G43" s="13">
        <v>2</v>
      </c>
      <c r="H43" s="18">
        <f t="shared" si="21"/>
        <v>-12.4372794697419</v>
      </c>
      <c r="I43" s="18">
        <f t="shared" si="22"/>
        <v>260.712720530258</v>
      </c>
      <c r="J43" s="18">
        <f t="shared" si="23"/>
        <v>0.00318190654890169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0.153932430987799</v>
      </c>
      <c r="P43" s="18">
        <f t="shared" si="26"/>
        <v>0.000489798610248436</v>
      </c>
      <c r="Q43" s="23">
        <f t="shared" si="27"/>
        <v>9.06127428959606e-5</v>
      </c>
      <c r="R43" s="18">
        <f t="shared" si="28"/>
        <v>0.0142618427083333</v>
      </c>
      <c r="S43" s="24">
        <f t="shared" si="29"/>
        <v>0.00635350878207447</v>
      </c>
      <c r="T43" s="3">
        <v>0.01</v>
      </c>
      <c r="U43" s="25">
        <f t="shared" si="30"/>
        <v>6.35350878207447e-5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0.0148635350878207</v>
      </c>
      <c r="AR43" s="28">
        <f t="shared" si="34"/>
        <v>7.70910416666667</v>
      </c>
      <c r="AS43" s="1">
        <f t="shared" si="35"/>
        <v>0.185</v>
      </c>
      <c r="AT43" s="2">
        <f t="shared" si="36"/>
        <v>654.050547945205</v>
      </c>
      <c r="AU43" s="1">
        <f t="shared" si="37"/>
        <v>92893.1888384885</v>
      </c>
    </row>
    <row r="44" s="1" customFormat="1" spans="1:47">
      <c r="A44" s="13" t="s">
        <v>37</v>
      </c>
      <c r="B44" s="13">
        <f>I5</f>
        <v>0.185</v>
      </c>
      <c r="C44" s="16">
        <v>2</v>
      </c>
      <c r="D44" s="17">
        <v>-7.93492547025</v>
      </c>
      <c r="E44" s="19">
        <f t="shared" si="38"/>
        <v>-12.4372794697419</v>
      </c>
      <c r="F44" s="16" t="s">
        <v>73</v>
      </c>
      <c r="G44" s="13">
        <v>3</v>
      </c>
      <c r="H44" s="18">
        <f t="shared" si="21"/>
        <v>-7.93492547025</v>
      </c>
      <c r="I44" s="18">
        <f t="shared" si="22"/>
        <v>265.21507452975</v>
      </c>
      <c r="J44" s="18">
        <f t="shared" si="23"/>
        <v>0.00599837685802028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0.230533674044217</v>
      </c>
      <c r="P44" s="18">
        <f t="shared" si="26"/>
        <v>0.00138282785538122</v>
      </c>
      <c r="Q44" s="23">
        <f t="shared" si="27"/>
        <v>0.000255823153245526</v>
      </c>
      <c r="R44" s="18">
        <f t="shared" si="28"/>
        <v>0.0142618427083333</v>
      </c>
      <c r="S44" s="24">
        <f t="shared" si="29"/>
        <v>0.0179375946346713</v>
      </c>
      <c r="T44" s="3">
        <v>0.01</v>
      </c>
      <c r="U44" s="25">
        <f t="shared" si="30"/>
        <v>0.000179375946346713</v>
      </c>
      <c r="V44" s="24"/>
      <c r="W44" s="3"/>
      <c r="X44" s="25"/>
      <c r="Y44" s="27">
        <v>0.02</v>
      </c>
      <c r="Z44" s="3">
        <v>0.49</v>
      </c>
      <c r="AA44" s="26">
        <f t="shared" si="31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32"/>
        <v>0.005</v>
      </c>
      <c r="AQ44" s="1">
        <f t="shared" si="33"/>
        <v>0.0149793759463467</v>
      </c>
      <c r="AR44" s="28">
        <f t="shared" si="34"/>
        <v>7.70910416666667</v>
      </c>
      <c r="AS44" s="1">
        <f t="shared" si="35"/>
        <v>0.185</v>
      </c>
      <c r="AT44" s="2">
        <f t="shared" si="36"/>
        <v>654.050547945205</v>
      </c>
      <c r="AU44" s="1">
        <f t="shared" si="37"/>
        <v>93617.1637665716</v>
      </c>
    </row>
    <row r="45" s="1" customFormat="1" spans="1:47">
      <c r="A45" s="13"/>
      <c r="B45" s="13"/>
      <c r="C45" s="16">
        <v>3</v>
      </c>
      <c r="D45" s="17">
        <v>4.340534291</v>
      </c>
      <c r="E45" s="19">
        <f t="shared" si="38"/>
        <v>-7.93492547025</v>
      </c>
      <c r="F45" s="16" t="s">
        <v>73</v>
      </c>
      <c r="G45" s="13">
        <v>4</v>
      </c>
      <c r="H45" s="18">
        <f t="shared" si="21"/>
        <v>4.340534291</v>
      </c>
      <c r="I45" s="18">
        <f t="shared" si="22"/>
        <v>277.490534291</v>
      </c>
      <c r="J45" s="18">
        <f t="shared" si="23"/>
        <v>0.030434228666031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0.306241887855503</v>
      </c>
      <c r="P45" s="18">
        <f t="shared" si="26"/>
        <v>0.00932023564211139</v>
      </c>
      <c r="Q45" s="23">
        <f t="shared" si="27"/>
        <v>0.00172424359379061</v>
      </c>
      <c r="R45" s="18">
        <f t="shared" si="28"/>
        <v>0.0142618427083333</v>
      </c>
      <c r="S45" s="24">
        <f t="shared" si="29"/>
        <v>0.120899075179333</v>
      </c>
      <c r="T45" s="3">
        <v>0.01</v>
      </c>
      <c r="U45" s="25">
        <f t="shared" si="30"/>
        <v>0.00120899075179333</v>
      </c>
      <c r="V45" s="24"/>
      <c r="W45" s="3"/>
      <c r="X45" s="25"/>
      <c r="Y45" s="27">
        <v>0.02</v>
      </c>
      <c r="Z45" s="3">
        <v>0.49</v>
      </c>
      <c r="AA45" s="26">
        <f t="shared" si="31"/>
        <v>0.0098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</v>
      </c>
      <c r="AO45" s="3">
        <v>0.5</v>
      </c>
      <c r="AP45" s="3">
        <f t="shared" si="32"/>
        <v>0.005</v>
      </c>
      <c r="AQ45" s="1">
        <f t="shared" si="33"/>
        <v>0.0160089907517933</v>
      </c>
      <c r="AR45" s="28">
        <f t="shared" si="34"/>
        <v>7.70910416666667</v>
      </c>
      <c r="AS45" s="1">
        <f t="shared" si="35"/>
        <v>0.185</v>
      </c>
      <c r="AT45" s="2">
        <f t="shared" si="36"/>
        <v>654.050547945205</v>
      </c>
      <c r="AU45" s="1">
        <f t="shared" si="37"/>
        <v>100051.985764713</v>
      </c>
    </row>
    <row r="46" s="1" customFormat="1" spans="1:47">
      <c r="A46" s="13"/>
      <c r="B46" s="13"/>
      <c r="C46" s="16">
        <v>4</v>
      </c>
      <c r="D46" s="17">
        <v>9.580426629</v>
      </c>
      <c r="E46" s="19">
        <f t="shared" si="38"/>
        <v>4.340534291</v>
      </c>
      <c r="F46" s="16" t="s">
        <v>73</v>
      </c>
      <c r="G46" s="13">
        <v>5</v>
      </c>
      <c r="H46" s="18">
        <f t="shared" si="21"/>
        <v>9.580426629</v>
      </c>
      <c r="I46" s="18">
        <f t="shared" si="22"/>
        <v>282.730426629</v>
      </c>
      <c r="J46" s="18">
        <f t="shared" si="23"/>
        <v>0.0583158185898459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0.282075569602722</v>
      </c>
      <c r="O46" s="18">
        <f t="shared" si="39"/>
        <v>0.0919371242773362</v>
      </c>
      <c r="P46" s="18">
        <f t="shared" si="26"/>
        <v>0.00536138866102925</v>
      </c>
      <c r="Q46" s="23">
        <f t="shared" si="27"/>
        <v>0.000991856902290412</v>
      </c>
      <c r="R46" s="18">
        <f t="shared" si="28"/>
        <v>0.0142618427083333</v>
      </c>
      <c r="S46" s="24">
        <f t="shared" si="29"/>
        <v>0.0695461955775785</v>
      </c>
      <c r="T46" s="3">
        <v>0.01</v>
      </c>
      <c r="U46" s="25">
        <f t="shared" si="30"/>
        <v>0.000695461955775785</v>
      </c>
      <c r="V46" s="24"/>
      <c r="W46" s="3"/>
      <c r="X46" s="25"/>
      <c r="Y46" s="27">
        <v>0.04</v>
      </c>
      <c r="Z46" s="3">
        <v>0.49</v>
      </c>
      <c r="AA46" s="26">
        <f t="shared" si="31"/>
        <v>0.0196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0.015</v>
      </c>
      <c r="AO46" s="3">
        <v>0.5</v>
      </c>
      <c r="AP46" s="3">
        <f t="shared" si="32"/>
        <v>0.0075</v>
      </c>
      <c r="AQ46" s="1">
        <f t="shared" si="33"/>
        <v>0.0277954619557758</v>
      </c>
      <c r="AR46" s="28">
        <f t="shared" si="34"/>
        <v>7.70910416666667</v>
      </c>
      <c r="AS46" s="1">
        <f t="shared" si="35"/>
        <v>0.185</v>
      </c>
      <c r="AT46" s="2">
        <f t="shared" si="36"/>
        <v>654.050547945205</v>
      </c>
      <c r="AU46" s="1">
        <f t="shared" si="37"/>
        <v>173714.333841524</v>
      </c>
    </row>
    <row r="47" s="1" customFormat="1" spans="1:47">
      <c r="A47" s="13"/>
      <c r="B47" s="13"/>
      <c r="C47" s="16">
        <v>5</v>
      </c>
      <c r="D47" s="17">
        <v>13.3660255986129</v>
      </c>
      <c r="E47" s="19">
        <f t="shared" si="38"/>
        <v>9.580426629</v>
      </c>
      <c r="F47" s="16" t="s">
        <v>75</v>
      </c>
      <c r="G47" s="13">
        <v>6</v>
      </c>
      <c r="H47" s="18">
        <f t="shared" si="21"/>
        <v>13.3660255986129</v>
      </c>
      <c r="I47" s="18">
        <f t="shared" si="22"/>
        <v>286.516025598613</v>
      </c>
      <c r="J47" s="18">
        <f t="shared" si="23"/>
        <v>0.0919175269035088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0.163666777282974</v>
      </c>
      <c r="P47" s="18">
        <f t="shared" si="26"/>
        <v>0.0150438454041183</v>
      </c>
      <c r="Q47" s="23">
        <f t="shared" si="27"/>
        <v>0.00278311139976189</v>
      </c>
      <c r="R47" s="18">
        <f t="shared" si="28"/>
        <v>0.0142618427083333</v>
      </c>
      <c r="S47" s="24">
        <f t="shared" si="29"/>
        <v>0.195143885448666</v>
      </c>
      <c r="T47" s="3">
        <v>0.01</v>
      </c>
      <c r="U47" s="25">
        <f t="shared" si="30"/>
        <v>0.00195143885448666</v>
      </c>
      <c r="V47" s="24"/>
      <c r="W47" s="3"/>
      <c r="X47" s="25"/>
      <c r="Y47" s="27">
        <v>0.04</v>
      </c>
      <c r="Z47" s="3">
        <v>0.49</v>
      </c>
      <c r="AA47" s="26">
        <f t="shared" si="31"/>
        <v>0.0196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0.015</v>
      </c>
      <c r="AO47" s="3">
        <v>0.5</v>
      </c>
      <c r="AP47" s="3">
        <f t="shared" si="32"/>
        <v>0.0075</v>
      </c>
      <c r="AQ47" s="1">
        <f t="shared" si="33"/>
        <v>0.0290514388544867</v>
      </c>
      <c r="AR47" s="28">
        <f t="shared" si="34"/>
        <v>7.70910416666667</v>
      </c>
      <c r="AS47" s="1">
        <f t="shared" si="35"/>
        <v>0.185</v>
      </c>
      <c r="AT47" s="2">
        <f t="shared" si="36"/>
        <v>654.050547945205</v>
      </c>
      <c r="AU47" s="1">
        <f t="shared" si="37"/>
        <v>181563.859444914</v>
      </c>
    </row>
    <row r="48" s="1" customFormat="1" spans="1:47">
      <c r="A48" s="13"/>
      <c r="B48" s="13"/>
      <c r="C48" s="16">
        <v>6</v>
      </c>
      <c r="D48" s="17">
        <v>17.8963794933333</v>
      </c>
      <c r="E48" s="19">
        <f t="shared" si="38"/>
        <v>13.3660255986129</v>
      </c>
      <c r="F48" s="16" t="s">
        <v>73</v>
      </c>
      <c r="G48" s="13">
        <v>7</v>
      </c>
      <c r="H48" s="18">
        <f t="shared" si="21"/>
        <v>17.8963794933333</v>
      </c>
      <c r="I48" s="18">
        <f t="shared" si="22"/>
        <v>291.046379493333</v>
      </c>
      <c r="J48" s="18">
        <f t="shared" si="23"/>
        <v>0.156001981591714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0.225713973545522</v>
      </c>
      <c r="P48" s="18">
        <f t="shared" si="26"/>
        <v>0.0352118271460411</v>
      </c>
      <c r="Q48" s="23">
        <f t="shared" si="27"/>
        <v>0.00651418802201761</v>
      </c>
      <c r="R48" s="18">
        <f t="shared" si="28"/>
        <v>0.0142618427083333</v>
      </c>
      <c r="S48" s="24">
        <f t="shared" si="29"/>
        <v>0.456756406253962</v>
      </c>
      <c r="T48" s="3">
        <v>0.01</v>
      </c>
      <c r="U48" s="25">
        <f t="shared" si="30"/>
        <v>0.00456756406253962</v>
      </c>
      <c r="V48" s="24"/>
      <c r="W48" s="3"/>
      <c r="X48" s="25"/>
      <c r="Y48" s="27">
        <v>0.04</v>
      </c>
      <c r="Z48" s="3">
        <v>0.49</v>
      </c>
      <c r="AA48" s="26">
        <f t="shared" si="31"/>
        <v>0.0196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0.015</v>
      </c>
      <c r="AO48" s="3">
        <v>0.5</v>
      </c>
      <c r="AP48" s="3">
        <f t="shared" si="32"/>
        <v>0.0075</v>
      </c>
      <c r="AQ48" s="1">
        <f t="shared" si="33"/>
        <v>0.0316675640625396</v>
      </c>
      <c r="AR48" s="28">
        <f t="shared" si="34"/>
        <v>7.70910416666667</v>
      </c>
      <c r="AS48" s="1">
        <f t="shared" si="35"/>
        <v>0.185</v>
      </c>
      <c r="AT48" s="2">
        <f t="shared" si="36"/>
        <v>654.050547945205</v>
      </c>
      <c r="AU48" s="1">
        <f t="shared" si="37"/>
        <v>197913.954596634</v>
      </c>
    </row>
    <row r="49" s="1" customFormat="1" spans="1:47">
      <c r="A49" s="13"/>
      <c r="B49" s="13"/>
      <c r="C49" s="16">
        <v>7</v>
      </c>
      <c r="D49" s="17">
        <v>19.9898899632258</v>
      </c>
      <c r="E49" s="19">
        <f t="shared" si="38"/>
        <v>17.8963794933333</v>
      </c>
      <c r="F49" s="16" t="s">
        <v>73</v>
      </c>
      <c r="G49" s="13">
        <v>8</v>
      </c>
      <c r="H49" s="18">
        <f t="shared" si="21"/>
        <v>19.9898899632258</v>
      </c>
      <c r="I49" s="18">
        <f t="shared" si="22"/>
        <v>293.139889963226</v>
      </c>
      <c r="J49" s="18">
        <f t="shared" si="23"/>
        <v>0.198103458228679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0.267593188066147</v>
      </c>
      <c r="P49" s="18">
        <f t="shared" si="26"/>
        <v>0.0530111359543411</v>
      </c>
      <c r="Q49" s="23">
        <f t="shared" si="27"/>
        <v>0.0098070601515531</v>
      </c>
      <c r="R49" s="18">
        <f t="shared" si="28"/>
        <v>0.0142618427083333</v>
      </c>
      <c r="S49" s="24">
        <f t="shared" si="29"/>
        <v>0.687643269675295</v>
      </c>
      <c r="T49" s="3">
        <v>0.01</v>
      </c>
      <c r="U49" s="25">
        <f t="shared" si="30"/>
        <v>0.00687643269675295</v>
      </c>
      <c r="V49" s="24"/>
      <c r="W49" s="3"/>
      <c r="X49" s="25"/>
      <c r="Y49" s="27">
        <v>0.04</v>
      </c>
      <c r="Z49" s="3">
        <v>0.49</v>
      </c>
      <c r="AA49" s="26">
        <f t="shared" si="31"/>
        <v>0.0196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0.015</v>
      </c>
      <c r="AO49" s="3">
        <v>0.5</v>
      </c>
      <c r="AP49" s="3">
        <f t="shared" si="32"/>
        <v>0.0075</v>
      </c>
      <c r="AQ49" s="1">
        <f t="shared" si="33"/>
        <v>0.0339764326967529</v>
      </c>
      <c r="AR49" s="28">
        <f t="shared" si="34"/>
        <v>7.70910416666667</v>
      </c>
      <c r="AS49" s="1">
        <f t="shared" si="35"/>
        <v>0.185</v>
      </c>
      <c r="AT49" s="2">
        <f t="shared" si="36"/>
        <v>654.050547945205</v>
      </c>
      <c r="AU49" s="1">
        <f t="shared" si="37"/>
        <v>212343.776894896</v>
      </c>
    </row>
    <row r="50" s="1" customFormat="1" spans="1:47">
      <c r="A50" s="13"/>
      <c r="B50" s="13"/>
      <c r="C50" s="16">
        <v>8</v>
      </c>
      <c r="D50" s="17">
        <v>19.8409055967742</v>
      </c>
      <c r="E50" s="19">
        <f t="shared" si="38"/>
        <v>19.9898899632258</v>
      </c>
      <c r="F50" s="16" t="s">
        <v>73</v>
      </c>
      <c r="G50" s="13">
        <v>9</v>
      </c>
      <c r="H50" s="18">
        <f t="shared" si="21"/>
        <v>19.8409055967742</v>
      </c>
      <c r="I50" s="18">
        <f t="shared" si="22"/>
        <v>292.990905596774</v>
      </c>
      <c r="J50" s="18">
        <f t="shared" si="23"/>
        <v>0.194785606121144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0.291673093778473</v>
      </c>
      <c r="P50" s="18">
        <f t="shared" si="26"/>
        <v>0.0568137203608691</v>
      </c>
      <c r="Q50" s="23">
        <f t="shared" si="27"/>
        <v>0.0105105382667608</v>
      </c>
      <c r="R50" s="18">
        <f t="shared" si="28"/>
        <v>0.0142618427083333</v>
      </c>
      <c r="S50" s="24">
        <f t="shared" si="29"/>
        <v>0.736969161819418</v>
      </c>
      <c r="T50" s="3">
        <v>0.01</v>
      </c>
      <c r="U50" s="25">
        <f t="shared" si="30"/>
        <v>0.00736969161819418</v>
      </c>
      <c r="V50" s="24"/>
      <c r="W50" s="3"/>
      <c r="X50" s="25"/>
      <c r="Y50" s="27">
        <v>0.04</v>
      </c>
      <c r="Z50" s="3">
        <v>0.49</v>
      </c>
      <c r="AA50" s="26">
        <f t="shared" si="31"/>
        <v>0.0196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0.015</v>
      </c>
      <c r="AO50" s="3">
        <v>0.5</v>
      </c>
      <c r="AP50" s="3">
        <f t="shared" si="32"/>
        <v>0.0075</v>
      </c>
      <c r="AQ50" s="1">
        <f t="shared" si="33"/>
        <v>0.0344696916181942</v>
      </c>
      <c r="AR50" s="28">
        <f t="shared" si="34"/>
        <v>7.70910416666667</v>
      </c>
      <c r="AS50" s="1">
        <f t="shared" si="35"/>
        <v>0.185</v>
      </c>
      <c r="AT50" s="2">
        <f t="shared" si="36"/>
        <v>654.050547945205</v>
      </c>
      <c r="AU50" s="1">
        <f t="shared" si="37"/>
        <v>215426.515547914</v>
      </c>
    </row>
    <row r="51" s="1" customFormat="1" spans="1:47">
      <c r="A51" s="13"/>
      <c r="B51" s="13"/>
      <c r="C51" s="16">
        <v>9</v>
      </c>
      <c r="D51" s="17">
        <v>13.9635940136</v>
      </c>
      <c r="E51" s="19">
        <f t="shared" si="38"/>
        <v>19.8409055967742</v>
      </c>
      <c r="F51" s="16" t="s">
        <v>73</v>
      </c>
      <c r="G51" s="13">
        <v>10</v>
      </c>
      <c r="H51" s="18">
        <f t="shared" si="21"/>
        <v>13.9635940136</v>
      </c>
      <c r="I51" s="18">
        <f t="shared" si="22"/>
        <v>287.1135940136</v>
      </c>
      <c r="J51" s="18">
        <f t="shared" si="23"/>
        <v>0.098654243833276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0.311950415084271</v>
      </c>
      <c r="P51" s="18">
        <f t="shared" si="26"/>
        <v>0.0307752323136153</v>
      </c>
      <c r="Q51" s="23">
        <f t="shared" si="27"/>
        <v>0.00569341797801883</v>
      </c>
      <c r="R51" s="18">
        <f t="shared" si="28"/>
        <v>0.0142618427083333</v>
      </c>
      <c r="S51" s="24">
        <f t="shared" si="29"/>
        <v>0.399206336407855</v>
      </c>
      <c r="T51" s="3">
        <v>0.01</v>
      </c>
      <c r="U51" s="25">
        <f t="shared" si="30"/>
        <v>0.00399206336407855</v>
      </c>
      <c r="V51" s="24"/>
      <c r="W51" s="3"/>
      <c r="X51" s="25"/>
      <c r="Y51" s="27">
        <v>0.02</v>
      </c>
      <c r="Z51" s="3">
        <v>0.49</v>
      </c>
      <c r="AA51" s="26">
        <f t="shared" si="31"/>
        <v>0.0098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</v>
      </c>
      <c r="AO51" s="3">
        <v>0.5</v>
      </c>
      <c r="AP51" s="3">
        <f t="shared" si="32"/>
        <v>0.005</v>
      </c>
      <c r="AQ51" s="1">
        <f t="shared" si="33"/>
        <v>0.0187920633640785</v>
      </c>
      <c r="AR51" s="28">
        <f t="shared" si="34"/>
        <v>7.70910416666667</v>
      </c>
      <c r="AS51" s="1">
        <f t="shared" si="35"/>
        <v>0.185</v>
      </c>
      <c r="AT51" s="2">
        <f t="shared" si="36"/>
        <v>654.050547945205</v>
      </c>
      <c r="AU51" s="1">
        <f t="shared" si="37"/>
        <v>117445.458326706</v>
      </c>
    </row>
    <row r="52" s="1" customFormat="1" spans="1:47">
      <c r="A52" s="13"/>
      <c r="B52" s="13"/>
      <c r="C52" s="16">
        <v>10</v>
      </c>
      <c r="D52" s="17">
        <v>7.581993457</v>
      </c>
      <c r="E52" s="19">
        <f t="shared" si="38"/>
        <v>13.9635940136</v>
      </c>
      <c r="F52" s="16" t="s">
        <v>73</v>
      </c>
      <c r="G52" s="13">
        <v>11</v>
      </c>
      <c r="H52" s="18">
        <f t="shared" si="21"/>
        <v>7.581993457</v>
      </c>
      <c r="I52" s="18">
        <f t="shared" si="22"/>
        <v>280.731993457</v>
      </c>
      <c r="J52" s="18">
        <f t="shared" si="23"/>
        <v>0.0456369769136131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0.267116423632122</v>
      </c>
      <c r="O52" s="18">
        <f t="shared" si="39"/>
        <v>0.0911498008051994</v>
      </c>
      <c r="P52" s="18">
        <f t="shared" si="26"/>
        <v>0.00415980135502732</v>
      </c>
      <c r="Q52" s="23">
        <f t="shared" si="27"/>
        <v>0.000769563250680054</v>
      </c>
      <c r="R52" s="18">
        <f t="shared" si="28"/>
        <v>0.0142618427083333</v>
      </c>
      <c r="S52" s="24">
        <f t="shared" si="29"/>
        <v>0.0539595945922465</v>
      </c>
      <c r="T52" s="3">
        <v>0.01</v>
      </c>
      <c r="U52" s="25">
        <f t="shared" si="30"/>
        <v>0.000539595945922465</v>
      </c>
      <c r="V52" s="24"/>
      <c r="W52" s="3"/>
      <c r="X52" s="25"/>
      <c r="Y52" s="27">
        <v>0.02</v>
      </c>
      <c r="Z52" s="3">
        <v>0.49</v>
      </c>
      <c r="AA52" s="26">
        <f t="shared" si="31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32"/>
        <v>0.005</v>
      </c>
      <c r="AQ52" s="1">
        <f t="shared" si="33"/>
        <v>0.0153395959459225</v>
      </c>
      <c r="AR52" s="28">
        <f t="shared" si="34"/>
        <v>7.70910416666667</v>
      </c>
      <c r="AS52" s="1">
        <f t="shared" si="35"/>
        <v>0.185</v>
      </c>
      <c r="AT52" s="2">
        <f t="shared" si="36"/>
        <v>654.050547945205</v>
      </c>
      <c r="AU52" s="1">
        <f t="shared" si="37"/>
        <v>95868.4441145024</v>
      </c>
    </row>
    <row r="53" s="1" customFormat="1" spans="1:48">
      <c r="A53" s="13"/>
      <c r="B53" s="13"/>
      <c r="C53" s="16">
        <v>11</v>
      </c>
      <c r="D53" s="17">
        <v>-3.99653143586667</v>
      </c>
      <c r="E53" s="19">
        <f t="shared" si="38"/>
        <v>7.581993457</v>
      </c>
      <c r="F53" s="16" t="s">
        <v>75</v>
      </c>
      <c r="G53" s="13">
        <v>12</v>
      </c>
      <c r="H53" s="18">
        <f t="shared" si="21"/>
        <v>-3.99653143586667</v>
      </c>
      <c r="I53" s="18">
        <f t="shared" si="22"/>
        <v>269.153468564133</v>
      </c>
      <c r="J53" s="18">
        <f t="shared" si="23"/>
        <v>0.0102644844326651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0.164081041116839</v>
      </c>
      <c r="P53" s="18">
        <f t="shared" si="26"/>
        <v>0.00168420729223927</v>
      </c>
      <c r="Q53" s="23">
        <f t="shared" si="27"/>
        <v>0.000311578349064266</v>
      </c>
      <c r="R53" s="18">
        <f t="shared" si="28"/>
        <v>0.0142618427083333</v>
      </c>
      <c r="S53" s="24">
        <f t="shared" si="29"/>
        <v>0.0218469909840057</v>
      </c>
      <c r="T53" s="3">
        <v>0.01</v>
      </c>
      <c r="U53" s="25">
        <f t="shared" si="30"/>
        <v>0.000218469909840057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0.0150184699098401</v>
      </c>
      <c r="AR53" s="28">
        <f t="shared" si="34"/>
        <v>7.70910416666667</v>
      </c>
      <c r="AS53" s="1">
        <f t="shared" si="35"/>
        <v>0.185</v>
      </c>
      <c r="AT53" s="2">
        <f t="shared" si="36"/>
        <v>654.050547945205</v>
      </c>
      <c r="AU53" s="1">
        <f t="shared" si="37"/>
        <v>93861.490766291</v>
      </c>
      <c r="AV53" s="1">
        <f>SUM(AU42:AU53)</f>
        <v>1667398.67520847</v>
      </c>
    </row>
    <row r="54" s="1" customFormat="1" spans="1:46">
      <c r="A54" s="13"/>
      <c r="B54" s="13"/>
      <c r="C54" s="16">
        <v>12</v>
      </c>
      <c r="D54" s="17">
        <v>-9.81690862770968</v>
      </c>
      <c r="E54" s="19">
        <f t="shared" si="38"/>
        <v>-3.99653143586667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134.758</v>
      </c>
      <c r="C58" s="16" t="s">
        <v>72</v>
      </c>
      <c r="D58" s="17">
        <v>-12.3143466775484</v>
      </c>
      <c r="E58" s="16"/>
      <c r="F58" s="16"/>
      <c r="G58" s="13">
        <v>1</v>
      </c>
      <c r="H58" s="18">
        <f t="shared" ref="H58:H69" si="40">E59</f>
        <v>-12.3143466775484</v>
      </c>
      <c r="I58" s="18">
        <f t="shared" ref="I58:I69" si="41">H58+273.15</f>
        <v>260.835653322452</v>
      </c>
      <c r="J58" s="18">
        <f t="shared" ref="J58:J69" si="42">EXP(($C$16*(I58-$C$14))/($C$17*I58*$C$14))</f>
        <v>0.00323840929032481</v>
      </c>
      <c r="K58" s="18">
        <f t="shared" ref="K58:K69" si="43">$B$58/12</f>
        <v>11.2298333333333</v>
      </c>
      <c r="L58" s="18">
        <f t="shared" ref="L58:L69" si="44">K58*$B$59/100</f>
        <v>3.032055</v>
      </c>
      <c r="M58" s="13" t="s">
        <v>73</v>
      </c>
      <c r="N58" s="13"/>
      <c r="O58" s="18">
        <f>L58</f>
        <v>3.032055</v>
      </c>
      <c r="P58" s="18">
        <f t="shared" ref="P58:P69" si="45">O58*J58</f>
        <v>0.00981903508077579</v>
      </c>
      <c r="Q58" s="23">
        <f t="shared" ref="Q58:Q69" si="46">P58*$B$60</f>
        <v>0.00284752017342498</v>
      </c>
      <c r="R58" s="18">
        <f t="shared" ref="R58:R69" si="47">L58*$B$60</f>
        <v>0.87929595</v>
      </c>
      <c r="S58" s="24">
        <f t="shared" ref="S58:S69" si="48">Q58/R58</f>
        <v>0.00323840929032481</v>
      </c>
      <c r="T58" s="3">
        <v>0.27</v>
      </c>
      <c r="U58" s="25">
        <f t="shared" ref="U58:U69" si="49">S58*T58</f>
        <v>0.000874370508387699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0.22656989018978</v>
      </c>
      <c r="AC58" s="28">
        <f t="shared" ref="AC58:AC69" si="51">$B$58/12</f>
        <v>11.2298333333333</v>
      </c>
      <c r="AD58" s="1">
        <f t="shared" ref="AD58:AD69" si="52">$B$60</f>
        <v>0.29</v>
      </c>
      <c r="AE58" s="29">
        <f t="shared" ref="AE58:AE69" si="53">$E$7/12</f>
        <v>37.9669901565697</v>
      </c>
      <c r="AF58" s="1">
        <f t="shared" ref="AF58:AF69" si="54">AE58*10000*AC58*AB58</f>
        <v>966010.116624234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7">
        <v>-12.4372794697419</v>
      </c>
      <c r="E59" s="19">
        <f t="shared" ref="E59:E70" si="55">D58</f>
        <v>-12.3143466775484</v>
      </c>
      <c r="F59" s="16" t="s">
        <v>73</v>
      </c>
      <c r="G59" s="13">
        <v>2</v>
      </c>
      <c r="H59" s="18">
        <f t="shared" si="40"/>
        <v>-12.4372794697419</v>
      </c>
      <c r="I59" s="18">
        <f t="shared" si="41"/>
        <v>260.712720530258</v>
      </c>
      <c r="J59" s="18">
        <f t="shared" si="42"/>
        <v>0.00318190654890169</v>
      </c>
      <c r="K59" s="18">
        <f t="shared" si="43"/>
        <v>11.2298333333333</v>
      </c>
      <c r="L59" s="18">
        <f t="shared" si="44"/>
        <v>3.032055</v>
      </c>
      <c r="M59" s="13" t="s">
        <v>73</v>
      </c>
      <c r="N59" s="13"/>
      <c r="O59" s="18">
        <f t="shared" ref="O59:O69" si="56">L59+O58-P58-N59</f>
        <v>6.05429096491922</v>
      </c>
      <c r="P59" s="18">
        <f t="shared" si="45"/>
        <v>0.0192641880702328</v>
      </c>
      <c r="Q59" s="23">
        <f t="shared" si="46"/>
        <v>0.00558661454036752</v>
      </c>
      <c r="R59" s="18">
        <f t="shared" si="47"/>
        <v>0.87929595</v>
      </c>
      <c r="S59" s="24">
        <f t="shared" si="48"/>
        <v>0.00635350878207447</v>
      </c>
      <c r="T59" s="3">
        <v>0.27</v>
      </c>
      <c r="U59" s="25">
        <f t="shared" si="49"/>
        <v>0.00171544737116011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0.226733311424216</v>
      </c>
      <c r="AC59" s="28">
        <f t="shared" si="51"/>
        <v>11.2298333333333</v>
      </c>
      <c r="AD59" s="1">
        <f t="shared" si="52"/>
        <v>0.29</v>
      </c>
      <c r="AE59" s="29">
        <f t="shared" si="53"/>
        <v>37.9669901565697</v>
      </c>
      <c r="AF59" s="1">
        <f t="shared" si="54"/>
        <v>966706.884255647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0.29</v>
      </c>
      <c r="C60" s="16">
        <v>2</v>
      </c>
      <c r="D60" s="17">
        <v>-7.93492547025</v>
      </c>
      <c r="E60" s="19">
        <f t="shared" si="55"/>
        <v>-12.4372794697419</v>
      </c>
      <c r="F60" s="16" t="s">
        <v>73</v>
      </c>
      <c r="G60" s="13">
        <v>3</v>
      </c>
      <c r="H60" s="18">
        <f t="shared" si="40"/>
        <v>-7.93492547025</v>
      </c>
      <c r="I60" s="18">
        <f t="shared" si="41"/>
        <v>265.21507452975</v>
      </c>
      <c r="J60" s="18">
        <f t="shared" si="42"/>
        <v>0.00599837685802028</v>
      </c>
      <c r="K60" s="18">
        <f t="shared" si="43"/>
        <v>11.2298333333333</v>
      </c>
      <c r="L60" s="18">
        <f t="shared" si="44"/>
        <v>3.032055</v>
      </c>
      <c r="M60" s="13" t="s">
        <v>73</v>
      </c>
      <c r="N60" s="13"/>
      <c r="O60" s="18">
        <f t="shared" si="56"/>
        <v>9.06708177684899</v>
      </c>
      <c r="P60" s="18">
        <f t="shared" si="45"/>
        <v>0.0543877735000284</v>
      </c>
      <c r="Q60" s="23">
        <f t="shared" si="46"/>
        <v>0.0157724543150082</v>
      </c>
      <c r="R60" s="18">
        <f t="shared" si="47"/>
        <v>0.87929595</v>
      </c>
      <c r="S60" s="24">
        <f t="shared" si="48"/>
        <v>0.0179375946346713</v>
      </c>
      <c r="T60" s="3">
        <v>0.27</v>
      </c>
      <c r="U60" s="25">
        <f t="shared" si="49"/>
        <v>0.00484315055136126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50"/>
        <v>0.22734102415213</v>
      </c>
      <c r="AC60" s="28">
        <f t="shared" si="51"/>
        <v>11.2298333333333</v>
      </c>
      <c r="AD60" s="1">
        <f t="shared" si="52"/>
        <v>0.29</v>
      </c>
      <c r="AE60" s="29">
        <f t="shared" si="53"/>
        <v>37.9669901565697</v>
      </c>
      <c r="AF60" s="1">
        <f t="shared" si="54"/>
        <v>969297.946301331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7">
        <v>4.340534291</v>
      </c>
      <c r="E61" s="19">
        <f t="shared" si="55"/>
        <v>-7.93492547025</v>
      </c>
      <c r="F61" s="16" t="s">
        <v>73</v>
      </c>
      <c r="G61" s="13">
        <v>4</v>
      </c>
      <c r="H61" s="18">
        <f t="shared" si="40"/>
        <v>4.340534291</v>
      </c>
      <c r="I61" s="18">
        <f t="shared" si="41"/>
        <v>277.490534291</v>
      </c>
      <c r="J61" s="18">
        <f t="shared" si="42"/>
        <v>0.030434228666031</v>
      </c>
      <c r="K61" s="18">
        <f t="shared" si="43"/>
        <v>11.2298333333333</v>
      </c>
      <c r="L61" s="18">
        <f t="shared" si="44"/>
        <v>3.032055</v>
      </c>
      <c r="M61" s="13" t="s">
        <v>73</v>
      </c>
      <c r="N61" s="13"/>
      <c r="O61" s="18">
        <f t="shared" si="56"/>
        <v>12.044749003349</v>
      </c>
      <c r="P61" s="18">
        <f t="shared" si="45"/>
        <v>0.366572645392871</v>
      </c>
      <c r="Q61" s="23">
        <f t="shared" si="46"/>
        <v>0.106306067163933</v>
      </c>
      <c r="R61" s="18">
        <f t="shared" si="47"/>
        <v>0.87929595</v>
      </c>
      <c r="S61" s="24">
        <f t="shared" si="48"/>
        <v>0.120899075179333</v>
      </c>
      <c r="T61" s="3">
        <v>0.27</v>
      </c>
      <c r="U61" s="25">
        <f t="shared" si="49"/>
        <v>0.0326427502984198</v>
      </c>
      <c r="V61" s="3">
        <v>180.9</v>
      </c>
      <c r="W61" s="26">
        <v>6</v>
      </c>
      <c r="X61" s="26">
        <v>3</v>
      </c>
      <c r="Y61" s="26">
        <v>0.3</v>
      </c>
      <c r="Z61" s="26">
        <v>6</v>
      </c>
      <c r="AA61" s="3">
        <v>30.2</v>
      </c>
      <c r="AB61" s="2">
        <f t="shared" si="50"/>
        <v>0.232742486382983</v>
      </c>
      <c r="AC61" s="28">
        <f t="shared" si="51"/>
        <v>11.2298333333333</v>
      </c>
      <c r="AD61" s="1">
        <f t="shared" si="52"/>
        <v>0.29</v>
      </c>
      <c r="AE61" s="29">
        <f t="shared" si="53"/>
        <v>37.9669901565697</v>
      </c>
      <c r="AF61" s="1">
        <f t="shared" si="54"/>
        <v>992327.781180085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7">
        <v>9.580426629</v>
      </c>
      <c r="E62" s="19">
        <f t="shared" si="55"/>
        <v>4.340534291</v>
      </c>
      <c r="F62" s="16" t="s">
        <v>73</v>
      </c>
      <c r="G62" s="13">
        <v>5</v>
      </c>
      <c r="H62" s="18">
        <f t="shared" si="40"/>
        <v>9.580426629</v>
      </c>
      <c r="I62" s="18">
        <f t="shared" si="41"/>
        <v>282.730426629</v>
      </c>
      <c r="J62" s="18">
        <f t="shared" si="42"/>
        <v>0.0583158185898459</v>
      </c>
      <c r="K62" s="18">
        <f t="shared" si="43"/>
        <v>11.2298333333333</v>
      </c>
      <c r="L62" s="18">
        <f t="shared" si="44"/>
        <v>3.032055</v>
      </c>
      <c r="M62" s="13" t="s">
        <v>75</v>
      </c>
      <c r="N62" s="18">
        <f>(O61-P61)*$C$22/100</f>
        <v>11.0942675400583</v>
      </c>
      <c r="O62" s="18">
        <f t="shared" si="56"/>
        <v>3.6159638178978</v>
      </c>
      <c r="P62" s="18">
        <f t="shared" si="45"/>
        <v>0.210867890031975</v>
      </c>
      <c r="Q62" s="23">
        <f t="shared" si="46"/>
        <v>0.0611516881092727</v>
      </c>
      <c r="R62" s="18">
        <f t="shared" si="47"/>
        <v>0.87929595</v>
      </c>
      <c r="S62" s="24">
        <f t="shared" si="48"/>
        <v>0.0695461955775785</v>
      </c>
      <c r="T62" s="3">
        <v>0.27</v>
      </c>
      <c r="U62" s="25">
        <f t="shared" si="49"/>
        <v>0.0187774728059462</v>
      </c>
      <c r="V62" s="3">
        <v>220.1</v>
      </c>
      <c r="W62" s="26">
        <v>12.1</v>
      </c>
      <c r="X62" s="26">
        <v>4.5</v>
      </c>
      <c r="Y62" s="26">
        <v>1.5</v>
      </c>
      <c r="Z62" s="26">
        <v>6.8</v>
      </c>
      <c r="AA62" s="3">
        <v>30.2</v>
      </c>
      <c r="AB62" s="2">
        <f t="shared" si="50"/>
        <v>0.278848462966195</v>
      </c>
      <c r="AC62" s="28">
        <f t="shared" si="51"/>
        <v>11.2298333333333</v>
      </c>
      <c r="AD62" s="1">
        <f t="shared" si="52"/>
        <v>0.29</v>
      </c>
      <c r="AE62" s="29">
        <f t="shared" si="53"/>
        <v>37.9669901565697</v>
      </c>
      <c r="AF62" s="1">
        <f t="shared" si="54"/>
        <v>1188906.59303773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7">
        <v>13.3660255986129</v>
      </c>
      <c r="E63" s="19">
        <f t="shared" si="55"/>
        <v>9.580426629</v>
      </c>
      <c r="F63" s="16" t="s">
        <v>75</v>
      </c>
      <c r="G63" s="13">
        <v>6</v>
      </c>
      <c r="H63" s="18">
        <f t="shared" si="40"/>
        <v>13.3660255986129</v>
      </c>
      <c r="I63" s="18">
        <f t="shared" si="41"/>
        <v>286.516025598613</v>
      </c>
      <c r="J63" s="18">
        <f t="shared" si="42"/>
        <v>0.0919175269035088</v>
      </c>
      <c r="K63" s="18">
        <f t="shared" si="43"/>
        <v>11.2298333333333</v>
      </c>
      <c r="L63" s="18">
        <f t="shared" si="44"/>
        <v>3.032055</v>
      </c>
      <c r="M63" s="13" t="s">
        <v>73</v>
      </c>
      <c r="N63" s="13"/>
      <c r="O63" s="18">
        <f t="shared" si="56"/>
        <v>6.43715092786583</v>
      </c>
      <c r="P63" s="18">
        <f t="shared" si="45"/>
        <v>0.591686993594054</v>
      </c>
      <c r="Q63" s="23">
        <f t="shared" si="46"/>
        <v>0.171589228142276</v>
      </c>
      <c r="R63" s="18">
        <f t="shared" si="47"/>
        <v>0.87929595</v>
      </c>
      <c r="S63" s="24">
        <f t="shared" si="48"/>
        <v>0.195143885448666</v>
      </c>
      <c r="T63" s="3">
        <v>0.27</v>
      </c>
      <c r="U63" s="25">
        <f t="shared" si="49"/>
        <v>0.0526888490711397</v>
      </c>
      <c r="V63" s="3">
        <v>220.1</v>
      </c>
      <c r="W63" s="26">
        <v>12.1</v>
      </c>
      <c r="X63" s="26">
        <v>4.5</v>
      </c>
      <c r="Y63" s="26">
        <v>1.5</v>
      </c>
      <c r="Z63" s="26">
        <v>6.8</v>
      </c>
      <c r="AA63" s="3">
        <v>30.2</v>
      </c>
      <c r="AB63" s="2">
        <f t="shared" si="50"/>
        <v>0.285437443374522</v>
      </c>
      <c r="AC63" s="28">
        <f t="shared" si="51"/>
        <v>11.2298333333333</v>
      </c>
      <c r="AD63" s="1">
        <f t="shared" si="52"/>
        <v>0.29</v>
      </c>
      <c r="AE63" s="29">
        <f t="shared" si="53"/>
        <v>37.9669901565697</v>
      </c>
      <c r="AF63" s="1">
        <f t="shared" si="54"/>
        <v>1216999.56570656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7">
        <v>17.8963794933333</v>
      </c>
      <c r="E64" s="19">
        <f t="shared" si="55"/>
        <v>13.3660255986129</v>
      </c>
      <c r="F64" s="16" t="s">
        <v>73</v>
      </c>
      <c r="G64" s="13">
        <v>7</v>
      </c>
      <c r="H64" s="18">
        <f t="shared" si="40"/>
        <v>17.8963794933333</v>
      </c>
      <c r="I64" s="18">
        <f t="shared" si="41"/>
        <v>291.046379493333</v>
      </c>
      <c r="J64" s="18">
        <f t="shared" si="42"/>
        <v>0.156001981591714</v>
      </c>
      <c r="K64" s="18">
        <f t="shared" si="43"/>
        <v>11.2298333333333</v>
      </c>
      <c r="L64" s="18">
        <f t="shared" si="44"/>
        <v>3.032055</v>
      </c>
      <c r="M64" s="13" t="s">
        <v>73</v>
      </c>
      <c r="N64" s="13"/>
      <c r="O64" s="18">
        <f t="shared" si="56"/>
        <v>8.87751893427177</v>
      </c>
      <c r="P64" s="18">
        <f t="shared" si="45"/>
        <v>1.38491054536436</v>
      </c>
      <c r="Q64" s="23">
        <f t="shared" si="46"/>
        <v>0.401624058155664</v>
      </c>
      <c r="R64" s="18">
        <f t="shared" si="47"/>
        <v>0.87929595</v>
      </c>
      <c r="S64" s="24">
        <f t="shared" si="48"/>
        <v>0.456756406253962</v>
      </c>
      <c r="T64" s="3">
        <v>0.27</v>
      </c>
      <c r="U64" s="25">
        <f t="shared" si="49"/>
        <v>0.12332422968857</v>
      </c>
      <c r="V64" s="3">
        <v>220.1</v>
      </c>
      <c r="W64" s="26">
        <v>12.1</v>
      </c>
      <c r="X64" s="26">
        <v>4.5</v>
      </c>
      <c r="Y64" s="26">
        <v>1.5</v>
      </c>
      <c r="Z64" s="26">
        <v>6.8</v>
      </c>
      <c r="AA64" s="3">
        <v>30.2</v>
      </c>
      <c r="AB64" s="2">
        <f t="shared" si="50"/>
        <v>0.299161897828489</v>
      </c>
      <c r="AC64" s="28">
        <f t="shared" si="51"/>
        <v>11.2298333333333</v>
      </c>
      <c r="AD64" s="1">
        <f t="shared" si="52"/>
        <v>0.29</v>
      </c>
      <c r="AE64" s="29">
        <f t="shared" si="53"/>
        <v>37.9669901565697</v>
      </c>
      <c r="AF64" s="1">
        <f t="shared" si="54"/>
        <v>1275515.55755603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7">
        <v>19.9898899632258</v>
      </c>
      <c r="E65" s="19">
        <f t="shared" si="55"/>
        <v>17.8963794933333</v>
      </c>
      <c r="F65" s="16" t="s">
        <v>73</v>
      </c>
      <c r="G65" s="13">
        <v>8</v>
      </c>
      <c r="H65" s="18">
        <f t="shared" si="40"/>
        <v>19.9898899632258</v>
      </c>
      <c r="I65" s="18">
        <f t="shared" si="41"/>
        <v>293.139889963226</v>
      </c>
      <c r="J65" s="18">
        <f t="shared" si="42"/>
        <v>0.198103458228679</v>
      </c>
      <c r="K65" s="18">
        <f t="shared" si="43"/>
        <v>11.2298333333333</v>
      </c>
      <c r="L65" s="18">
        <f t="shared" si="44"/>
        <v>3.032055</v>
      </c>
      <c r="M65" s="13" t="s">
        <v>73</v>
      </c>
      <c r="N65" s="13"/>
      <c r="O65" s="18">
        <f t="shared" si="56"/>
        <v>10.5246633889074</v>
      </c>
      <c r="P65" s="18">
        <f t="shared" si="45"/>
        <v>2.08497221403533</v>
      </c>
      <c r="Q65" s="23">
        <f t="shared" si="46"/>
        <v>0.604641942070245</v>
      </c>
      <c r="R65" s="18">
        <f t="shared" si="47"/>
        <v>0.87929595</v>
      </c>
      <c r="S65" s="24">
        <f t="shared" si="48"/>
        <v>0.687643269675295</v>
      </c>
      <c r="T65" s="3">
        <v>0.27</v>
      </c>
      <c r="U65" s="25">
        <f t="shared" si="49"/>
        <v>0.18566368281233</v>
      </c>
      <c r="V65" s="3">
        <v>220.1</v>
      </c>
      <c r="W65" s="26">
        <v>12.1</v>
      </c>
      <c r="X65" s="26">
        <v>4.5</v>
      </c>
      <c r="Y65" s="26">
        <v>1.5</v>
      </c>
      <c r="Z65" s="26">
        <v>6.8</v>
      </c>
      <c r="AA65" s="3">
        <v>30.2</v>
      </c>
      <c r="AB65" s="2">
        <f t="shared" si="50"/>
        <v>0.311274453570436</v>
      </c>
      <c r="AC65" s="28">
        <f t="shared" si="51"/>
        <v>11.2298333333333</v>
      </c>
      <c r="AD65" s="1">
        <f t="shared" si="52"/>
        <v>0.29</v>
      </c>
      <c r="AE65" s="29">
        <f t="shared" si="53"/>
        <v>37.9669901565697</v>
      </c>
      <c r="AF65" s="1">
        <f t="shared" si="54"/>
        <v>1327159.01015732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7">
        <v>19.8409055967742</v>
      </c>
      <c r="E66" s="19">
        <f t="shared" si="55"/>
        <v>19.9898899632258</v>
      </c>
      <c r="F66" s="16" t="s">
        <v>73</v>
      </c>
      <c r="G66" s="13">
        <v>9</v>
      </c>
      <c r="H66" s="18">
        <f t="shared" si="40"/>
        <v>19.8409055967742</v>
      </c>
      <c r="I66" s="18">
        <f t="shared" si="41"/>
        <v>292.990905596774</v>
      </c>
      <c r="J66" s="18">
        <f t="shared" si="42"/>
        <v>0.194785606121144</v>
      </c>
      <c r="K66" s="18">
        <f t="shared" si="43"/>
        <v>11.2298333333333</v>
      </c>
      <c r="L66" s="18">
        <f t="shared" si="44"/>
        <v>3.032055</v>
      </c>
      <c r="M66" s="13" t="s">
        <v>73</v>
      </c>
      <c r="N66" s="13"/>
      <c r="O66" s="18">
        <f t="shared" si="56"/>
        <v>11.4717461748721</v>
      </c>
      <c r="P66" s="18">
        <f t="shared" si="45"/>
        <v>2.23453103194037</v>
      </c>
      <c r="Q66" s="23">
        <f t="shared" si="46"/>
        <v>0.648013999262709</v>
      </c>
      <c r="R66" s="18">
        <f t="shared" si="47"/>
        <v>0.87929595</v>
      </c>
      <c r="S66" s="24">
        <f t="shared" si="48"/>
        <v>0.736969161819418</v>
      </c>
      <c r="T66" s="3">
        <v>0.27</v>
      </c>
      <c r="U66" s="25">
        <f t="shared" si="49"/>
        <v>0.198981673691243</v>
      </c>
      <c r="V66" s="3">
        <v>220.1</v>
      </c>
      <c r="W66" s="26">
        <v>12.1</v>
      </c>
      <c r="X66" s="26">
        <v>4.5</v>
      </c>
      <c r="Y66" s="26">
        <v>1.5</v>
      </c>
      <c r="Z66" s="26">
        <v>6.8</v>
      </c>
      <c r="AA66" s="3">
        <v>30.2</v>
      </c>
      <c r="AB66" s="2">
        <f t="shared" si="50"/>
        <v>0.313862139198208</v>
      </c>
      <c r="AC66" s="28">
        <f t="shared" si="51"/>
        <v>11.2298333333333</v>
      </c>
      <c r="AD66" s="1">
        <f t="shared" si="52"/>
        <v>0.29</v>
      </c>
      <c r="AE66" s="29">
        <f t="shared" si="53"/>
        <v>37.9669901565697</v>
      </c>
      <c r="AF66" s="1">
        <f t="shared" si="54"/>
        <v>1338191.94349625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7">
        <v>13.9635940136</v>
      </c>
      <c r="E67" s="19">
        <f t="shared" si="55"/>
        <v>19.8409055967742</v>
      </c>
      <c r="F67" s="16" t="s">
        <v>73</v>
      </c>
      <c r="G67" s="13">
        <v>10</v>
      </c>
      <c r="H67" s="18">
        <f t="shared" si="40"/>
        <v>13.9635940136</v>
      </c>
      <c r="I67" s="18">
        <f t="shared" si="41"/>
        <v>287.1135940136</v>
      </c>
      <c r="J67" s="18">
        <f t="shared" si="42"/>
        <v>0.098654243833276</v>
      </c>
      <c r="K67" s="18">
        <f t="shared" si="43"/>
        <v>11.2298333333333</v>
      </c>
      <c r="L67" s="18">
        <f t="shared" si="44"/>
        <v>3.032055</v>
      </c>
      <c r="M67" s="13" t="s">
        <v>73</v>
      </c>
      <c r="N67" s="13"/>
      <c r="O67" s="18">
        <f t="shared" si="56"/>
        <v>12.2692701429317</v>
      </c>
      <c r="P67" s="18">
        <f t="shared" si="45"/>
        <v>1.21041556833712</v>
      </c>
      <c r="Q67" s="23">
        <f t="shared" si="46"/>
        <v>0.351020514817764</v>
      </c>
      <c r="R67" s="18">
        <f t="shared" si="47"/>
        <v>0.87929595</v>
      </c>
      <c r="S67" s="24">
        <f t="shared" si="48"/>
        <v>0.399206336407855</v>
      </c>
      <c r="T67" s="3">
        <v>0.27</v>
      </c>
      <c r="U67" s="25">
        <f t="shared" si="49"/>
        <v>0.107785710830121</v>
      </c>
      <c r="V67" s="3">
        <v>180.9</v>
      </c>
      <c r="W67" s="26">
        <v>6</v>
      </c>
      <c r="X67" s="26">
        <v>3</v>
      </c>
      <c r="Y67" s="26">
        <v>0.3</v>
      </c>
      <c r="Z67" s="26">
        <v>6</v>
      </c>
      <c r="AA67" s="3">
        <v>30.2</v>
      </c>
      <c r="AB67" s="2">
        <f t="shared" si="50"/>
        <v>0.247342763614292</v>
      </c>
      <c r="AC67" s="28">
        <f t="shared" si="51"/>
        <v>11.2298333333333</v>
      </c>
      <c r="AD67" s="1">
        <f t="shared" si="52"/>
        <v>0.29</v>
      </c>
      <c r="AE67" s="29">
        <f t="shared" si="53"/>
        <v>37.9669901565697</v>
      </c>
      <c r="AF67" s="1">
        <f t="shared" si="54"/>
        <v>1054577.95704922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7">
        <v>7.581993457</v>
      </c>
      <c r="E68" s="19">
        <f t="shared" si="55"/>
        <v>13.9635940136</v>
      </c>
      <c r="F68" s="16" t="s">
        <v>73</v>
      </c>
      <c r="G68" s="13">
        <v>11</v>
      </c>
      <c r="H68" s="18">
        <f t="shared" si="40"/>
        <v>7.581993457</v>
      </c>
      <c r="I68" s="18">
        <f t="shared" si="41"/>
        <v>280.731993457</v>
      </c>
      <c r="J68" s="18">
        <f t="shared" si="42"/>
        <v>0.0456369769136131</v>
      </c>
      <c r="K68" s="18">
        <f t="shared" si="43"/>
        <v>11.2298333333333</v>
      </c>
      <c r="L68" s="18">
        <f t="shared" si="44"/>
        <v>3.032055</v>
      </c>
      <c r="M68" s="13" t="s">
        <v>75</v>
      </c>
      <c r="N68" s="18">
        <f>(O67-P67)*$C$22/100</f>
        <v>10.5059118458649</v>
      </c>
      <c r="O68" s="18">
        <f t="shared" si="56"/>
        <v>3.58499772872973</v>
      </c>
      <c r="P68" s="18">
        <f t="shared" si="45"/>
        <v>0.163608458581394</v>
      </c>
      <c r="Q68" s="23">
        <f t="shared" si="46"/>
        <v>0.0474464529886043</v>
      </c>
      <c r="R68" s="18">
        <f t="shared" si="47"/>
        <v>0.87929595</v>
      </c>
      <c r="S68" s="24">
        <f t="shared" si="48"/>
        <v>0.0539595945922465</v>
      </c>
      <c r="T68" s="3">
        <v>0.27</v>
      </c>
      <c r="U68" s="25">
        <f t="shared" si="49"/>
        <v>0.0145690905399066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50"/>
        <v>0.229230774291904</v>
      </c>
      <c r="AC68" s="28">
        <f t="shared" si="51"/>
        <v>11.2298333333333</v>
      </c>
      <c r="AD68" s="1">
        <f t="shared" si="52"/>
        <v>0.29</v>
      </c>
      <c r="AE68" s="29">
        <f t="shared" si="53"/>
        <v>37.9669901565697</v>
      </c>
      <c r="AF68" s="1">
        <f t="shared" si="54"/>
        <v>977355.14115359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7">
        <v>-3.99653143586667</v>
      </c>
      <c r="E69" s="19">
        <f t="shared" si="55"/>
        <v>7.581993457</v>
      </c>
      <c r="F69" s="16" t="s">
        <v>75</v>
      </c>
      <c r="G69" s="13">
        <v>12</v>
      </c>
      <c r="H69" s="18">
        <f t="shared" si="40"/>
        <v>-3.99653143586667</v>
      </c>
      <c r="I69" s="18">
        <f t="shared" si="41"/>
        <v>269.153468564133</v>
      </c>
      <c r="J69" s="18">
        <f t="shared" si="42"/>
        <v>0.0102644844326651</v>
      </c>
      <c r="K69" s="18">
        <f t="shared" si="43"/>
        <v>11.2298333333333</v>
      </c>
      <c r="L69" s="18">
        <f t="shared" si="44"/>
        <v>3.032055</v>
      </c>
      <c r="M69" s="13" t="s">
        <v>73</v>
      </c>
      <c r="N69" s="13"/>
      <c r="O69" s="18">
        <f t="shared" si="56"/>
        <v>6.45344427014834</v>
      </c>
      <c r="P69" s="18">
        <f t="shared" si="45"/>
        <v>0.0662412782480094</v>
      </c>
      <c r="Q69" s="23">
        <f t="shared" si="46"/>
        <v>0.0192099706919227</v>
      </c>
      <c r="R69" s="18">
        <f t="shared" si="47"/>
        <v>0.87929595</v>
      </c>
      <c r="S69" s="24">
        <f t="shared" si="48"/>
        <v>0.0218469909840057</v>
      </c>
      <c r="T69" s="3">
        <v>0.27</v>
      </c>
      <c r="U69" s="25">
        <f t="shared" si="49"/>
        <v>0.00589868756568154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0.227546114994012</v>
      </c>
      <c r="AC69" s="28">
        <f t="shared" si="51"/>
        <v>11.2298333333333</v>
      </c>
      <c r="AD69" s="1">
        <f t="shared" si="52"/>
        <v>0.29</v>
      </c>
      <c r="AE69" s="29">
        <f t="shared" si="53"/>
        <v>37.9669901565697</v>
      </c>
      <c r="AF69" s="1">
        <f t="shared" si="54"/>
        <v>970172.377709315</v>
      </c>
      <c r="AG69" s="1">
        <f>SUM(AF58:AF69)</f>
        <v>13243220.8742273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7">
        <v>-9.81690862770968</v>
      </c>
      <c r="E70" s="19">
        <f t="shared" si="55"/>
        <v>-3.99653143586667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-12.3143466775484</v>
      </c>
      <c r="E74" s="16"/>
      <c r="F74" s="16"/>
      <c r="G74" s="13">
        <v>1</v>
      </c>
      <c r="H74" s="18">
        <f t="shared" ref="H74:H85" si="57">E75</f>
        <v>-12.3143466775484</v>
      </c>
      <c r="I74" s="18">
        <f t="shared" ref="I74:I85" si="58">H74+273.15</f>
        <v>260.835653322452</v>
      </c>
      <c r="J74" s="18">
        <f t="shared" ref="J74:J85" si="59">EXP(($C$16*(I74-$C$14))/($C$17*I74*$C$14))</f>
        <v>0.00323840929032481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0.0016879236903031</v>
      </c>
      <c r="Q74" s="23">
        <f t="shared" ref="Q74:Q85" si="63">P74*$B$76</f>
        <v>0.000506377107090929</v>
      </c>
      <c r="R74" s="18">
        <f t="shared" ref="R74:R85" si="64">L74*$B$76</f>
        <v>0.156366</v>
      </c>
      <c r="S74" s="24">
        <f t="shared" ref="S74:S85" si="65">Q74/R74</f>
        <v>0.00323840929032481</v>
      </c>
      <c r="T74" s="3">
        <v>0.01</v>
      </c>
      <c r="U74" s="25">
        <f t="shared" ref="U74:U85" si="66">S74*T74</f>
        <v>3.23840929032481e-5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0.00552238409290325</v>
      </c>
      <c r="AU74" s="28">
        <f t="shared" ref="AU74:AU85" si="70">$B$74/12</f>
        <v>52.122</v>
      </c>
      <c r="AV74" s="1">
        <f t="shared" ref="AV74:AV85" si="71">$B$76</f>
        <v>0.3</v>
      </c>
      <c r="AW74" s="2">
        <f>$E$8/12</f>
        <v>3.65958209761377</v>
      </c>
      <c r="AX74" s="1">
        <f t="shared" ref="AX74:AX85" si="72">AW74*10000*AV74*0.67*AU74*AT74</f>
        <v>2117.26507196102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-12.4372794697419</v>
      </c>
      <c r="E75" s="19">
        <f t="shared" ref="E75:E86" si="73">D74</f>
        <v>-12.3143466775484</v>
      </c>
      <c r="F75" s="16" t="s">
        <v>73</v>
      </c>
      <c r="G75" s="13">
        <v>2</v>
      </c>
      <c r="H75" s="18">
        <f t="shared" si="57"/>
        <v>-12.4372794697419</v>
      </c>
      <c r="I75" s="18">
        <f t="shared" si="58"/>
        <v>260.712720530258</v>
      </c>
      <c r="J75" s="18">
        <f t="shared" si="59"/>
        <v>0.00318190654890169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1.0407520763097</v>
      </c>
      <c r="P75" s="18">
        <f t="shared" si="62"/>
        <v>0.00331157584739286</v>
      </c>
      <c r="Q75" s="23">
        <f t="shared" si="63"/>
        <v>0.000993472754217857</v>
      </c>
      <c r="R75" s="18">
        <f t="shared" si="64"/>
        <v>0.156366</v>
      </c>
      <c r="S75" s="24">
        <f t="shared" si="65"/>
        <v>0.00635350878207447</v>
      </c>
      <c r="T75" s="3">
        <v>0.01</v>
      </c>
      <c r="U75" s="25">
        <f t="shared" si="66"/>
        <v>6.35350878207447e-5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0.00555353508782074</v>
      </c>
      <c r="AU75" s="28">
        <f t="shared" si="70"/>
        <v>52.122</v>
      </c>
      <c r="AV75" s="1">
        <f t="shared" si="71"/>
        <v>0.3</v>
      </c>
      <c r="AW75" s="2">
        <f t="shared" ref="AW75:AW85" si="75">$E$8/12</f>
        <v>3.65958209761377</v>
      </c>
      <c r="AX75" s="1">
        <f t="shared" si="72"/>
        <v>2129.20826757836</v>
      </c>
    </row>
    <row r="76" s="1" customFormat="1" spans="1:50">
      <c r="A76" s="13" t="s">
        <v>37</v>
      </c>
      <c r="B76" s="13">
        <f>H8</f>
        <v>0.3</v>
      </c>
      <c r="C76" s="16">
        <v>2</v>
      </c>
      <c r="D76" s="17">
        <v>-7.93492547025</v>
      </c>
      <c r="E76" s="19">
        <f t="shared" si="73"/>
        <v>-12.4372794697419</v>
      </c>
      <c r="F76" s="16" t="s">
        <v>73</v>
      </c>
      <c r="G76" s="13">
        <v>3</v>
      </c>
      <c r="H76" s="18">
        <f t="shared" si="57"/>
        <v>-7.93492547025</v>
      </c>
      <c r="I76" s="18">
        <f t="shared" si="58"/>
        <v>265.21507452975</v>
      </c>
      <c r="J76" s="18">
        <f t="shared" si="59"/>
        <v>0.00599837685802028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1.5586605004623</v>
      </c>
      <c r="P76" s="18">
        <f t="shared" si="62"/>
        <v>0.00934943307548339</v>
      </c>
      <c r="Q76" s="23">
        <f t="shared" si="63"/>
        <v>0.00280482992264502</v>
      </c>
      <c r="R76" s="18">
        <f t="shared" si="64"/>
        <v>0.156366</v>
      </c>
      <c r="S76" s="24">
        <f t="shared" si="65"/>
        <v>0.0179375946346713</v>
      </c>
      <c r="T76" s="3">
        <v>0.01</v>
      </c>
      <c r="U76" s="25">
        <f t="shared" si="66"/>
        <v>0.000179375946346713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0.001</v>
      </c>
      <c r="AF76" s="3">
        <v>0.49</v>
      </c>
      <c r="AG76" s="25">
        <f t="shared" si="67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8"/>
        <v>0.005</v>
      </c>
      <c r="AT76" s="2">
        <f t="shared" si="69"/>
        <v>0.00566937594634671</v>
      </c>
      <c r="AU76" s="28">
        <f t="shared" si="70"/>
        <v>52.122</v>
      </c>
      <c r="AV76" s="1">
        <f t="shared" si="71"/>
        <v>0.3</v>
      </c>
      <c r="AW76" s="2">
        <f t="shared" si="75"/>
        <v>3.65958209761377</v>
      </c>
      <c r="AX76" s="1">
        <f t="shared" si="72"/>
        <v>2173.6212963603</v>
      </c>
    </row>
    <row r="77" s="1" customFormat="1" spans="1:50">
      <c r="A77" s="13"/>
      <c r="B77" s="13"/>
      <c r="C77" s="16">
        <v>3</v>
      </c>
      <c r="D77" s="17">
        <v>4.340534291</v>
      </c>
      <c r="E77" s="19">
        <f t="shared" si="73"/>
        <v>-7.93492547025</v>
      </c>
      <c r="F77" s="16" t="s">
        <v>73</v>
      </c>
      <c r="G77" s="13">
        <v>4</v>
      </c>
      <c r="H77" s="18">
        <f t="shared" si="57"/>
        <v>4.340534291</v>
      </c>
      <c r="I77" s="18">
        <f t="shared" si="58"/>
        <v>277.490534291</v>
      </c>
      <c r="J77" s="18">
        <f t="shared" si="59"/>
        <v>0.030434228666031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2.07053106738682</v>
      </c>
      <c r="P77" s="18">
        <f t="shared" si="62"/>
        <v>0.0630150159649717</v>
      </c>
      <c r="Q77" s="23">
        <f t="shared" si="63"/>
        <v>0.0189045047894915</v>
      </c>
      <c r="R77" s="18">
        <f t="shared" si="64"/>
        <v>0.156366</v>
      </c>
      <c r="S77" s="24">
        <f t="shared" si="65"/>
        <v>0.120899075179333</v>
      </c>
      <c r="T77" s="3">
        <v>0.01</v>
      </c>
      <c r="U77" s="25">
        <f t="shared" si="66"/>
        <v>0.00120899075179333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0.001</v>
      </c>
      <c r="AF77" s="3">
        <v>0.49</v>
      </c>
      <c r="AG77" s="25">
        <f t="shared" si="67"/>
        <v>0.00049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</v>
      </c>
      <c r="AR77" s="3">
        <v>0.5</v>
      </c>
      <c r="AS77" s="3">
        <f t="shared" si="68"/>
        <v>0.005</v>
      </c>
      <c r="AT77" s="2">
        <f t="shared" si="69"/>
        <v>0.00669899075179333</v>
      </c>
      <c r="AU77" s="28">
        <f t="shared" si="70"/>
        <v>52.122</v>
      </c>
      <c r="AV77" s="1">
        <f t="shared" si="71"/>
        <v>0.3</v>
      </c>
      <c r="AW77" s="2">
        <f t="shared" si="75"/>
        <v>3.65958209761377</v>
      </c>
      <c r="AX77" s="1">
        <f t="shared" si="72"/>
        <v>2568.37244522506</v>
      </c>
    </row>
    <row r="78" s="1" customFormat="1" spans="1:50">
      <c r="A78" s="13"/>
      <c r="B78" s="13"/>
      <c r="C78" s="16">
        <v>4</v>
      </c>
      <c r="D78" s="17">
        <v>9.580426629</v>
      </c>
      <c r="E78" s="19">
        <f t="shared" si="73"/>
        <v>4.340534291</v>
      </c>
      <c r="F78" s="16" t="s">
        <v>73</v>
      </c>
      <c r="G78" s="13">
        <v>5</v>
      </c>
      <c r="H78" s="18">
        <f t="shared" si="57"/>
        <v>9.580426629</v>
      </c>
      <c r="I78" s="18">
        <f t="shared" si="58"/>
        <v>282.730426629</v>
      </c>
      <c r="J78" s="18">
        <f t="shared" si="59"/>
        <v>0.0583158185898459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1.90714024885076</v>
      </c>
      <c r="O78" s="18">
        <f t="shared" si="74"/>
        <v>0.621595802571092</v>
      </c>
      <c r="P78" s="18">
        <f t="shared" si="62"/>
        <v>0.0362488680589455</v>
      </c>
      <c r="Q78" s="23">
        <f t="shared" si="63"/>
        <v>0.0108746604176836</v>
      </c>
      <c r="R78" s="18">
        <f t="shared" si="64"/>
        <v>0.156366</v>
      </c>
      <c r="S78" s="24">
        <f t="shared" si="65"/>
        <v>0.0695461955775785</v>
      </c>
      <c r="T78" s="3">
        <v>0.01</v>
      </c>
      <c r="U78" s="25">
        <f t="shared" si="66"/>
        <v>0.000695461955775785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0.005</v>
      </c>
      <c r="AF78" s="3">
        <v>0.49</v>
      </c>
      <c r="AG78" s="25">
        <f t="shared" si="67"/>
        <v>0.00245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0.015</v>
      </c>
      <c r="AR78" s="3">
        <v>0.5</v>
      </c>
      <c r="AS78" s="3">
        <f t="shared" si="68"/>
        <v>0.0075</v>
      </c>
      <c r="AT78" s="2">
        <f t="shared" si="69"/>
        <v>0.0106454619557758</v>
      </c>
      <c r="AU78" s="28">
        <f t="shared" si="70"/>
        <v>52.122</v>
      </c>
      <c r="AV78" s="1">
        <f t="shared" si="71"/>
        <v>0.3</v>
      </c>
      <c r="AW78" s="2">
        <f t="shared" si="75"/>
        <v>3.65958209761377</v>
      </c>
      <c r="AX78" s="1">
        <f t="shared" si="72"/>
        <v>4081.43736376809</v>
      </c>
    </row>
    <row r="79" s="1" customFormat="1" spans="1:50">
      <c r="A79" s="13"/>
      <c r="B79" s="13"/>
      <c r="C79" s="16">
        <v>5</v>
      </c>
      <c r="D79" s="17">
        <v>13.3660255986129</v>
      </c>
      <c r="E79" s="19">
        <f t="shared" si="73"/>
        <v>9.580426629</v>
      </c>
      <c r="F79" s="16" t="s">
        <v>75</v>
      </c>
      <c r="G79" s="13">
        <v>6</v>
      </c>
      <c r="H79" s="18">
        <f t="shared" si="57"/>
        <v>13.3660255986129</v>
      </c>
      <c r="I79" s="18">
        <f t="shared" si="58"/>
        <v>286.516025598613</v>
      </c>
      <c r="J79" s="18">
        <f t="shared" si="59"/>
        <v>0.0919175269035088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1.10656693451215</v>
      </c>
      <c r="P79" s="18">
        <f t="shared" si="62"/>
        <v>0.101712895973554</v>
      </c>
      <c r="Q79" s="23">
        <f t="shared" si="63"/>
        <v>0.0305138687920661</v>
      </c>
      <c r="R79" s="18">
        <f t="shared" si="64"/>
        <v>0.156366</v>
      </c>
      <c r="S79" s="24">
        <f t="shared" si="65"/>
        <v>0.195143885448666</v>
      </c>
      <c r="T79" s="3">
        <v>0.01</v>
      </c>
      <c r="U79" s="25">
        <f t="shared" si="66"/>
        <v>0.00195143885448666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0.005</v>
      </c>
      <c r="AF79" s="3">
        <v>0.49</v>
      </c>
      <c r="AG79" s="25">
        <f t="shared" si="67"/>
        <v>0.00245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0.015</v>
      </c>
      <c r="AR79" s="3">
        <v>0.5</v>
      </c>
      <c r="AS79" s="3">
        <f t="shared" si="68"/>
        <v>0.0075</v>
      </c>
      <c r="AT79" s="2">
        <f t="shared" si="69"/>
        <v>0.0119014388544867</v>
      </c>
      <c r="AU79" s="28">
        <f t="shared" si="70"/>
        <v>52.122</v>
      </c>
      <c r="AV79" s="1">
        <f t="shared" si="71"/>
        <v>0.3</v>
      </c>
      <c r="AW79" s="2">
        <f t="shared" si="75"/>
        <v>3.65958209761377</v>
      </c>
      <c r="AX79" s="1">
        <f t="shared" si="72"/>
        <v>4562.97504280201</v>
      </c>
    </row>
    <row r="80" s="1" customFormat="1" spans="1:50">
      <c r="A80" s="13"/>
      <c r="B80" s="13"/>
      <c r="C80" s="16">
        <v>6</v>
      </c>
      <c r="D80" s="17">
        <v>17.8963794933333</v>
      </c>
      <c r="E80" s="19">
        <f t="shared" si="73"/>
        <v>13.3660255986129</v>
      </c>
      <c r="F80" s="16" t="s">
        <v>73</v>
      </c>
      <c r="G80" s="13">
        <v>7</v>
      </c>
      <c r="H80" s="18">
        <f t="shared" si="57"/>
        <v>17.8963794933333</v>
      </c>
      <c r="I80" s="18">
        <f t="shared" si="58"/>
        <v>291.046379493333</v>
      </c>
      <c r="J80" s="18">
        <f t="shared" si="59"/>
        <v>0.156001981591714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1.52607403853859</v>
      </c>
      <c r="P80" s="18">
        <f t="shared" si="62"/>
        <v>0.23807057406769</v>
      </c>
      <c r="Q80" s="23">
        <f t="shared" si="63"/>
        <v>0.0714211722203071</v>
      </c>
      <c r="R80" s="18">
        <f t="shared" si="64"/>
        <v>0.156366</v>
      </c>
      <c r="S80" s="24">
        <f t="shared" si="65"/>
        <v>0.456756406253962</v>
      </c>
      <c r="T80" s="3">
        <v>0.01</v>
      </c>
      <c r="U80" s="25">
        <f t="shared" si="66"/>
        <v>0.00456756406253962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0.005</v>
      </c>
      <c r="AF80" s="3">
        <v>0.49</v>
      </c>
      <c r="AG80" s="25">
        <f t="shared" si="67"/>
        <v>0.00245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0.015</v>
      </c>
      <c r="AR80" s="3">
        <v>0.5</v>
      </c>
      <c r="AS80" s="3">
        <f t="shared" si="68"/>
        <v>0.0075</v>
      </c>
      <c r="AT80" s="2">
        <f t="shared" si="69"/>
        <v>0.0145175640625396</v>
      </c>
      <c r="AU80" s="28">
        <f t="shared" si="70"/>
        <v>52.122</v>
      </c>
      <c r="AV80" s="1">
        <f t="shared" si="71"/>
        <v>0.3</v>
      </c>
      <c r="AW80" s="2">
        <f t="shared" si="75"/>
        <v>3.65958209761377</v>
      </c>
      <c r="AX80" s="1">
        <f t="shared" si="72"/>
        <v>5565.98939922923</v>
      </c>
    </row>
    <row r="81" s="1" customFormat="1" spans="1:50">
      <c r="A81" s="13"/>
      <c r="B81" s="13"/>
      <c r="C81" s="16">
        <v>7</v>
      </c>
      <c r="D81" s="17">
        <v>19.9898899632258</v>
      </c>
      <c r="E81" s="19">
        <f t="shared" si="73"/>
        <v>17.8963794933333</v>
      </c>
      <c r="F81" s="16" t="s">
        <v>73</v>
      </c>
      <c r="G81" s="13">
        <v>8</v>
      </c>
      <c r="H81" s="18">
        <f t="shared" si="57"/>
        <v>19.9898899632258</v>
      </c>
      <c r="I81" s="18">
        <f t="shared" si="58"/>
        <v>293.139889963226</v>
      </c>
      <c r="J81" s="18">
        <f t="shared" si="59"/>
        <v>0.198103458228679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1.8092234644709</v>
      </c>
      <c r="P81" s="18">
        <f t="shared" si="62"/>
        <v>0.358413425020157</v>
      </c>
      <c r="Q81" s="23">
        <f t="shared" si="63"/>
        <v>0.107524027506047</v>
      </c>
      <c r="R81" s="18">
        <f t="shared" si="64"/>
        <v>0.156366</v>
      </c>
      <c r="S81" s="24">
        <f t="shared" si="65"/>
        <v>0.687643269675295</v>
      </c>
      <c r="T81" s="3">
        <v>0.01</v>
      </c>
      <c r="U81" s="25">
        <f t="shared" si="66"/>
        <v>0.00687643269675295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0.005</v>
      </c>
      <c r="AF81" s="3">
        <v>0.49</v>
      </c>
      <c r="AG81" s="25">
        <f t="shared" si="67"/>
        <v>0.00245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0.015</v>
      </c>
      <c r="AR81" s="3">
        <v>0.5</v>
      </c>
      <c r="AS81" s="3">
        <f t="shared" si="68"/>
        <v>0.0075</v>
      </c>
      <c r="AT81" s="2">
        <f t="shared" si="69"/>
        <v>0.016826432696753</v>
      </c>
      <c r="AU81" s="28">
        <f t="shared" si="70"/>
        <v>52.122</v>
      </c>
      <c r="AV81" s="1">
        <f t="shared" si="71"/>
        <v>0.3</v>
      </c>
      <c r="AW81" s="2">
        <f t="shared" si="75"/>
        <v>3.65958209761377</v>
      </c>
      <c r="AX81" s="1">
        <f t="shared" si="72"/>
        <v>6451.20253050135</v>
      </c>
    </row>
    <row r="82" s="1" customFormat="1" spans="1:50">
      <c r="A82" s="13"/>
      <c r="B82" s="13"/>
      <c r="C82" s="16">
        <v>8</v>
      </c>
      <c r="D82" s="17">
        <v>19.8409055967742</v>
      </c>
      <c r="E82" s="19">
        <f t="shared" si="73"/>
        <v>19.9898899632258</v>
      </c>
      <c r="F82" s="16" t="s">
        <v>73</v>
      </c>
      <c r="G82" s="13">
        <v>9</v>
      </c>
      <c r="H82" s="18">
        <f t="shared" si="57"/>
        <v>19.8409055967742</v>
      </c>
      <c r="I82" s="18">
        <f t="shared" si="58"/>
        <v>292.990905596774</v>
      </c>
      <c r="J82" s="18">
        <f t="shared" si="59"/>
        <v>0.194785606121144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1.97203003945075</v>
      </c>
      <c r="P82" s="18">
        <f t="shared" si="62"/>
        <v>0.384123066523517</v>
      </c>
      <c r="Q82" s="23">
        <f t="shared" si="63"/>
        <v>0.115236919957055</v>
      </c>
      <c r="R82" s="18">
        <f t="shared" si="64"/>
        <v>0.156366</v>
      </c>
      <c r="S82" s="24">
        <f t="shared" si="65"/>
        <v>0.736969161819418</v>
      </c>
      <c r="T82" s="3">
        <v>0.01</v>
      </c>
      <c r="U82" s="25">
        <f t="shared" si="66"/>
        <v>0.00736969161819418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0.005</v>
      </c>
      <c r="AF82" s="3">
        <v>0.49</v>
      </c>
      <c r="AG82" s="25">
        <f t="shared" si="67"/>
        <v>0.00245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0.015</v>
      </c>
      <c r="AR82" s="3">
        <v>0.5</v>
      </c>
      <c r="AS82" s="3">
        <f t="shared" si="68"/>
        <v>0.0075</v>
      </c>
      <c r="AT82" s="2">
        <f t="shared" si="69"/>
        <v>0.0173196916181942</v>
      </c>
      <c r="AU82" s="28">
        <f t="shared" si="70"/>
        <v>52.122</v>
      </c>
      <c r="AV82" s="1">
        <f t="shared" si="71"/>
        <v>0.3</v>
      </c>
      <c r="AW82" s="2">
        <f t="shared" si="75"/>
        <v>3.65958209761377</v>
      </c>
      <c r="AX82" s="1">
        <f t="shared" si="72"/>
        <v>6640.3164835027</v>
      </c>
    </row>
    <row r="83" s="1" customFormat="1" spans="1:50">
      <c r="A83" s="13"/>
      <c r="B83" s="13"/>
      <c r="C83" s="16">
        <v>9</v>
      </c>
      <c r="D83" s="17">
        <v>13.9635940136</v>
      </c>
      <c r="E83" s="19">
        <f t="shared" si="73"/>
        <v>19.8409055967742</v>
      </c>
      <c r="F83" s="16" t="s">
        <v>73</v>
      </c>
      <c r="G83" s="13">
        <v>10</v>
      </c>
      <c r="H83" s="18">
        <f t="shared" si="57"/>
        <v>13.9635940136</v>
      </c>
      <c r="I83" s="18">
        <f t="shared" si="58"/>
        <v>287.1135940136</v>
      </c>
      <c r="J83" s="18">
        <f t="shared" si="59"/>
        <v>0.098654243833276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2.10912697292723</v>
      </c>
      <c r="P83" s="18">
        <f t="shared" si="62"/>
        <v>0.208074326662502</v>
      </c>
      <c r="Q83" s="23">
        <f t="shared" si="63"/>
        <v>0.0624222979987506</v>
      </c>
      <c r="R83" s="18">
        <f t="shared" si="64"/>
        <v>0.156366</v>
      </c>
      <c r="S83" s="24">
        <f t="shared" si="65"/>
        <v>0.399206336407855</v>
      </c>
      <c r="T83" s="3">
        <v>0.01</v>
      </c>
      <c r="U83" s="25">
        <f t="shared" si="66"/>
        <v>0.00399206336407855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0.001</v>
      </c>
      <c r="AF83" s="3">
        <v>0.49</v>
      </c>
      <c r="AG83" s="25">
        <f t="shared" si="67"/>
        <v>0.00049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</v>
      </c>
      <c r="AR83" s="3">
        <v>0.5</v>
      </c>
      <c r="AS83" s="3">
        <f t="shared" si="68"/>
        <v>0.005</v>
      </c>
      <c r="AT83" s="2">
        <f t="shared" si="69"/>
        <v>0.00948206336407855</v>
      </c>
      <c r="AU83" s="28">
        <f t="shared" si="70"/>
        <v>52.122</v>
      </c>
      <c r="AV83" s="1">
        <f t="shared" si="71"/>
        <v>0.3</v>
      </c>
      <c r="AW83" s="2">
        <f t="shared" si="75"/>
        <v>3.65958209761377</v>
      </c>
      <c r="AX83" s="1">
        <f t="shared" si="72"/>
        <v>3635.39392283202</v>
      </c>
    </row>
    <row r="84" s="1" customFormat="1" spans="1:50">
      <c r="A84" s="13"/>
      <c r="B84" s="13"/>
      <c r="C84" s="16">
        <v>10</v>
      </c>
      <c r="D84" s="17">
        <v>7.581993457</v>
      </c>
      <c r="E84" s="19">
        <f t="shared" si="73"/>
        <v>13.9635940136</v>
      </c>
      <c r="F84" s="16" t="s">
        <v>73</v>
      </c>
      <c r="G84" s="13">
        <v>11</v>
      </c>
      <c r="H84" s="18">
        <f t="shared" si="57"/>
        <v>7.581993457</v>
      </c>
      <c r="I84" s="18">
        <f t="shared" si="58"/>
        <v>280.731993457</v>
      </c>
      <c r="J84" s="18">
        <f t="shared" si="59"/>
        <v>0.0456369769136131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1.80600001395149</v>
      </c>
      <c r="O84" s="18">
        <f t="shared" si="74"/>
        <v>0.616272632313236</v>
      </c>
      <c r="P84" s="18">
        <f t="shared" si="62"/>
        <v>0.0281248198933707</v>
      </c>
      <c r="Q84" s="23">
        <f t="shared" si="63"/>
        <v>0.00843744596801122</v>
      </c>
      <c r="R84" s="18">
        <f t="shared" si="64"/>
        <v>0.156366</v>
      </c>
      <c r="S84" s="24">
        <f t="shared" si="65"/>
        <v>0.0539595945922465</v>
      </c>
      <c r="T84" s="3">
        <v>0.01</v>
      </c>
      <c r="U84" s="25">
        <f t="shared" si="66"/>
        <v>0.000539595945922465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0.001</v>
      </c>
      <c r="AF84" s="3">
        <v>0.49</v>
      </c>
      <c r="AG84" s="25">
        <f t="shared" si="67"/>
        <v>0.00049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8"/>
        <v>0.005</v>
      </c>
      <c r="AT84" s="2">
        <f t="shared" si="69"/>
        <v>0.00602959594592246</v>
      </c>
      <c r="AU84" s="28">
        <f t="shared" si="70"/>
        <v>52.122</v>
      </c>
      <c r="AV84" s="1">
        <f t="shared" si="71"/>
        <v>0.3</v>
      </c>
      <c r="AW84" s="2">
        <f t="shared" si="75"/>
        <v>3.65958209761377</v>
      </c>
      <c r="AX84" s="1">
        <f t="shared" si="72"/>
        <v>2311.72853600407</v>
      </c>
    </row>
    <row r="85" s="1" customFormat="1" spans="1:51">
      <c r="A85" s="13"/>
      <c r="B85" s="13"/>
      <c r="C85" s="16">
        <v>11</v>
      </c>
      <c r="D85" s="17">
        <v>-3.99653143586667</v>
      </c>
      <c r="E85" s="19">
        <f t="shared" si="73"/>
        <v>7.581993457</v>
      </c>
      <c r="F85" s="16" t="s">
        <v>75</v>
      </c>
      <c r="G85" s="13">
        <v>12</v>
      </c>
      <c r="H85" s="18">
        <f t="shared" si="57"/>
        <v>-3.99653143586667</v>
      </c>
      <c r="I85" s="18">
        <f t="shared" si="58"/>
        <v>269.153468564133</v>
      </c>
      <c r="J85" s="18">
        <f t="shared" si="59"/>
        <v>0.0102644844326651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1.10936781241987</v>
      </c>
      <c r="P85" s="18">
        <f t="shared" si="62"/>
        <v>0.0113870886406834</v>
      </c>
      <c r="Q85" s="23">
        <f t="shared" si="63"/>
        <v>0.00341612659220503</v>
      </c>
      <c r="R85" s="18">
        <f t="shared" si="64"/>
        <v>0.156366</v>
      </c>
      <c r="S85" s="24">
        <f t="shared" si="65"/>
        <v>0.0218469909840057</v>
      </c>
      <c r="T85" s="3">
        <v>0.01</v>
      </c>
      <c r="U85" s="25">
        <f t="shared" si="66"/>
        <v>0.000218469909840057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0.001</v>
      </c>
      <c r="AF85" s="3">
        <v>0.49</v>
      </c>
      <c r="AG85" s="25">
        <f t="shared" si="67"/>
        <v>0.00049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0.00570846990984006</v>
      </c>
      <c r="AU85" s="28">
        <f t="shared" si="70"/>
        <v>52.122</v>
      </c>
      <c r="AV85" s="1">
        <f t="shared" si="71"/>
        <v>0.3</v>
      </c>
      <c r="AW85" s="2">
        <f t="shared" si="75"/>
        <v>3.65958209761377</v>
      </c>
      <c r="AX85" s="1">
        <f t="shared" si="72"/>
        <v>2188.60980169359</v>
      </c>
      <c r="AY85" s="1">
        <f>SUM(AX74:AX85)</f>
        <v>44426.1201614578</v>
      </c>
    </row>
    <row r="86" s="1" customFormat="1" spans="1:46">
      <c r="A86" s="13"/>
      <c r="B86" s="13"/>
      <c r="C86" s="16">
        <v>12</v>
      </c>
      <c r="D86" s="17">
        <v>-9.81690862770968</v>
      </c>
      <c r="E86" s="19">
        <f t="shared" si="73"/>
        <v>-3.99653143586667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-12.3143466775484</v>
      </c>
      <c r="E90" s="16"/>
      <c r="F90" s="16"/>
      <c r="G90" s="13">
        <v>1</v>
      </c>
      <c r="H90" s="18">
        <f t="shared" ref="H90:H101" si="76">E91</f>
        <v>-12.3143466775484</v>
      </c>
      <c r="I90" s="18">
        <f t="shared" ref="I90:I101" si="77">H90+273.15</f>
        <v>260.835653322452</v>
      </c>
      <c r="J90" s="18">
        <f t="shared" ref="J90:J101" si="78">EXP(($C$16*(I90-$C$14))/($C$17*I90*$C$14))</f>
        <v>0.00323840929032481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0.000921975124955473</v>
      </c>
      <c r="Q90" s="23">
        <f t="shared" ref="Q90:Q101" si="82">P90*$B$76</f>
        <v>0.000276592537486642</v>
      </c>
      <c r="R90" s="18">
        <f t="shared" ref="R90:R101" si="83">L90*$B$76</f>
        <v>0.08541</v>
      </c>
      <c r="S90" s="24">
        <f t="shared" ref="S90:S101" si="84">Q90/R90</f>
        <v>0.00323840929032481</v>
      </c>
      <c r="T90" s="3">
        <v>0.01</v>
      </c>
      <c r="U90" s="25">
        <f t="shared" ref="U90:U101" si="85">S90*T90</f>
        <v>3.23840929032481e-5</v>
      </c>
      <c r="V90" s="24"/>
      <c r="W90" s="3"/>
      <c r="X90" s="3"/>
      <c r="Y90" s="27"/>
      <c r="Z90" s="3"/>
      <c r="AA90" s="26"/>
      <c r="AB90" s="3"/>
      <c r="AC90" s="3"/>
      <c r="AD90" s="26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0.00552238409290325</v>
      </c>
      <c r="AU90" s="28">
        <f t="shared" ref="AU90:AU101" si="89">$B$90/12</f>
        <v>28.47</v>
      </c>
      <c r="AV90" s="1">
        <f t="shared" ref="AV90:AV101" si="90">$B$76</f>
        <v>0.3</v>
      </c>
      <c r="AW90" s="2">
        <f>$E$9/12</f>
        <v>0.992694320714433</v>
      </c>
      <c r="AX90" s="1">
        <f t="shared" ref="AX90:AX101" si="91">AW90*10000*AV90*0.67*AU90*AT90</f>
        <v>313.708055808754</v>
      </c>
      <c r="AZ90" s="2">
        <f>$E$10/12</f>
        <v>0.00784091885899436</v>
      </c>
      <c r="BA90" s="1">
        <f t="shared" ref="BA90:BA101" si="92">AZ90*10000*AV90*0.67*AU90*AT90</f>
        <v>2.47786187518334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-12.4372794697419</v>
      </c>
      <c r="E91" s="19">
        <f t="shared" ref="E91:E102" si="93">D90</f>
        <v>-12.3143466775484</v>
      </c>
      <c r="F91" s="16" t="s">
        <v>73</v>
      </c>
      <c r="G91" s="13">
        <v>2</v>
      </c>
      <c r="H91" s="18">
        <f t="shared" si="76"/>
        <v>-12.4372794697419</v>
      </c>
      <c r="I91" s="18">
        <f t="shared" si="77"/>
        <v>260.712720530258</v>
      </c>
      <c r="J91" s="18">
        <f t="shared" si="78"/>
        <v>0.00318190654890169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0.568478024875045</v>
      </c>
      <c r="P91" s="18">
        <f t="shared" si="81"/>
        <v>0.0018088439502566</v>
      </c>
      <c r="Q91" s="23">
        <f t="shared" si="82"/>
        <v>0.000542653185076981</v>
      </c>
      <c r="R91" s="18">
        <f t="shared" si="83"/>
        <v>0.08541</v>
      </c>
      <c r="S91" s="24">
        <f t="shared" si="84"/>
        <v>0.00635350878207447</v>
      </c>
      <c r="T91" s="3">
        <v>0.01</v>
      </c>
      <c r="U91" s="25">
        <f t="shared" si="85"/>
        <v>6.35350878207447e-5</v>
      </c>
      <c r="V91" s="24"/>
      <c r="W91" s="3"/>
      <c r="X91" s="3"/>
      <c r="Y91" s="27"/>
      <c r="Z91" s="3"/>
      <c r="AA91" s="26"/>
      <c r="AB91" s="3"/>
      <c r="AC91" s="3"/>
      <c r="AD91" s="26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0.00555353508782074</v>
      </c>
      <c r="AU91" s="28">
        <f t="shared" si="89"/>
        <v>28.47</v>
      </c>
      <c r="AV91" s="1">
        <f t="shared" si="90"/>
        <v>0.3</v>
      </c>
      <c r="AW91" s="2">
        <f t="shared" ref="AW91:AW101" si="95">$E$9/12</f>
        <v>0.992694320714433</v>
      </c>
      <c r="AX91" s="1">
        <f t="shared" si="91"/>
        <v>315.477638997406</v>
      </c>
      <c r="AZ91" s="2">
        <f t="shared" ref="AZ91:AZ101" si="96">$E$10/12</f>
        <v>0.00784091885899436</v>
      </c>
      <c r="BA91" s="1">
        <f t="shared" si="92"/>
        <v>2.49183914684383</v>
      </c>
    </row>
    <row r="92" s="1" customFormat="1" spans="1:53">
      <c r="A92" s="13" t="s">
        <v>37</v>
      </c>
      <c r="B92" s="13">
        <f>H9</f>
        <v>0.33</v>
      </c>
      <c r="C92" s="16">
        <v>2</v>
      </c>
      <c r="D92" s="17">
        <v>-7.93492547025</v>
      </c>
      <c r="E92" s="19">
        <f t="shared" si="93"/>
        <v>-12.4372794697419</v>
      </c>
      <c r="F92" s="16" t="s">
        <v>73</v>
      </c>
      <c r="G92" s="13">
        <v>3</v>
      </c>
      <c r="H92" s="18">
        <f t="shared" si="76"/>
        <v>-7.93492547025</v>
      </c>
      <c r="I92" s="18">
        <f t="shared" si="77"/>
        <v>265.21507452975</v>
      </c>
      <c r="J92" s="18">
        <f t="shared" si="78"/>
        <v>0.00599837685802028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0.851369180924788</v>
      </c>
      <c r="P92" s="18">
        <f t="shared" si="81"/>
        <v>0.00510683319249093</v>
      </c>
      <c r="Q92" s="23">
        <f t="shared" si="82"/>
        <v>0.00153204995774728</v>
      </c>
      <c r="R92" s="18">
        <f t="shared" si="83"/>
        <v>0.08541</v>
      </c>
      <c r="S92" s="24">
        <f t="shared" si="84"/>
        <v>0.0179375946346713</v>
      </c>
      <c r="T92" s="3">
        <v>0.01</v>
      </c>
      <c r="U92" s="25">
        <f t="shared" si="85"/>
        <v>0.000179375946346713</v>
      </c>
      <c r="V92" s="24"/>
      <c r="W92" s="3"/>
      <c r="X92" s="3"/>
      <c r="Y92" s="27"/>
      <c r="Z92" s="3"/>
      <c r="AA92" s="26"/>
      <c r="AB92" s="3"/>
      <c r="AC92" s="3"/>
      <c r="AD92" s="26"/>
      <c r="AE92" s="24">
        <v>0.001</v>
      </c>
      <c r="AF92" s="3">
        <v>0.49</v>
      </c>
      <c r="AG92" s="25">
        <f t="shared" si="86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7"/>
        <v>0.005</v>
      </c>
      <c r="AT92" s="2">
        <f t="shared" si="88"/>
        <v>0.00566937594634671</v>
      </c>
      <c r="AU92" s="28">
        <f t="shared" si="89"/>
        <v>28.47</v>
      </c>
      <c r="AV92" s="1">
        <f t="shared" si="90"/>
        <v>0.3</v>
      </c>
      <c r="AW92" s="2">
        <f t="shared" si="95"/>
        <v>0.992694320714433</v>
      </c>
      <c r="AX92" s="1">
        <f t="shared" si="91"/>
        <v>322.058168330398</v>
      </c>
      <c r="AZ92" s="2">
        <f t="shared" si="96"/>
        <v>0.00784091885899436</v>
      </c>
      <c r="BA92" s="1">
        <f t="shared" si="92"/>
        <v>2.54381627159668</v>
      </c>
    </row>
    <row r="93" s="1" customFormat="1" spans="1:53">
      <c r="A93" s="13"/>
      <c r="B93" s="13"/>
      <c r="C93" s="16">
        <v>3</v>
      </c>
      <c r="D93" s="17">
        <v>4.340534291</v>
      </c>
      <c r="E93" s="19">
        <f t="shared" si="93"/>
        <v>-7.93492547025</v>
      </c>
      <c r="F93" s="16" t="s">
        <v>73</v>
      </c>
      <c r="G93" s="13">
        <v>4</v>
      </c>
      <c r="H93" s="18">
        <f t="shared" si="76"/>
        <v>4.340534291</v>
      </c>
      <c r="I93" s="18">
        <f t="shared" si="77"/>
        <v>277.490534291</v>
      </c>
      <c r="J93" s="18">
        <f t="shared" si="78"/>
        <v>0.030434228666031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1.1309623477323</v>
      </c>
      <c r="P93" s="18">
        <f t="shared" si="81"/>
        <v>0.034419966703556</v>
      </c>
      <c r="Q93" s="23">
        <f t="shared" si="82"/>
        <v>0.0103259900110668</v>
      </c>
      <c r="R93" s="18">
        <f t="shared" si="83"/>
        <v>0.08541</v>
      </c>
      <c r="S93" s="24">
        <f t="shared" si="84"/>
        <v>0.120899075179333</v>
      </c>
      <c r="T93" s="3">
        <v>0.01</v>
      </c>
      <c r="U93" s="25">
        <f t="shared" si="85"/>
        <v>0.00120899075179333</v>
      </c>
      <c r="V93" s="24"/>
      <c r="W93" s="3"/>
      <c r="X93" s="3"/>
      <c r="Y93" s="27"/>
      <c r="Z93" s="3"/>
      <c r="AA93" s="26"/>
      <c r="AB93" s="3"/>
      <c r="AC93" s="3"/>
      <c r="AD93" s="26"/>
      <c r="AE93" s="24">
        <v>0.001</v>
      </c>
      <c r="AF93" s="3">
        <v>0.49</v>
      </c>
      <c r="AG93" s="25">
        <f t="shared" si="86"/>
        <v>0.00049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</v>
      </c>
      <c r="AR93" s="3">
        <v>0.5</v>
      </c>
      <c r="AS93" s="3">
        <f t="shared" si="87"/>
        <v>0.005</v>
      </c>
      <c r="AT93" s="2">
        <f t="shared" si="88"/>
        <v>0.00669899075179333</v>
      </c>
      <c r="AU93" s="28">
        <f t="shared" si="89"/>
        <v>28.47</v>
      </c>
      <c r="AV93" s="1">
        <f t="shared" si="90"/>
        <v>0.3</v>
      </c>
      <c r="AW93" s="2">
        <f t="shared" si="95"/>
        <v>0.992694320714433</v>
      </c>
      <c r="AX93" s="1">
        <f t="shared" si="91"/>
        <v>380.547120459542</v>
      </c>
      <c r="AZ93" s="2">
        <f t="shared" si="96"/>
        <v>0.00784091885899436</v>
      </c>
      <c r="BA93" s="1">
        <f t="shared" si="92"/>
        <v>3.00579849333657</v>
      </c>
    </row>
    <row r="94" s="1" customFormat="1" spans="1:53">
      <c r="A94" s="13"/>
      <c r="B94" s="13"/>
      <c r="C94" s="16">
        <v>4</v>
      </c>
      <c r="D94" s="17">
        <v>9.580426629</v>
      </c>
      <c r="E94" s="19">
        <f t="shared" si="93"/>
        <v>4.340534291</v>
      </c>
      <c r="F94" s="16" t="s">
        <v>73</v>
      </c>
      <c r="G94" s="13">
        <v>5</v>
      </c>
      <c r="H94" s="18">
        <f t="shared" si="76"/>
        <v>9.580426629</v>
      </c>
      <c r="I94" s="18">
        <f t="shared" si="77"/>
        <v>282.730426629</v>
      </c>
      <c r="J94" s="18">
        <f t="shared" si="78"/>
        <v>0.0583158185898459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1.0417152619773</v>
      </c>
      <c r="O94" s="18">
        <f t="shared" si="94"/>
        <v>0.339527119051437</v>
      </c>
      <c r="P94" s="18">
        <f t="shared" si="81"/>
        <v>0.0197998018809366</v>
      </c>
      <c r="Q94" s="23">
        <f t="shared" si="82"/>
        <v>0.00593994056428098</v>
      </c>
      <c r="R94" s="18">
        <f t="shared" si="83"/>
        <v>0.08541</v>
      </c>
      <c r="S94" s="24">
        <f t="shared" si="84"/>
        <v>0.0695461955775786</v>
      </c>
      <c r="T94" s="3">
        <v>0.01</v>
      </c>
      <c r="U94" s="25">
        <f t="shared" si="85"/>
        <v>0.000695461955775786</v>
      </c>
      <c r="V94" s="24"/>
      <c r="W94" s="3"/>
      <c r="X94" s="3"/>
      <c r="Y94" s="27"/>
      <c r="Z94" s="3"/>
      <c r="AA94" s="26"/>
      <c r="AB94" s="3"/>
      <c r="AC94" s="3"/>
      <c r="AD94" s="26"/>
      <c r="AE94" s="24">
        <v>0.005</v>
      </c>
      <c r="AF94" s="3">
        <v>0.49</v>
      </c>
      <c r="AG94" s="25">
        <f t="shared" si="86"/>
        <v>0.00245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0.015</v>
      </c>
      <c r="AR94" s="3">
        <v>0.5</v>
      </c>
      <c r="AS94" s="3">
        <f t="shared" si="87"/>
        <v>0.0075</v>
      </c>
      <c r="AT94" s="2">
        <f t="shared" si="88"/>
        <v>0.0106454619557758</v>
      </c>
      <c r="AU94" s="28">
        <f t="shared" si="89"/>
        <v>28.47</v>
      </c>
      <c r="AV94" s="1">
        <f t="shared" si="90"/>
        <v>0.3</v>
      </c>
      <c r="AW94" s="2">
        <f t="shared" si="95"/>
        <v>0.992694320714433</v>
      </c>
      <c r="AX94" s="1">
        <f t="shared" si="91"/>
        <v>604.732868476881</v>
      </c>
      <c r="AZ94" s="2">
        <f t="shared" si="96"/>
        <v>0.00784091885899436</v>
      </c>
      <c r="BA94" s="1">
        <f t="shared" si="92"/>
        <v>4.77655734917633</v>
      </c>
    </row>
    <row r="95" s="1" customFormat="1" spans="1:53">
      <c r="A95" s="13"/>
      <c r="B95" s="13"/>
      <c r="C95" s="16">
        <v>5</v>
      </c>
      <c r="D95" s="17">
        <v>13.3660255986129</v>
      </c>
      <c r="E95" s="19">
        <f t="shared" si="93"/>
        <v>9.580426629</v>
      </c>
      <c r="F95" s="16" t="s">
        <v>75</v>
      </c>
      <c r="G95" s="13">
        <v>6</v>
      </c>
      <c r="H95" s="18">
        <f t="shared" si="76"/>
        <v>13.3660255986129</v>
      </c>
      <c r="I95" s="18">
        <f t="shared" si="77"/>
        <v>286.516025598613</v>
      </c>
      <c r="J95" s="18">
        <f t="shared" si="78"/>
        <v>0.0919175269035088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0.6044273171705</v>
      </c>
      <c r="P95" s="18">
        <f t="shared" si="81"/>
        <v>0.0555574641872351</v>
      </c>
      <c r="Q95" s="23">
        <f t="shared" si="82"/>
        <v>0.0166672392561705</v>
      </c>
      <c r="R95" s="18">
        <f t="shared" si="83"/>
        <v>0.08541</v>
      </c>
      <c r="S95" s="24">
        <f t="shared" si="84"/>
        <v>0.195143885448666</v>
      </c>
      <c r="T95" s="3">
        <v>0.01</v>
      </c>
      <c r="U95" s="25">
        <f t="shared" si="85"/>
        <v>0.00195143885448666</v>
      </c>
      <c r="V95" s="24"/>
      <c r="W95" s="3"/>
      <c r="X95" s="3"/>
      <c r="Y95" s="27"/>
      <c r="Z95" s="3"/>
      <c r="AA95" s="26"/>
      <c r="AB95" s="3"/>
      <c r="AC95" s="3"/>
      <c r="AD95" s="26"/>
      <c r="AE95" s="24">
        <v>0.005</v>
      </c>
      <c r="AF95" s="3">
        <v>0.49</v>
      </c>
      <c r="AG95" s="25">
        <f t="shared" si="86"/>
        <v>0.00245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0.015</v>
      </c>
      <c r="AR95" s="3">
        <v>0.5</v>
      </c>
      <c r="AS95" s="3">
        <f t="shared" si="87"/>
        <v>0.0075</v>
      </c>
      <c r="AT95" s="2">
        <f t="shared" si="88"/>
        <v>0.0119014388544867</v>
      </c>
      <c r="AU95" s="28">
        <f t="shared" si="89"/>
        <v>28.47</v>
      </c>
      <c r="AV95" s="1">
        <f t="shared" si="90"/>
        <v>0.3</v>
      </c>
      <c r="AW95" s="2">
        <f t="shared" si="95"/>
        <v>0.992694320714433</v>
      </c>
      <c r="AX95" s="1">
        <f t="shared" si="91"/>
        <v>676.08068934679</v>
      </c>
      <c r="AZ95" s="2">
        <f t="shared" si="96"/>
        <v>0.00784091885899436</v>
      </c>
      <c r="BA95" s="1">
        <f t="shared" si="92"/>
        <v>5.34010693592566</v>
      </c>
    </row>
    <row r="96" s="1" customFormat="1" spans="1:53">
      <c r="A96" s="13"/>
      <c r="B96" s="13"/>
      <c r="C96" s="16">
        <v>6</v>
      </c>
      <c r="D96" s="17">
        <v>17.8963794933333</v>
      </c>
      <c r="E96" s="19">
        <f t="shared" si="93"/>
        <v>13.3660255986129</v>
      </c>
      <c r="F96" s="16" t="s">
        <v>73</v>
      </c>
      <c r="G96" s="13">
        <v>7</v>
      </c>
      <c r="H96" s="18">
        <f t="shared" si="76"/>
        <v>17.8963794933333</v>
      </c>
      <c r="I96" s="18">
        <f t="shared" si="77"/>
        <v>291.046379493333</v>
      </c>
      <c r="J96" s="18">
        <f t="shared" si="78"/>
        <v>0.156001981591714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0.833569852983265</v>
      </c>
      <c r="P96" s="18">
        <f t="shared" si="81"/>
        <v>0.130038548860503</v>
      </c>
      <c r="Q96" s="23">
        <f t="shared" si="82"/>
        <v>0.0390115646581509</v>
      </c>
      <c r="R96" s="18">
        <f t="shared" si="83"/>
        <v>0.08541</v>
      </c>
      <c r="S96" s="24">
        <f t="shared" si="84"/>
        <v>0.456756406253962</v>
      </c>
      <c r="T96" s="3">
        <v>0.01</v>
      </c>
      <c r="U96" s="25">
        <f t="shared" si="85"/>
        <v>0.00456756406253962</v>
      </c>
      <c r="V96" s="24"/>
      <c r="W96" s="3"/>
      <c r="X96" s="3"/>
      <c r="Y96" s="27"/>
      <c r="Z96" s="3"/>
      <c r="AA96" s="26"/>
      <c r="AB96" s="3"/>
      <c r="AC96" s="3"/>
      <c r="AD96" s="26"/>
      <c r="AE96" s="24">
        <v>0.005</v>
      </c>
      <c r="AF96" s="3">
        <v>0.49</v>
      </c>
      <c r="AG96" s="25">
        <f t="shared" si="86"/>
        <v>0.00245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0.015</v>
      </c>
      <c r="AR96" s="3">
        <v>0.5</v>
      </c>
      <c r="AS96" s="3">
        <f t="shared" si="87"/>
        <v>0.0075</v>
      </c>
      <c r="AT96" s="2">
        <f t="shared" si="88"/>
        <v>0.0145175640625396</v>
      </c>
      <c r="AU96" s="28">
        <f t="shared" si="89"/>
        <v>28.47</v>
      </c>
      <c r="AV96" s="1">
        <f t="shared" si="90"/>
        <v>0.3</v>
      </c>
      <c r="AW96" s="2">
        <f t="shared" si="95"/>
        <v>0.992694320714433</v>
      </c>
      <c r="AX96" s="1">
        <f t="shared" si="91"/>
        <v>824.693958355956</v>
      </c>
      <c r="AZ96" s="2">
        <f t="shared" si="96"/>
        <v>0.00784091885899436</v>
      </c>
      <c r="BA96" s="1">
        <f t="shared" si="92"/>
        <v>6.51394722024615</v>
      </c>
    </row>
    <row r="97" s="1" customFormat="1" spans="1:53">
      <c r="A97" s="13"/>
      <c r="B97" s="13"/>
      <c r="C97" s="16">
        <v>7</v>
      </c>
      <c r="D97" s="17">
        <v>19.9898899632258</v>
      </c>
      <c r="E97" s="19">
        <f t="shared" si="93"/>
        <v>17.8963794933333</v>
      </c>
      <c r="F97" s="16" t="s">
        <v>73</v>
      </c>
      <c r="G97" s="13">
        <v>8</v>
      </c>
      <c r="H97" s="18">
        <f t="shared" si="76"/>
        <v>19.9898899632258</v>
      </c>
      <c r="I97" s="18">
        <f t="shared" si="77"/>
        <v>293.139889963226</v>
      </c>
      <c r="J97" s="18">
        <f t="shared" si="78"/>
        <v>0.198103458228679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0.988231304122762</v>
      </c>
      <c r="P97" s="18">
        <f t="shared" si="81"/>
        <v>0.195772038876557</v>
      </c>
      <c r="Q97" s="23">
        <f t="shared" si="82"/>
        <v>0.058731611662967</v>
      </c>
      <c r="R97" s="18">
        <f t="shared" si="83"/>
        <v>0.08541</v>
      </c>
      <c r="S97" s="24">
        <f t="shared" si="84"/>
        <v>0.687643269675295</v>
      </c>
      <c r="T97" s="3">
        <v>0.01</v>
      </c>
      <c r="U97" s="25">
        <f t="shared" si="85"/>
        <v>0.00687643269675295</v>
      </c>
      <c r="V97" s="24"/>
      <c r="W97" s="3"/>
      <c r="X97" s="3"/>
      <c r="Y97" s="27"/>
      <c r="Z97" s="3"/>
      <c r="AA97" s="26"/>
      <c r="AB97" s="3"/>
      <c r="AC97" s="3"/>
      <c r="AD97" s="26"/>
      <c r="AE97" s="24">
        <v>0.005</v>
      </c>
      <c r="AF97" s="3">
        <v>0.49</v>
      </c>
      <c r="AG97" s="25">
        <f t="shared" si="86"/>
        <v>0.00245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0.015</v>
      </c>
      <c r="AR97" s="3">
        <v>0.5</v>
      </c>
      <c r="AS97" s="3">
        <f t="shared" si="87"/>
        <v>0.0075</v>
      </c>
      <c r="AT97" s="2">
        <f t="shared" si="88"/>
        <v>0.016826432696753</v>
      </c>
      <c r="AU97" s="28">
        <f t="shared" si="89"/>
        <v>28.47</v>
      </c>
      <c r="AV97" s="1">
        <f t="shared" si="90"/>
        <v>0.3</v>
      </c>
      <c r="AW97" s="2">
        <f t="shared" si="95"/>
        <v>0.992694320714433</v>
      </c>
      <c r="AX97" s="1">
        <f t="shared" si="91"/>
        <v>955.853015417503</v>
      </c>
      <c r="AZ97" s="2">
        <f t="shared" si="96"/>
        <v>0.00784091885899436</v>
      </c>
      <c r="BA97" s="1">
        <f t="shared" si="92"/>
        <v>7.54992325293028</v>
      </c>
    </row>
    <row r="98" s="1" customFormat="1" spans="1:53">
      <c r="A98" s="13"/>
      <c r="B98" s="13"/>
      <c r="C98" s="16">
        <v>8</v>
      </c>
      <c r="D98" s="17">
        <v>19.8409055967742</v>
      </c>
      <c r="E98" s="19">
        <f t="shared" si="93"/>
        <v>19.9898899632258</v>
      </c>
      <c r="F98" s="16" t="s">
        <v>73</v>
      </c>
      <c r="G98" s="13">
        <v>9</v>
      </c>
      <c r="H98" s="18">
        <f t="shared" si="76"/>
        <v>19.8409055967742</v>
      </c>
      <c r="I98" s="18">
        <f t="shared" si="77"/>
        <v>292.990905596774</v>
      </c>
      <c r="J98" s="18">
        <f t="shared" si="78"/>
        <v>0.194785606121144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1.07715926524621</v>
      </c>
      <c r="P98" s="18">
        <f t="shared" si="81"/>
        <v>0.209815120369988</v>
      </c>
      <c r="Q98" s="23">
        <f t="shared" si="82"/>
        <v>0.0629445361109965</v>
      </c>
      <c r="R98" s="18">
        <f t="shared" si="83"/>
        <v>0.08541</v>
      </c>
      <c r="S98" s="24">
        <f t="shared" si="84"/>
        <v>0.736969161819418</v>
      </c>
      <c r="T98" s="3">
        <v>0.01</v>
      </c>
      <c r="U98" s="25">
        <f t="shared" si="85"/>
        <v>0.00736969161819418</v>
      </c>
      <c r="V98" s="24"/>
      <c r="W98" s="3"/>
      <c r="X98" s="3"/>
      <c r="Y98" s="27"/>
      <c r="Z98" s="3"/>
      <c r="AA98" s="26"/>
      <c r="AB98" s="3"/>
      <c r="AC98" s="3"/>
      <c r="AD98" s="26"/>
      <c r="AE98" s="24">
        <v>0.005</v>
      </c>
      <c r="AF98" s="3">
        <v>0.49</v>
      </c>
      <c r="AG98" s="25">
        <f t="shared" si="86"/>
        <v>0.00245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0.015</v>
      </c>
      <c r="AR98" s="3">
        <v>0.5</v>
      </c>
      <c r="AS98" s="3">
        <f t="shared" si="87"/>
        <v>0.0075</v>
      </c>
      <c r="AT98" s="2">
        <f t="shared" si="88"/>
        <v>0.0173196916181942</v>
      </c>
      <c r="AU98" s="28">
        <f t="shared" si="89"/>
        <v>28.47</v>
      </c>
      <c r="AV98" s="1">
        <f t="shared" si="90"/>
        <v>0.3</v>
      </c>
      <c r="AW98" s="2">
        <f t="shared" si="95"/>
        <v>0.992694320714433</v>
      </c>
      <c r="AX98" s="1">
        <f t="shared" si="91"/>
        <v>983.873394777661</v>
      </c>
      <c r="AZ98" s="2">
        <f t="shared" si="96"/>
        <v>0.00784091885899436</v>
      </c>
      <c r="BA98" s="1">
        <f t="shared" si="92"/>
        <v>7.77124568459597</v>
      </c>
    </row>
    <row r="99" s="1" customFormat="1" spans="1:53">
      <c r="A99" s="13"/>
      <c r="B99" s="13"/>
      <c r="C99" s="16">
        <v>9</v>
      </c>
      <c r="D99" s="17">
        <v>13.9635940136</v>
      </c>
      <c r="E99" s="19">
        <f t="shared" si="93"/>
        <v>19.8409055967742</v>
      </c>
      <c r="F99" s="16" t="s">
        <v>73</v>
      </c>
      <c r="G99" s="13">
        <v>10</v>
      </c>
      <c r="H99" s="18">
        <f t="shared" si="76"/>
        <v>13.9635940136</v>
      </c>
      <c r="I99" s="18">
        <f t="shared" si="77"/>
        <v>287.1135940136</v>
      </c>
      <c r="J99" s="18">
        <f t="shared" si="78"/>
        <v>0.098654243833276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1.15204414487622</v>
      </c>
      <c r="P99" s="18">
        <f t="shared" si="81"/>
        <v>0.113654043975316</v>
      </c>
      <c r="Q99" s="23">
        <f t="shared" si="82"/>
        <v>0.0340962131925949</v>
      </c>
      <c r="R99" s="18">
        <f t="shared" si="83"/>
        <v>0.08541</v>
      </c>
      <c r="S99" s="24">
        <f t="shared" si="84"/>
        <v>0.399206336407855</v>
      </c>
      <c r="T99" s="3">
        <v>0.01</v>
      </c>
      <c r="U99" s="25">
        <f t="shared" si="85"/>
        <v>0.00399206336407855</v>
      </c>
      <c r="V99" s="24"/>
      <c r="W99" s="3"/>
      <c r="X99" s="3"/>
      <c r="Y99" s="27"/>
      <c r="Z99" s="3"/>
      <c r="AA99" s="26"/>
      <c r="AB99" s="3"/>
      <c r="AC99" s="3"/>
      <c r="AD99" s="26"/>
      <c r="AE99" s="24">
        <v>0.001</v>
      </c>
      <c r="AF99" s="3">
        <v>0.49</v>
      </c>
      <c r="AG99" s="25">
        <f t="shared" si="86"/>
        <v>0.00049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</v>
      </c>
      <c r="AR99" s="3">
        <v>0.5</v>
      </c>
      <c r="AS99" s="3">
        <f t="shared" si="87"/>
        <v>0.005</v>
      </c>
      <c r="AT99" s="2">
        <f t="shared" si="88"/>
        <v>0.00948206336407855</v>
      </c>
      <c r="AU99" s="28">
        <f t="shared" si="89"/>
        <v>28.47</v>
      </c>
      <c r="AV99" s="1">
        <f t="shared" si="90"/>
        <v>0.3</v>
      </c>
      <c r="AW99" s="2">
        <f t="shared" si="95"/>
        <v>0.992694320714433</v>
      </c>
      <c r="AX99" s="1">
        <f t="shared" si="91"/>
        <v>538.644109674139</v>
      </c>
      <c r="AZ99" s="2">
        <f t="shared" si="96"/>
        <v>0.00784091885899436</v>
      </c>
      <c r="BA99" s="1">
        <f t="shared" si="92"/>
        <v>4.25454711455445</v>
      </c>
    </row>
    <row r="100" s="1" customFormat="1" spans="1:53">
      <c r="A100" s="13"/>
      <c r="B100" s="13"/>
      <c r="C100" s="16">
        <v>10</v>
      </c>
      <c r="D100" s="17">
        <v>7.581993457</v>
      </c>
      <c r="E100" s="19">
        <f t="shared" si="93"/>
        <v>13.9635940136</v>
      </c>
      <c r="F100" s="16" t="s">
        <v>73</v>
      </c>
      <c r="G100" s="13">
        <v>11</v>
      </c>
      <c r="H100" s="18">
        <f t="shared" si="76"/>
        <v>7.581993457</v>
      </c>
      <c r="I100" s="18">
        <f t="shared" si="77"/>
        <v>280.731993457</v>
      </c>
      <c r="J100" s="18">
        <f t="shared" si="78"/>
        <v>0.0456369769136131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0.986470595855856</v>
      </c>
      <c r="O100" s="18">
        <f t="shared" si="94"/>
        <v>0.336619505045045</v>
      </c>
      <c r="P100" s="18">
        <f t="shared" si="81"/>
        <v>0.0153622965804126</v>
      </c>
      <c r="Q100" s="23">
        <f t="shared" si="82"/>
        <v>0.00460868897412378</v>
      </c>
      <c r="R100" s="18">
        <f t="shared" si="83"/>
        <v>0.08541</v>
      </c>
      <c r="S100" s="24">
        <f t="shared" si="84"/>
        <v>0.0539595945922465</v>
      </c>
      <c r="T100" s="3">
        <v>0.01</v>
      </c>
      <c r="U100" s="25">
        <f t="shared" si="85"/>
        <v>0.000539595945922465</v>
      </c>
      <c r="V100" s="24"/>
      <c r="W100" s="3"/>
      <c r="X100" s="3"/>
      <c r="Y100" s="27"/>
      <c r="Z100" s="3"/>
      <c r="AA100" s="26"/>
      <c r="AB100" s="3"/>
      <c r="AC100" s="3"/>
      <c r="AD100" s="26"/>
      <c r="AE100" s="24">
        <v>0.001</v>
      </c>
      <c r="AF100" s="3">
        <v>0.49</v>
      </c>
      <c r="AG100" s="25">
        <f t="shared" si="86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0.00602959594592246</v>
      </c>
      <c r="AU100" s="28">
        <f t="shared" si="89"/>
        <v>28.47</v>
      </c>
      <c r="AV100" s="1">
        <f t="shared" si="90"/>
        <v>0.3</v>
      </c>
      <c r="AW100" s="2">
        <f t="shared" si="95"/>
        <v>0.992694320714433</v>
      </c>
      <c r="AX100" s="1">
        <f t="shared" si="91"/>
        <v>342.521054255982</v>
      </c>
      <c r="AZ100" s="2">
        <f t="shared" si="96"/>
        <v>0.00784091885899436</v>
      </c>
      <c r="BA100" s="1">
        <f t="shared" si="92"/>
        <v>2.70544490673171</v>
      </c>
    </row>
    <row r="101" s="1" customFormat="1" spans="1:54">
      <c r="A101" s="13"/>
      <c r="B101" s="13"/>
      <c r="C101" s="16">
        <v>11</v>
      </c>
      <c r="D101" s="17">
        <v>-3.99653143586667</v>
      </c>
      <c r="E101" s="19">
        <f t="shared" si="93"/>
        <v>7.581993457</v>
      </c>
      <c r="F101" s="16" t="s">
        <v>75</v>
      </c>
      <c r="G101" s="13">
        <v>12</v>
      </c>
      <c r="H101" s="18">
        <f t="shared" si="76"/>
        <v>-3.99653143586667</v>
      </c>
      <c r="I101" s="18">
        <f t="shared" si="77"/>
        <v>269.153468564133</v>
      </c>
      <c r="J101" s="18">
        <f t="shared" si="78"/>
        <v>0.0102644844326651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0.605957208464633</v>
      </c>
      <c r="P101" s="18">
        <f t="shared" si="81"/>
        <v>0.00621983833314642</v>
      </c>
      <c r="Q101" s="23">
        <f t="shared" si="82"/>
        <v>0.00186595149994393</v>
      </c>
      <c r="R101" s="18">
        <f t="shared" si="83"/>
        <v>0.08541</v>
      </c>
      <c r="S101" s="24">
        <f t="shared" si="84"/>
        <v>0.0218469909840057</v>
      </c>
      <c r="T101" s="3">
        <v>0.01</v>
      </c>
      <c r="U101" s="25">
        <f t="shared" si="85"/>
        <v>0.000218469909840057</v>
      </c>
      <c r="V101" s="24"/>
      <c r="W101" s="3"/>
      <c r="X101" s="3"/>
      <c r="Y101" s="27"/>
      <c r="Z101" s="3"/>
      <c r="AA101" s="26"/>
      <c r="AB101" s="3"/>
      <c r="AC101" s="3"/>
      <c r="AD101" s="26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0.00570846990984006</v>
      </c>
      <c r="AU101" s="28">
        <f t="shared" si="89"/>
        <v>28.47</v>
      </c>
      <c r="AV101" s="1">
        <f t="shared" si="90"/>
        <v>0.3</v>
      </c>
      <c r="AW101" s="2">
        <f t="shared" si="95"/>
        <v>0.992694320714433</v>
      </c>
      <c r="AX101" s="1">
        <f t="shared" si="91"/>
        <v>324.278964833327</v>
      </c>
      <c r="AY101" s="1">
        <f>SUM(AX90:AX101)</f>
        <v>6582.46903873434</v>
      </c>
      <c r="AZ101" s="2">
        <f t="shared" si="96"/>
        <v>0.00784091885899436</v>
      </c>
      <c r="BA101" s="1">
        <f t="shared" si="92"/>
        <v>2.56135750742171</v>
      </c>
      <c r="BB101" s="1">
        <f>SUM(BA90:BA101)</f>
        <v>51.9924457585427</v>
      </c>
    </row>
    <row r="102" s="1" customFormat="1" spans="1:46">
      <c r="A102" s="13"/>
      <c r="B102" s="13"/>
      <c r="C102" s="16">
        <v>12</v>
      </c>
      <c r="D102" s="17">
        <v>-9.81690862770968</v>
      </c>
      <c r="E102" s="19">
        <f t="shared" si="93"/>
        <v>-3.99653143586667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  <row r="103" s="1" customFormat="1" spans="19:46">
      <c r="S103" s="22" t="s">
        <v>44</v>
      </c>
      <c r="T103" s="22"/>
      <c r="U103" s="22"/>
      <c r="V103" s="22" t="s">
        <v>45</v>
      </c>
      <c r="W103" s="22"/>
      <c r="X103" s="22"/>
      <c r="Y103" s="22" t="s">
        <v>46</v>
      </c>
      <c r="Z103" s="22"/>
      <c r="AA103" s="22"/>
      <c r="AB103" s="22" t="s">
        <v>47</v>
      </c>
      <c r="AC103" s="22"/>
      <c r="AD103" s="22"/>
      <c r="AE103" s="22" t="s">
        <v>48</v>
      </c>
      <c r="AF103" s="22"/>
      <c r="AG103" s="22"/>
      <c r="AH103" s="22" t="s">
        <v>49</v>
      </c>
      <c r="AI103" s="22"/>
      <c r="AJ103" s="22"/>
      <c r="AK103" s="30" t="s">
        <v>78</v>
      </c>
      <c r="AL103" s="31"/>
      <c r="AM103" s="32"/>
      <c r="AN103" s="31" t="s">
        <v>79</v>
      </c>
      <c r="AO103" s="31"/>
      <c r="AP103" s="32"/>
      <c r="AQ103" s="22" t="s">
        <v>51</v>
      </c>
      <c r="AR103" s="22"/>
      <c r="AS103" s="22"/>
      <c r="AT103" s="2"/>
    </row>
    <row r="104" s="1" customFormat="1" spans="1:50">
      <c r="A104" s="15" t="s">
        <v>9</v>
      </c>
      <c r="B104" s="15"/>
      <c r="C104" s="16" t="s">
        <v>53</v>
      </c>
      <c r="D104" s="16" t="s">
        <v>54</v>
      </c>
      <c r="E104" s="16" t="s">
        <v>55</v>
      </c>
      <c r="F104" s="16" t="s">
        <v>56</v>
      </c>
      <c r="G104" s="13" t="s">
        <v>53</v>
      </c>
      <c r="H104" s="13" t="s">
        <v>55</v>
      </c>
      <c r="I104" s="13" t="s">
        <v>57</v>
      </c>
      <c r="J104" s="13" t="s">
        <v>58</v>
      </c>
      <c r="K104" s="21" t="s">
        <v>59</v>
      </c>
      <c r="L104" s="21" t="s">
        <v>60</v>
      </c>
      <c r="M104" s="13" t="s">
        <v>61</v>
      </c>
      <c r="N104" s="21" t="s">
        <v>62</v>
      </c>
      <c r="O104" s="13" t="s">
        <v>63</v>
      </c>
      <c r="P104" s="13" t="s">
        <v>64</v>
      </c>
      <c r="Q104" s="21" t="s">
        <v>65</v>
      </c>
      <c r="R104" s="21" t="s">
        <v>66</v>
      </c>
      <c r="S104" s="4" t="s">
        <v>11</v>
      </c>
      <c r="T104" s="3" t="s">
        <v>12</v>
      </c>
      <c r="U104" s="3"/>
      <c r="V104" s="4" t="s">
        <v>11</v>
      </c>
      <c r="W104" s="3" t="s">
        <v>12</v>
      </c>
      <c r="X104" s="3"/>
      <c r="Y104" s="4" t="s">
        <v>11</v>
      </c>
      <c r="Z104" s="3" t="s">
        <v>12</v>
      </c>
      <c r="AA104" s="3"/>
      <c r="AB104" s="4" t="s">
        <v>11</v>
      </c>
      <c r="AC104" s="3" t="s">
        <v>12</v>
      </c>
      <c r="AD104" s="3"/>
      <c r="AE104" s="4" t="s">
        <v>11</v>
      </c>
      <c r="AF104" s="3" t="s">
        <v>12</v>
      </c>
      <c r="AG104" s="3"/>
      <c r="AH104" s="4" t="s">
        <v>11</v>
      </c>
      <c r="AI104" s="3" t="s">
        <v>12</v>
      </c>
      <c r="AJ104" s="3"/>
      <c r="AK104" s="4" t="s">
        <v>11</v>
      </c>
      <c r="AL104" s="3" t="s">
        <v>12</v>
      </c>
      <c r="AM104" s="3"/>
      <c r="AN104" s="4" t="s">
        <v>11</v>
      </c>
      <c r="AO104" s="3" t="s">
        <v>12</v>
      </c>
      <c r="AP104" s="3"/>
      <c r="AQ104" s="33" t="s">
        <v>11</v>
      </c>
      <c r="AR104" s="33" t="s">
        <v>12</v>
      </c>
      <c r="AS104" s="33"/>
      <c r="AT104" s="2" t="s">
        <v>67</v>
      </c>
      <c r="AU104" s="1" t="s">
        <v>68</v>
      </c>
      <c r="AV104" s="1" t="s">
        <v>37</v>
      </c>
      <c r="AW104" s="1" t="s">
        <v>69</v>
      </c>
      <c r="AX104" s="1" t="s">
        <v>70</v>
      </c>
    </row>
    <row r="105" s="1" customFormat="1" spans="1:52">
      <c r="A105" s="13" t="s">
        <v>71</v>
      </c>
      <c r="B105" s="13">
        <f>F11</f>
        <v>910.8575</v>
      </c>
      <c r="C105" s="16" t="s">
        <v>72</v>
      </c>
      <c r="D105" s="17">
        <v>-12.3143466775484</v>
      </c>
      <c r="E105" s="16"/>
      <c r="F105" s="16"/>
      <c r="G105" s="13">
        <v>1</v>
      </c>
      <c r="H105" s="18">
        <f t="shared" ref="H105:H116" si="97">E106</f>
        <v>-12.3143466775484</v>
      </c>
      <c r="I105" s="18">
        <f t="shared" ref="I105:I116" si="98">H105+273.15</f>
        <v>260.835653322452</v>
      </c>
      <c r="J105" s="18">
        <f t="shared" ref="J105:J116" si="99">EXP(($C$16*(I105-$C$14))/($C$17*I105*$C$14))</f>
        <v>0.00323840929032481</v>
      </c>
      <c r="K105" s="18">
        <f t="shared" ref="K105:K116" si="100">$B$105/12</f>
        <v>75.9047916666667</v>
      </c>
      <c r="L105" s="18">
        <f t="shared" ref="L105:L116" si="101">K105*$B$106/100</f>
        <v>0.759047916666667</v>
      </c>
      <c r="M105" s="13" t="s">
        <v>73</v>
      </c>
      <c r="N105" s="13"/>
      <c r="O105" s="18">
        <f>L105</f>
        <v>0.759047916666667</v>
      </c>
      <c r="P105" s="18">
        <f t="shared" ref="P105:P116" si="102">O105*J105</f>
        <v>0.00245810782513503</v>
      </c>
      <c r="Q105" s="23">
        <f t="shared" ref="Q105:Q116" si="103">P105*$B$107</f>
        <v>0.000639108034535107</v>
      </c>
      <c r="R105" s="18">
        <f t="shared" ref="R105:R116" si="104">L105*$B$107</f>
        <v>0.197352458333333</v>
      </c>
      <c r="S105" s="24">
        <f t="shared" ref="S105:S116" si="105">Q105/R105</f>
        <v>0.00323840929032481</v>
      </c>
      <c r="T105" s="3">
        <v>0.01</v>
      </c>
      <c r="U105" s="25">
        <f t="shared" ref="U105:U116" si="106">S105*T105</f>
        <v>3.23840929032481e-5</v>
      </c>
      <c r="V105" s="24"/>
      <c r="W105" s="3"/>
      <c r="X105" s="3"/>
      <c r="Y105" s="27"/>
      <c r="Z105" s="3"/>
      <c r="AA105" s="26"/>
      <c r="AB105" s="3"/>
      <c r="AC105" s="3"/>
      <c r="AD105" s="26"/>
      <c r="AE105" s="24">
        <v>0.001</v>
      </c>
      <c r="AF105" s="3">
        <v>0.49</v>
      </c>
      <c r="AG105" s="25">
        <f t="shared" ref="AG105:AG116" si="107">AF105*AE105</f>
        <v>0.00049</v>
      </c>
      <c r="AH105" s="34"/>
      <c r="AI105" s="3"/>
      <c r="AJ105" s="25"/>
      <c r="AK105" s="35"/>
      <c r="AL105" s="26"/>
      <c r="AM105" s="26"/>
      <c r="AN105" s="35"/>
      <c r="AO105" s="26"/>
      <c r="AP105" s="25"/>
      <c r="AQ105" s="3">
        <v>0.01</v>
      </c>
      <c r="AR105" s="3">
        <v>0.5</v>
      </c>
      <c r="AS105" s="3">
        <f t="shared" ref="AS105:AS116" si="108">AR105*AQ105</f>
        <v>0.005</v>
      </c>
      <c r="AT105" s="2">
        <f t="shared" ref="AT105:AT116" si="109">(AS105+AM105+AD105+AA105+U105+X105+AG105+AJ105+AP105)</f>
        <v>0.00552238409290325</v>
      </c>
      <c r="AU105" s="28">
        <f t="shared" ref="AU105:AU116" si="110">$B$105/12</f>
        <v>75.9047916666667</v>
      </c>
      <c r="AV105" s="1">
        <f t="shared" ref="AV105:AV116" si="111">$B$107</f>
        <v>0.26</v>
      </c>
      <c r="AW105" s="2">
        <f t="shared" ref="AW105:AW116" si="112">$E$11/12</f>
        <v>0.812095985194157</v>
      </c>
      <c r="AX105" s="1">
        <f t="shared" ref="AX105:AX116" si="113">AW105*10000*AV105*0.67*AU105*AT105</f>
        <v>592.995388642502</v>
      </c>
      <c r="AZ105" s="2"/>
    </row>
    <row r="106" s="1" customFormat="1" spans="1:52">
      <c r="A106" s="13" t="s">
        <v>74</v>
      </c>
      <c r="B106" s="13">
        <v>1</v>
      </c>
      <c r="C106" s="16">
        <v>1</v>
      </c>
      <c r="D106" s="17">
        <v>-12.4372794697419</v>
      </c>
      <c r="E106" s="19">
        <f t="shared" ref="E106:E117" si="114">D105</f>
        <v>-12.3143466775484</v>
      </c>
      <c r="F106" s="16" t="s">
        <v>73</v>
      </c>
      <c r="G106" s="13">
        <v>2</v>
      </c>
      <c r="H106" s="18">
        <f t="shared" si="97"/>
        <v>-12.4372794697419</v>
      </c>
      <c r="I106" s="18">
        <f t="shared" si="98"/>
        <v>260.712720530258</v>
      </c>
      <c r="J106" s="18">
        <f t="shared" si="99"/>
        <v>0.00318190654890169</v>
      </c>
      <c r="K106" s="18">
        <f t="shared" si="100"/>
        <v>75.9047916666667</v>
      </c>
      <c r="L106" s="18">
        <f t="shared" si="101"/>
        <v>0.759047916666667</v>
      </c>
      <c r="M106" s="13" t="s">
        <v>73</v>
      </c>
      <c r="N106" s="13"/>
      <c r="O106" s="18">
        <f t="shared" ref="O106:O116" si="115">L106+O105-P105-N106</f>
        <v>1.5156377255082</v>
      </c>
      <c r="P106" s="18">
        <f t="shared" si="102"/>
        <v>0.004822617604557</v>
      </c>
      <c r="Q106" s="23">
        <f t="shared" si="103"/>
        <v>0.00125388057718482</v>
      </c>
      <c r="R106" s="18">
        <f t="shared" si="104"/>
        <v>0.197352458333333</v>
      </c>
      <c r="S106" s="24">
        <f t="shared" si="105"/>
        <v>0.00635350878207447</v>
      </c>
      <c r="T106" s="3">
        <v>0.01</v>
      </c>
      <c r="U106" s="25">
        <f t="shared" si="106"/>
        <v>6.35350878207447e-5</v>
      </c>
      <c r="V106" s="24"/>
      <c r="W106" s="3"/>
      <c r="X106" s="3"/>
      <c r="Y106" s="27"/>
      <c r="Z106" s="3"/>
      <c r="AA106" s="26"/>
      <c r="AB106" s="3"/>
      <c r="AC106" s="3"/>
      <c r="AD106" s="26"/>
      <c r="AE106" s="24">
        <v>0.001</v>
      </c>
      <c r="AF106" s="3">
        <v>0.49</v>
      </c>
      <c r="AG106" s="25">
        <f t="shared" si="107"/>
        <v>0.00049</v>
      </c>
      <c r="AH106" s="34"/>
      <c r="AI106" s="3"/>
      <c r="AJ106" s="25"/>
      <c r="AK106" s="35"/>
      <c r="AL106" s="26"/>
      <c r="AM106" s="26"/>
      <c r="AN106" s="35"/>
      <c r="AO106" s="26"/>
      <c r="AP106" s="25"/>
      <c r="AQ106" s="3">
        <v>0.01</v>
      </c>
      <c r="AR106" s="3">
        <v>0.5</v>
      </c>
      <c r="AS106" s="3">
        <f t="shared" si="108"/>
        <v>0.005</v>
      </c>
      <c r="AT106" s="2">
        <f t="shared" si="109"/>
        <v>0.00555353508782074</v>
      </c>
      <c r="AU106" s="28">
        <f t="shared" si="110"/>
        <v>75.9047916666667</v>
      </c>
      <c r="AV106" s="1">
        <f t="shared" si="111"/>
        <v>0.26</v>
      </c>
      <c r="AW106" s="2">
        <f t="shared" si="112"/>
        <v>0.812095985194157</v>
      </c>
      <c r="AX106" s="1">
        <f t="shared" si="113"/>
        <v>596.340392544248</v>
      </c>
      <c r="AZ106" s="2"/>
    </row>
    <row r="107" s="1" customFormat="1" spans="1:52">
      <c r="A107" s="13" t="s">
        <v>37</v>
      </c>
      <c r="B107" s="13">
        <v>0.26</v>
      </c>
      <c r="C107" s="16">
        <v>2</v>
      </c>
      <c r="D107" s="17">
        <v>-7.93492547025</v>
      </c>
      <c r="E107" s="19">
        <f t="shared" si="114"/>
        <v>-12.4372794697419</v>
      </c>
      <c r="F107" s="16" t="s">
        <v>73</v>
      </c>
      <c r="G107" s="13">
        <v>3</v>
      </c>
      <c r="H107" s="18">
        <f t="shared" si="97"/>
        <v>-7.93492547025</v>
      </c>
      <c r="I107" s="18">
        <f t="shared" si="98"/>
        <v>265.21507452975</v>
      </c>
      <c r="J107" s="18">
        <f t="shared" si="99"/>
        <v>0.00599837685802028</v>
      </c>
      <c r="K107" s="18">
        <f t="shared" si="100"/>
        <v>75.9047916666667</v>
      </c>
      <c r="L107" s="18">
        <f t="shared" si="101"/>
        <v>0.759047916666667</v>
      </c>
      <c r="M107" s="13" t="s">
        <v>73</v>
      </c>
      <c r="N107" s="13"/>
      <c r="O107" s="18">
        <f t="shared" si="115"/>
        <v>2.26986302457031</v>
      </c>
      <c r="P107" s="18">
        <f t="shared" si="102"/>
        <v>0.0136154938374585</v>
      </c>
      <c r="Q107" s="23">
        <f t="shared" si="103"/>
        <v>0.0035400283977392</v>
      </c>
      <c r="R107" s="18">
        <f t="shared" si="104"/>
        <v>0.197352458333333</v>
      </c>
      <c r="S107" s="24">
        <f t="shared" si="105"/>
        <v>0.0179375946346713</v>
      </c>
      <c r="T107" s="3">
        <v>0.01</v>
      </c>
      <c r="U107" s="25">
        <f t="shared" si="106"/>
        <v>0.000179375946346713</v>
      </c>
      <c r="V107" s="24"/>
      <c r="W107" s="3"/>
      <c r="X107" s="3"/>
      <c r="Y107" s="27"/>
      <c r="Z107" s="3"/>
      <c r="AA107" s="26"/>
      <c r="AB107" s="3"/>
      <c r="AC107" s="3"/>
      <c r="AD107" s="26"/>
      <c r="AE107" s="24">
        <v>0.001</v>
      </c>
      <c r="AF107" s="3">
        <v>0.49</v>
      </c>
      <c r="AG107" s="25">
        <f t="shared" si="107"/>
        <v>0.00049</v>
      </c>
      <c r="AH107" s="34"/>
      <c r="AI107" s="3"/>
      <c r="AJ107" s="25"/>
      <c r="AK107" s="35"/>
      <c r="AL107" s="26"/>
      <c r="AM107" s="26"/>
      <c r="AN107" s="35"/>
      <c r="AO107" s="26"/>
      <c r="AP107" s="25"/>
      <c r="AQ107" s="3">
        <v>0.01</v>
      </c>
      <c r="AR107" s="3">
        <v>0.5</v>
      </c>
      <c r="AS107" s="3">
        <f t="shared" si="108"/>
        <v>0.005</v>
      </c>
      <c r="AT107" s="2">
        <f t="shared" si="109"/>
        <v>0.00566937594634671</v>
      </c>
      <c r="AU107" s="28">
        <f t="shared" si="110"/>
        <v>75.9047916666667</v>
      </c>
      <c r="AV107" s="1">
        <f t="shared" si="111"/>
        <v>0.26</v>
      </c>
      <c r="AW107" s="2">
        <f t="shared" si="112"/>
        <v>0.812095985194157</v>
      </c>
      <c r="AX107" s="1">
        <f t="shared" si="113"/>
        <v>608.779421370687</v>
      </c>
      <c r="AZ107" s="2"/>
    </row>
    <row r="108" s="1" customFormat="1" spans="1:52">
      <c r="A108" s="13"/>
      <c r="B108" s="13"/>
      <c r="C108" s="16">
        <v>3</v>
      </c>
      <c r="D108" s="17">
        <v>4.340534291</v>
      </c>
      <c r="E108" s="19">
        <f t="shared" si="114"/>
        <v>-7.93492547025</v>
      </c>
      <c r="F108" s="16" t="s">
        <v>73</v>
      </c>
      <c r="G108" s="13">
        <v>4</v>
      </c>
      <c r="H108" s="18">
        <f t="shared" si="97"/>
        <v>4.340534291</v>
      </c>
      <c r="I108" s="18">
        <f t="shared" si="98"/>
        <v>277.490534291</v>
      </c>
      <c r="J108" s="18">
        <f t="shared" si="99"/>
        <v>0.030434228666031</v>
      </c>
      <c r="K108" s="18">
        <f t="shared" si="100"/>
        <v>75.9047916666667</v>
      </c>
      <c r="L108" s="18">
        <f t="shared" si="101"/>
        <v>0.759047916666667</v>
      </c>
      <c r="M108" s="13" t="s">
        <v>73</v>
      </c>
      <c r="N108" s="13"/>
      <c r="O108" s="18">
        <f t="shared" si="115"/>
        <v>3.01529544739952</v>
      </c>
      <c r="P108" s="18">
        <f t="shared" si="102"/>
        <v>0.0917681911417991</v>
      </c>
      <c r="Q108" s="23">
        <f t="shared" si="103"/>
        <v>0.0238597296968678</v>
      </c>
      <c r="R108" s="18">
        <f t="shared" si="104"/>
        <v>0.197352458333333</v>
      </c>
      <c r="S108" s="24">
        <f t="shared" si="105"/>
        <v>0.120899075179333</v>
      </c>
      <c r="T108" s="3">
        <v>0.01</v>
      </c>
      <c r="U108" s="25">
        <f t="shared" si="106"/>
        <v>0.00120899075179333</v>
      </c>
      <c r="V108" s="24"/>
      <c r="W108" s="3"/>
      <c r="X108" s="3"/>
      <c r="Y108" s="27"/>
      <c r="Z108" s="3"/>
      <c r="AA108" s="26"/>
      <c r="AB108" s="3"/>
      <c r="AC108" s="3"/>
      <c r="AD108" s="26"/>
      <c r="AE108" s="24">
        <v>0.001</v>
      </c>
      <c r="AF108" s="3">
        <v>0.49</v>
      </c>
      <c r="AG108" s="25">
        <f t="shared" si="107"/>
        <v>0.00049</v>
      </c>
      <c r="AH108" s="34"/>
      <c r="AI108" s="3"/>
      <c r="AJ108" s="25"/>
      <c r="AK108" s="35"/>
      <c r="AL108" s="26"/>
      <c r="AM108" s="26"/>
      <c r="AN108" s="35"/>
      <c r="AO108" s="26"/>
      <c r="AP108" s="25"/>
      <c r="AQ108" s="3">
        <v>0.01</v>
      </c>
      <c r="AR108" s="3">
        <v>0.5</v>
      </c>
      <c r="AS108" s="3">
        <f t="shared" si="108"/>
        <v>0.005</v>
      </c>
      <c r="AT108" s="2">
        <f t="shared" si="109"/>
        <v>0.00669899075179333</v>
      </c>
      <c r="AU108" s="28">
        <f t="shared" si="110"/>
        <v>75.9047916666667</v>
      </c>
      <c r="AV108" s="1">
        <f t="shared" si="111"/>
        <v>0.26</v>
      </c>
      <c r="AW108" s="2">
        <f t="shared" si="112"/>
        <v>0.812095985194157</v>
      </c>
      <c r="AX108" s="1">
        <f t="shared" si="113"/>
        <v>719.339791934644</v>
      </c>
      <c r="AZ108" s="2"/>
    </row>
    <row r="109" s="1" customFormat="1" spans="1:52">
      <c r="A109" s="13"/>
      <c r="B109" s="13"/>
      <c r="C109" s="16">
        <v>4</v>
      </c>
      <c r="D109" s="17">
        <v>9.580426629</v>
      </c>
      <c r="E109" s="19">
        <f t="shared" si="114"/>
        <v>4.340534291</v>
      </c>
      <c r="F109" s="16" t="s">
        <v>73</v>
      </c>
      <c r="G109" s="13">
        <v>5</v>
      </c>
      <c r="H109" s="18">
        <f t="shared" si="97"/>
        <v>9.580426629</v>
      </c>
      <c r="I109" s="18">
        <f t="shared" si="98"/>
        <v>282.730426629</v>
      </c>
      <c r="J109" s="18">
        <f t="shared" si="99"/>
        <v>0.0583158185898459</v>
      </c>
      <c r="K109" s="18">
        <f t="shared" si="100"/>
        <v>75.9047916666667</v>
      </c>
      <c r="L109" s="18">
        <f t="shared" si="101"/>
        <v>0.759047916666667</v>
      </c>
      <c r="M109" s="13" t="s">
        <v>75</v>
      </c>
      <c r="N109" s="18">
        <f>(O108-P108)*$C$22/100</f>
        <v>2.77735089344483</v>
      </c>
      <c r="O109" s="18">
        <f t="shared" si="115"/>
        <v>0.905224279479553</v>
      </c>
      <c r="P109" s="18">
        <f t="shared" si="102"/>
        <v>0.0527888948652536</v>
      </c>
      <c r="Q109" s="23">
        <f t="shared" si="103"/>
        <v>0.0137251126649659</v>
      </c>
      <c r="R109" s="18">
        <f t="shared" si="104"/>
        <v>0.197352458333333</v>
      </c>
      <c r="S109" s="24">
        <f t="shared" si="105"/>
        <v>0.0695461955775786</v>
      </c>
      <c r="T109" s="3">
        <v>0.01</v>
      </c>
      <c r="U109" s="25">
        <f t="shared" si="106"/>
        <v>0.000695461955775786</v>
      </c>
      <c r="V109" s="24"/>
      <c r="W109" s="3"/>
      <c r="X109" s="3"/>
      <c r="Y109" s="27"/>
      <c r="Z109" s="3"/>
      <c r="AA109" s="26"/>
      <c r="AB109" s="3"/>
      <c r="AC109" s="3"/>
      <c r="AD109" s="26"/>
      <c r="AE109" s="24">
        <v>0.005</v>
      </c>
      <c r="AF109" s="3">
        <v>0.49</v>
      </c>
      <c r="AG109" s="25">
        <f t="shared" si="107"/>
        <v>0.00245</v>
      </c>
      <c r="AH109" s="34"/>
      <c r="AI109" s="3"/>
      <c r="AJ109" s="25"/>
      <c r="AK109" s="35"/>
      <c r="AL109" s="26"/>
      <c r="AM109" s="26"/>
      <c r="AN109" s="35"/>
      <c r="AO109" s="26"/>
      <c r="AP109" s="25"/>
      <c r="AQ109" s="3">
        <v>0.015</v>
      </c>
      <c r="AR109" s="3">
        <v>0.5</v>
      </c>
      <c r="AS109" s="3">
        <f t="shared" si="108"/>
        <v>0.0075</v>
      </c>
      <c r="AT109" s="2">
        <f t="shared" si="109"/>
        <v>0.0106454619557758</v>
      </c>
      <c r="AU109" s="28">
        <f t="shared" si="110"/>
        <v>75.9047916666667</v>
      </c>
      <c r="AV109" s="1">
        <f t="shared" si="111"/>
        <v>0.26</v>
      </c>
      <c r="AW109" s="2">
        <f t="shared" si="112"/>
        <v>0.812095985194157</v>
      </c>
      <c r="AX109" s="1">
        <f t="shared" si="113"/>
        <v>1143.1131452549</v>
      </c>
      <c r="AZ109" s="2"/>
    </row>
    <row r="110" s="1" customFormat="1" spans="1:52">
      <c r="A110" s="13"/>
      <c r="B110" s="13"/>
      <c r="C110" s="16">
        <v>5</v>
      </c>
      <c r="D110" s="17">
        <v>13.3660255986129</v>
      </c>
      <c r="E110" s="19">
        <f t="shared" si="114"/>
        <v>9.580426629</v>
      </c>
      <c r="F110" s="16" t="s">
        <v>75</v>
      </c>
      <c r="G110" s="13">
        <v>6</v>
      </c>
      <c r="H110" s="18">
        <f t="shared" si="97"/>
        <v>13.3660255986129</v>
      </c>
      <c r="I110" s="18">
        <f t="shared" si="98"/>
        <v>286.516025598613</v>
      </c>
      <c r="J110" s="18">
        <f t="shared" si="99"/>
        <v>0.0919175269035088</v>
      </c>
      <c r="K110" s="18">
        <f t="shared" si="100"/>
        <v>75.9047916666667</v>
      </c>
      <c r="L110" s="18">
        <f t="shared" si="101"/>
        <v>0.759047916666667</v>
      </c>
      <c r="M110" s="13" t="s">
        <v>73</v>
      </c>
      <c r="N110" s="13"/>
      <c r="O110" s="18">
        <f t="shared" si="115"/>
        <v>1.61148330128097</v>
      </c>
      <c r="P110" s="18">
        <f t="shared" si="102"/>
        <v>0.148123559700048</v>
      </c>
      <c r="Q110" s="23">
        <f t="shared" si="103"/>
        <v>0.0385121255220126</v>
      </c>
      <c r="R110" s="18">
        <f t="shared" si="104"/>
        <v>0.197352458333333</v>
      </c>
      <c r="S110" s="24">
        <f t="shared" si="105"/>
        <v>0.195143885448666</v>
      </c>
      <c r="T110" s="3">
        <v>0.01</v>
      </c>
      <c r="U110" s="25">
        <f t="shared" si="106"/>
        <v>0.00195143885448666</v>
      </c>
      <c r="V110" s="24"/>
      <c r="W110" s="3"/>
      <c r="X110" s="3"/>
      <c r="Y110" s="27"/>
      <c r="Z110" s="3"/>
      <c r="AA110" s="26"/>
      <c r="AB110" s="3"/>
      <c r="AC110" s="3"/>
      <c r="AD110" s="26"/>
      <c r="AE110" s="24">
        <v>0.005</v>
      </c>
      <c r="AF110" s="3">
        <v>0.49</v>
      </c>
      <c r="AG110" s="25">
        <f t="shared" si="107"/>
        <v>0.00245</v>
      </c>
      <c r="AH110" s="34"/>
      <c r="AI110" s="3"/>
      <c r="AJ110" s="25"/>
      <c r="AK110" s="35"/>
      <c r="AL110" s="26"/>
      <c r="AM110" s="26"/>
      <c r="AN110" s="35"/>
      <c r="AO110" s="26"/>
      <c r="AP110" s="25"/>
      <c r="AQ110" s="3">
        <v>0.015</v>
      </c>
      <c r="AR110" s="3">
        <v>0.5</v>
      </c>
      <c r="AS110" s="3">
        <f t="shared" si="108"/>
        <v>0.0075</v>
      </c>
      <c r="AT110" s="2">
        <f t="shared" si="109"/>
        <v>0.0119014388544867</v>
      </c>
      <c r="AU110" s="28">
        <f t="shared" si="110"/>
        <v>75.9047916666667</v>
      </c>
      <c r="AV110" s="1">
        <f t="shared" si="111"/>
        <v>0.26</v>
      </c>
      <c r="AW110" s="2">
        <f t="shared" si="112"/>
        <v>0.812095985194157</v>
      </c>
      <c r="AX110" s="1">
        <f t="shared" si="113"/>
        <v>1277.98035055019</v>
      </c>
      <c r="AZ110" s="2"/>
    </row>
    <row r="111" s="1" customFormat="1" spans="1:52">
      <c r="A111" s="13"/>
      <c r="B111" s="13"/>
      <c r="C111" s="16">
        <v>6</v>
      </c>
      <c r="D111" s="17">
        <v>17.8963794933333</v>
      </c>
      <c r="E111" s="19">
        <f t="shared" si="114"/>
        <v>13.3660255986129</v>
      </c>
      <c r="F111" s="16" t="s">
        <v>73</v>
      </c>
      <c r="G111" s="13">
        <v>7</v>
      </c>
      <c r="H111" s="18">
        <f t="shared" si="97"/>
        <v>17.8963794933333</v>
      </c>
      <c r="I111" s="18">
        <f t="shared" si="98"/>
        <v>291.046379493333</v>
      </c>
      <c r="J111" s="18">
        <f t="shared" si="99"/>
        <v>0.156001981591714</v>
      </c>
      <c r="K111" s="18">
        <f t="shared" si="100"/>
        <v>75.9047916666667</v>
      </c>
      <c r="L111" s="18">
        <f t="shared" si="101"/>
        <v>0.759047916666667</v>
      </c>
      <c r="M111" s="13" t="s">
        <v>73</v>
      </c>
      <c r="N111" s="13"/>
      <c r="O111" s="18">
        <f t="shared" si="115"/>
        <v>2.22240765824758</v>
      </c>
      <c r="P111" s="18">
        <f t="shared" si="102"/>
        <v>0.346699998591224</v>
      </c>
      <c r="Q111" s="23">
        <f t="shared" si="103"/>
        <v>0.0901419996337182</v>
      </c>
      <c r="R111" s="18">
        <f t="shared" si="104"/>
        <v>0.197352458333333</v>
      </c>
      <c r="S111" s="24">
        <f t="shared" si="105"/>
        <v>0.456756406253962</v>
      </c>
      <c r="T111" s="3">
        <v>0.01</v>
      </c>
      <c r="U111" s="25">
        <f t="shared" si="106"/>
        <v>0.00456756406253963</v>
      </c>
      <c r="V111" s="24"/>
      <c r="W111" s="3"/>
      <c r="X111" s="3"/>
      <c r="Y111" s="27"/>
      <c r="Z111" s="3"/>
      <c r="AA111" s="26"/>
      <c r="AB111" s="3"/>
      <c r="AC111" s="3"/>
      <c r="AD111" s="26"/>
      <c r="AE111" s="24">
        <v>0.005</v>
      </c>
      <c r="AF111" s="3">
        <v>0.49</v>
      </c>
      <c r="AG111" s="25">
        <f t="shared" si="107"/>
        <v>0.00245</v>
      </c>
      <c r="AH111" s="34"/>
      <c r="AI111" s="3"/>
      <c r="AJ111" s="25"/>
      <c r="AK111" s="35"/>
      <c r="AL111" s="26"/>
      <c r="AM111" s="26"/>
      <c r="AN111" s="35"/>
      <c r="AO111" s="26"/>
      <c r="AP111" s="25"/>
      <c r="AQ111" s="3">
        <v>0.015</v>
      </c>
      <c r="AR111" s="3">
        <v>0.5</v>
      </c>
      <c r="AS111" s="3">
        <f t="shared" si="108"/>
        <v>0.0075</v>
      </c>
      <c r="AT111" s="2">
        <f t="shared" si="109"/>
        <v>0.0145175640625396</v>
      </c>
      <c r="AU111" s="28">
        <f t="shared" si="110"/>
        <v>75.9047916666667</v>
      </c>
      <c r="AV111" s="1">
        <f t="shared" si="111"/>
        <v>0.26</v>
      </c>
      <c r="AW111" s="2">
        <f t="shared" si="112"/>
        <v>0.812095985194157</v>
      </c>
      <c r="AX111" s="1">
        <f t="shared" si="113"/>
        <v>1558.9007208809</v>
      </c>
      <c r="AZ111" s="2"/>
    </row>
    <row r="112" s="1" customFormat="1" spans="1:52">
      <c r="A112" s="13"/>
      <c r="B112" s="13"/>
      <c r="C112" s="16">
        <v>7</v>
      </c>
      <c r="D112" s="17">
        <v>19.9898899632258</v>
      </c>
      <c r="E112" s="19">
        <f t="shared" si="114"/>
        <v>17.8963794933333</v>
      </c>
      <c r="F112" s="16" t="s">
        <v>73</v>
      </c>
      <c r="G112" s="13">
        <v>8</v>
      </c>
      <c r="H112" s="18">
        <f t="shared" si="97"/>
        <v>19.9898899632258</v>
      </c>
      <c r="I112" s="18">
        <f t="shared" si="98"/>
        <v>293.139889963226</v>
      </c>
      <c r="J112" s="18">
        <f t="shared" si="99"/>
        <v>0.198103458228679</v>
      </c>
      <c r="K112" s="18">
        <f t="shared" si="100"/>
        <v>75.9047916666667</v>
      </c>
      <c r="L112" s="18">
        <f t="shared" si="101"/>
        <v>0.759047916666667</v>
      </c>
      <c r="M112" s="13" t="s">
        <v>73</v>
      </c>
      <c r="N112" s="13"/>
      <c r="O112" s="18">
        <f t="shared" si="115"/>
        <v>2.63475557632303</v>
      </c>
      <c r="P112" s="18">
        <f t="shared" si="102"/>
        <v>0.521954191256888</v>
      </c>
      <c r="Q112" s="23">
        <f t="shared" si="103"/>
        <v>0.135708089726791</v>
      </c>
      <c r="R112" s="18">
        <f t="shared" si="104"/>
        <v>0.197352458333333</v>
      </c>
      <c r="S112" s="24">
        <f t="shared" si="105"/>
        <v>0.687643269675295</v>
      </c>
      <c r="T112" s="3">
        <v>0.01</v>
      </c>
      <c r="U112" s="25">
        <f t="shared" si="106"/>
        <v>0.00687643269675295</v>
      </c>
      <c r="V112" s="24"/>
      <c r="W112" s="3"/>
      <c r="X112" s="3"/>
      <c r="Y112" s="27"/>
      <c r="Z112" s="3"/>
      <c r="AA112" s="26"/>
      <c r="AB112" s="3"/>
      <c r="AC112" s="3"/>
      <c r="AD112" s="26"/>
      <c r="AE112" s="24">
        <v>0.005</v>
      </c>
      <c r="AF112" s="3">
        <v>0.49</v>
      </c>
      <c r="AG112" s="25">
        <f t="shared" si="107"/>
        <v>0.00245</v>
      </c>
      <c r="AH112" s="34"/>
      <c r="AI112" s="3"/>
      <c r="AJ112" s="25"/>
      <c r="AK112" s="35"/>
      <c r="AL112" s="26"/>
      <c r="AM112" s="26"/>
      <c r="AN112" s="35"/>
      <c r="AO112" s="26"/>
      <c r="AP112" s="25"/>
      <c r="AQ112" s="3">
        <v>0.015</v>
      </c>
      <c r="AR112" s="3">
        <v>0.5</v>
      </c>
      <c r="AS112" s="3">
        <f t="shared" si="108"/>
        <v>0.0075</v>
      </c>
      <c r="AT112" s="2">
        <f t="shared" si="109"/>
        <v>0.016826432696753</v>
      </c>
      <c r="AU112" s="28">
        <f t="shared" si="110"/>
        <v>75.9047916666667</v>
      </c>
      <c r="AV112" s="1">
        <f t="shared" si="111"/>
        <v>0.26</v>
      </c>
      <c r="AW112" s="2">
        <f t="shared" si="112"/>
        <v>0.812095985194157</v>
      </c>
      <c r="AX112" s="1">
        <f t="shared" si="113"/>
        <v>1806.82778101229</v>
      </c>
      <c r="AZ112" s="2"/>
    </row>
    <row r="113" s="1" customFormat="1" spans="1:52">
      <c r="A113" s="13"/>
      <c r="B113" s="13"/>
      <c r="C113" s="16">
        <v>8</v>
      </c>
      <c r="D113" s="17">
        <v>19.8409055967742</v>
      </c>
      <c r="E113" s="19">
        <f t="shared" si="114"/>
        <v>19.9898899632258</v>
      </c>
      <c r="F113" s="16" t="s">
        <v>73</v>
      </c>
      <c r="G113" s="13">
        <v>9</v>
      </c>
      <c r="H113" s="18">
        <f t="shared" si="97"/>
        <v>19.8409055967742</v>
      </c>
      <c r="I113" s="18">
        <f t="shared" si="98"/>
        <v>292.990905596774</v>
      </c>
      <c r="J113" s="18">
        <f t="shared" si="99"/>
        <v>0.194785606121144</v>
      </c>
      <c r="K113" s="18">
        <f t="shared" si="100"/>
        <v>75.9047916666667</v>
      </c>
      <c r="L113" s="18">
        <f t="shared" si="101"/>
        <v>0.759047916666667</v>
      </c>
      <c r="M113" s="13" t="s">
        <v>73</v>
      </c>
      <c r="N113" s="13"/>
      <c r="O113" s="18">
        <f t="shared" si="115"/>
        <v>2.87184930173281</v>
      </c>
      <c r="P113" s="18">
        <f t="shared" si="102"/>
        <v>0.559394906926609</v>
      </c>
      <c r="Q113" s="23">
        <f t="shared" si="103"/>
        <v>0.145442675800918</v>
      </c>
      <c r="R113" s="18">
        <f t="shared" si="104"/>
        <v>0.197352458333333</v>
      </c>
      <c r="S113" s="24">
        <f t="shared" si="105"/>
        <v>0.736969161819418</v>
      </c>
      <c r="T113" s="3">
        <v>0.01</v>
      </c>
      <c r="U113" s="25">
        <f t="shared" si="106"/>
        <v>0.00736969161819418</v>
      </c>
      <c r="V113" s="24"/>
      <c r="W113" s="3"/>
      <c r="X113" s="3"/>
      <c r="Y113" s="27"/>
      <c r="Z113" s="3"/>
      <c r="AA113" s="26"/>
      <c r="AB113" s="3"/>
      <c r="AC113" s="3"/>
      <c r="AD113" s="26"/>
      <c r="AE113" s="24">
        <v>0.005</v>
      </c>
      <c r="AF113" s="3">
        <v>0.49</v>
      </c>
      <c r="AG113" s="25">
        <f t="shared" si="107"/>
        <v>0.00245</v>
      </c>
      <c r="AH113" s="34"/>
      <c r="AI113" s="3"/>
      <c r="AJ113" s="25"/>
      <c r="AK113" s="35"/>
      <c r="AL113" s="26"/>
      <c r="AM113" s="26"/>
      <c r="AN113" s="35"/>
      <c r="AO113" s="26"/>
      <c r="AP113" s="25"/>
      <c r="AQ113" s="3">
        <v>0.015</v>
      </c>
      <c r="AR113" s="3">
        <v>0.5</v>
      </c>
      <c r="AS113" s="3">
        <f t="shared" si="108"/>
        <v>0.0075</v>
      </c>
      <c r="AT113" s="2">
        <f t="shared" si="109"/>
        <v>0.0173196916181942</v>
      </c>
      <c r="AU113" s="28">
        <f t="shared" si="110"/>
        <v>75.9047916666667</v>
      </c>
      <c r="AV113" s="1">
        <f t="shared" si="111"/>
        <v>0.26</v>
      </c>
      <c r="AW113" s="2">
        <f t="shared" si="112"/>
        <v>0.812095985194157</v>
      </c>
      <c r="AX113" s="1">
        <f t="shared" si="113"/>
        <v>1859.79408341007</v>
      </c>
      <c r="AZ113" s="2"/>
    </row>
    <row r="114" s="1" customFormat="1" spans="1:52">
      <c r="A114" s="13"/>
      <c r="B114" s="13"/>
      <c r="C114" s="16">
        <v>9</v>
      </c>
      <c r="D114" s="17">
        <v>13.9635940136</v>
      </c>
      <c r="E114" s="19">
        <f t="shared" si="114"/>
        <v>19.8409055967742</v>
      </c>
      <c r="F114" s="16" t="s">
        <v>73</v>
      </c>
      <c r="G114" s="13">
        <v>10</v>
      </c>
      <c r="H114" s="18">
        <f t="shared" si="97"/>
        <v>13.9635940136</v>
      </c>
      <c r="I114" s="18">
        <f t="shared" si="98"/>
        <v>287.1135940136</v>
      </c>
      <c r="J114" s="18">
        <f t="shared" si="99"/>
        <v>0.098654243833276</v>
      </c>
      <c r="K114" s="18">
        <f t="shared" si="100"/>
        <v>75.9047916666667</v>
      </c>
      <c r="L114" s="18">
        <f t="shared" si="101"/>
        <v>0.759047916666667</v>
      </c>
      <c r="M114" s="13" t="s">
        <v>73</v>
      </c>
      <c r="N114" s="13"/>
      <c r="O114" s="18">
        <f t="shared" si="115"/>
        <v>3.07150231147286</v>
      </c>
      <c r="P114" s="18">
        <f t="shared" si="102"/>
        <v>0.303016737970515</v>
      </c>
      <c r="Q114" s="23">
        <f t="shared" si="103"/>
        <v>0.0787843518723339</v>
      </c>
      <c r="R114" s="18">
        <f t="shared" si="104"/>
        <v>0.197352458333333</v>
      </c>
      <c r="S114" s="24">
        <f t="shared" si="105"/>
        <v>0.399206336407855</v>
      </c>
      <c r="T114" s="3">
        <v>0.01</v>
      </c>
      <c r="U114" s="25">
        <f t="shared" si="106"/>
        <v>0.00399206336407855</v>
      </c>
      <c r="V114" s="24"/>
      <c r="W114" s="3"/>
      <c r="X114" s="3"/>
      <c r="Y114" s="27"/>
      <c r="Z114" s="3"/>
      <c r="AA114" s="26"/>
      <c r="AB114" s="3"/>
      <c r="AC114" s="3"/>
      <c r="AD114" s="26"/>
      <c r="AE114" s="24">
        <v>0.001</v>
      </c>
      <c r="AF114" s="3">
        <v>0.49</v>
      </c>
      <c r="AG114" s="25">
        <f t="shared" si="107"/>
        <v>0.00049</v>
      </c>
      <c r="AH114" s="34"/>
      <c r="AI114" s="3"/>
      <c r="AJ114" s="25"/>
      <c r="AK114" s="35"/>
      <c r="AL114" s="26"/>
      <c r="AM114" s="26"/>
      <c r="AN114" s="35"/>
      <c r="AO114" s="26"/>
      <c r="AP114" s="25"/>
      <c r="AQ114" s="3">
        <v>0.01</v>
      </c>
      <c r="AR114" s="3">
        <v>0.5</v>
      </c>
      <c r="AS114" s="3">
        <f t="shared" si="108"/>
        <v>0.005</v>
      </c>
      <c r="AT114" s="2">
        <f t="shared" si="109"/>
        <v>0.00948206336407855</v>
      </c>
      <c r="AU114" s="28">
        <f t="shared" si="110"/>
        <v>75.9047916666667</v>
      </c>
      <c r="AV114" s="1">
        <f t="shared" si="111"/>
        <v>0.26</v>
      </c>
      <c r="AW114" s="2">
        <f t="shared" si="112"/>
        <v>0.812095985194157</v>
      </c>
      <c r="AX114" s="1">
        <f t="shared" si="113"/>
        <v>1018.18702848656</v>
      </c>
      <c r="AZ114" s="2"/>
    </row>
    <row r="115" s="1" customFormat="1" spans="1:52">
      <c r="A115" s="13"/>
      <c r="B115" s="13"/>
      <c r="C115" s="16">
        <v>10</v>
      </c>
      <c r="D115" s="17">
        <v>7.581993457</v>
      </c>
      <c r="E115" s="19">
        <f t="shared" si="114"/>
        <v>13.9635940136</v>
      </c>
      <c r="F115" s="16" t="s">
        <v>73</v>
      </c>
      <c r="G115" s="13">
        <v>11</v>
      </c>
      <c r="H115" s="18">
        <f t="shared" si="97"/>
        <v>7.581993457</v>
      </c>
      <c r="I115" s="18">
        <f t="shared" si="98"/>
        <v>280.731993457</v>
      </c>
      <c r="J115" s="18">
        <f t="shared" si="99"/>
        <v>0.0456369769136131</v>
      </c>
      <c r="K115" s="18">
        <f t="shared" si="100"/>
        <v>75.9047916666667</v>
      </c>
      <c r="L115" s="18">
        <f t="shared" si="101"/>
        <v>0.759047916666667</v>
      </c>
      <c r="M115" s="13" t="s">
        <v>75</v>
      </c>
      <c r="N115" s="18">
        <f>(O114-P114)*$C$22/100</f>
        <v>2.63006129482723</v>
      </c>
      <c r="O115" s="18">
        <f t="shared" si="115"/>
        <v>0.897472195341785</v>
      </c>
      <c r="P115" s="18">
        <f t="shared" si="102"/>
        <v>0.0409579178594227</v>
      </c>
      <c r="Q115" s="23">
        <f t="shared" si="103"/>
        <v>0.0106490586434499</v>
      </c>
      <c r="R115" s="18">
        <f t="shared" si="104"/>
        <v>0.197352458333333</v>
      </c>
      <c r="S115" s="24">
        <f t="shared" si="105"/>
        <v>0.0539595945922466</v>
      </c>
      <c r="T115" s="3">
        <v>0.01</v>
      </c>
      <c r="U115" s="25">
        <f t="shared" si="106"/>
        <v>0.000539595945922466</v>
      </c>
      <c r="V115" s="24"/>
      <c r="W115" s="3"/>
      <c r="X115" s="3"/>
      <c r="Y115" s="27"/>
      <c r="Z115" s="3"/>
      <c r="AA115" s="26"/>
      <c r="AB115" s="3"/>
      <c r="AC115" s="3"/>
      <c r="AD115" s="26"/>
      <c r="AE115" s="24">
        <v>0.001</v>
      </c>
      <c r="AF115" s="3">
        <v>0.49</v>
      </c>
      <c r="AG115" s="25">
        <f t="shared" si="107"/>
        <v>0.00049</v>
      </c>
      <c r="AH115" s="34"/>
      <c r="AI115" s="3"/>
      <c r="AJ115" s="25"/>
      <c r="AK115" s="35"/>
      <c r="AL115" s="26"/>
      <c r="AM115" s="26"/>
      <c r="AN115" s="35"/>
      <c r="AO115" s="26"/>
      <c r="AP115" s="25"/>
      <c r="AQ115" s="3">
        <v>0.01</v>
      </c>
      <c r="AR115" s="3">
        <v>0.5</v>
      </c>
      <c r="AS115" s="3">
        <f t="shared" si="108"/>
        <v>0.005</v>
      </c>
      <c r="AT115" s="2">
        <f t="shared" si="109"/>
        <v>0.00602959594592247</v>
      </c>
      <c r="AU115" s="28">
        <f t="shared" si="110"/>
        <v>75.9047916666667</v>
      </c>
      <c r="AV115" s="1">
        <f t="shared" si="111"/>
        <v>0.26</v>
      </c>
      <c r="AW115" s="2">
        <f t="shared" si="112"/>
        <v>0.812095985194157</v>
      </c>
      <c r="AX115" s="1">
        <f t="shared" si="113"/>
        <v>647.459961342495</v>
      </c>
      <c r="AZ115" s="2"/>
    </row>
    <row r="116" s="1" customFormat="1" spans="1:52">
      <c r="A116" s="13"/>
      <c r="B116" s="13"/>
      <c r="C116" s="16">
        <v>11</v>
      </c>
      <c r="D116" s="17">
        <v>-3.99653143586667</v>
      </c>
      <c r="E116" s="19">
        <f t="shared" si="114"/>
        <v>7.581993457</v>
      </c>
      <c r="F116" s="16" t="s">
        <v>75</v>
      </c>
      <c r="G116" s="13">
        <v>12</v>
      </c>
      <c r="H116" s="18">
        <f t="shared" si="97"/>
        <v>-3.99653143586667</v>
      </c>
      <c r="I116" s="18">
        <f t="shared" si="98"/>
        <v>269.153468564133</v>
      </c>
      <c r="J116" s="18">
        <f t="shared" si="99"/>
        <v>0.0102644844326651</v>
      </c>
      <c r="K116" s="18">
        <f t="shared" si="100"/>
        <v>75.9047916666667</v>
      </c>
      <c r="L116" s="18">
        <f t="shared" si="101"/>
        <v>0.759047916666667</v>
      </c>
      <c r="M116" s="13" t="s">
        <v>73</v>
      </c>
      <c r="N116" s="13"/>
      <c r="O116" s="18">
        <f t="shared" si="115"/>
        <v>1.61556219414903</v>
      </c>
      <c r="P116" s="18">
        <f t="shared" si="102"/>
        <v>0.016582912991845</v>
      </c>
      <c r="Q116" s="23">
        <f t="shared" si="103"/>
        <v>0.0043115573778797</v>
      </c>
      <c r="R116" s="18">
        <f t="shared" si="104"/>
        <v>0.197352458333333</v>
      </c>
      <c r="S116" s="24">
        <f t="shared" si="105"/>
        <v>0.0218469909840057</v>
      </c>
      <c r="T116" s="3">
        <v>0.01</v>
      </c>
      <c r="U116" s="25">
        <f t="shared" si="106"/>
        <v>0.000218469909840057</v>
      </c>
      <c r="V116" s="24"/>
      <c r="W116" s="3"/>
      <c r="X116" s="3"/>
      <c r="Y116" s="27"/>
      <c r="Z116" s="3"/>
      <c r="AA116" s="26"/>
      <c r="AB116" s="3"/>
      <c r="AC116" s="3"/>
      <c r="AD116" s="26"/>
      <c r="AE116" s="24">
        <v>0.001</v>
      </c>
      <c r="AF116" s="3">
        <v>0.49</v>
      </c>
      <c r="AG116" s="25">
        <f t="shared" si="107"/>
        <v>0.00049</v>
      </c>
      <c r="AH116" s="34"/>
      <c r="AI116" s="3"/>
      <c r="AJ116" s="25"/>
      <c r="AK116" s="35"/>
      <c r="AL116" s="26"/>
      <c r="AM116" s="26"/>
      <c r="AN116" s="35"/>
      <c r="AO116" s="26"/>
      <c r="AP116" s="25"/>
      <c r="AQ116" s="3">
        <v>0.01</v>
      </c>
      <c r="AR116" s="3">
        <v>0.5</v>
      </c>
      <c r="AS116" s="3">
        <f t="shared" si="108"/>
        <v>0.005</v>
      </c>
      <c r="AT116" s="2">
        <f t="shared" si="109"/>
        <v>0.00570846990984006</v>
      </c>
      <c r="AU116" s="28">
        <f t="shared" si="110"/>
        <v>75.9047916666667</v>
      </c>
      <c r="AV116" s="1">
        <f t="shared" si="111"/>
        <v>0.26</v>
      </c>
      <c r="AW116" s="2">
        <f t="shared" si="112"/>
        <v>0.812095985194157</v>
      </c>
      <c r="AX116" s="1">
        <f t="shared" si="113"/>
        <v>612.977343805148</v>
      </c>
      <c r="AY116" s="1">
        <f>SUM(AX105:AX116)</f>
        <v>12442.6954092346</v>
      </c>
      <c r="AZ116" s="2"/>
    </row>
    <row r="117" s="1" customFormat="1" spans="1:46">
      <c r="A117" s="13"/>
      <c r="B117" s="13"/>
      <c r="C117" s="16">
        <v>12</v>
      </c>
      <c r="D117" s="17">
        <v>-9.81690862770968</v>
      </c>
      <c r="E117" s="19">
        <f t="shared" si="114"/>
        <v>-3.99653143586667</v>
      </c>
      <c r="F117" s="16" t="s">
        <v>73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AT117" s="2"/>
    </row>
  </sheetData>
  <mergeCells count="6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S103:U103"/>
    <mergeCell ref="V103:X103"/>
    <mergeCell ref="Y103:AA103"/>
    <mergeCell ref="AB103:AD103"/>
    <mergeCell ref="AE103:AG103"/>
    <mergeCell ref="AH103:AJ103"/>
    <mergeCell ref="AK103:AM103"/>
    <mergeCell ref="AN103:AP103"/>
    <mergeCell ref="AQ103:AS103"/>
    <mergeCell ref="A104:B104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2"/>
  <sheetViews>
    <sheetView workbookViewId="0">
      <selection activeCell="AU17" sqref="AU17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19" width="9.11111111111111" style="1"/>
    <col min="20" max="20" width="8.88888888888889" style="1"/>
    <col min="21" max="21" width="11.4444444444444" style="1" customWidth="1"/>
    <col min="22" max="23" width="8.88888888888889" style="1"/>
    <col min="24" max="24" width="9" style="1"/>
    <col min="25" max="25" width="8.88888888888889" style="1"/>
    <col min="26" max="26" width="10.7777777777778" style="1" customWidth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11.4444444444444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5.6666666666667" style="1"/>
    <col min="55" max="16384" width="8.88888888888889" style="1"/>
  </cols>
  <sheetData>
    <row r="1" s="1" customFormat="1" spans="3:47">
      <c r="C1" s="3" t="s">
        <v>0</v>
      </c>
      <c r="D1" s="3" t="s">
        <v>1</v>
      </c>
      <c r="E1" s="3" t="s">
        <v>2</v>
      </c>
      <c r="F1" s="3" t="s">
        <v>3</v>
      </c>
      <c r="G1" s="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U1" s="2"/>
    </row>
    <row r="2" s="1" customFormat="1" spans="1:47">
      <c r="A2" s="4"/>
      <c r="B2" s="5" t="s">
        <v>10</v>
      </c>
      <c r="C2" s="3"/>
      <c r="D2" s="3"/>
      <c r="E2" s="6">
        <v>130.88</v>
      </c>
      <c r="F2" s="12">
        <v>1166.832</v>
      </c>
      <c r="G2" s="41">
        <f>(F2+F3+F4)/3</f>
        <v>1338.18733333333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U2" s="2"/>
    </row>
    <row r="3" s="1" customFormat="1" spans="1:47">
      <c r="A3" s="4"/>
      <c r="B3" s="5" t="s">
        <v>13</v>
      </c>
      <c r="C3" s="3"/>
      <c r="D3" s="3"/>
      <c r="E3" s="8"/>
      <c r="F3" s="12">
        <v>1192.09</v>
      </c>
      <c r="G3" s="41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U3" s="2"/>
    </row>
    <row r="4" s="1" customFormat="1" spans="1:47">
      <c r="A4" s="4"/>
      <c r="B4" s="5" t="s">
        <v>14</v>
      </c>
      <c r="C4" s="3"/>
      <c r="D4" s="3"/>
      <c r="E4" s="10"/>
      <c r="F4" s="12">
        <v>1655.64</v>
      </c>
      <c r="G4" s="41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U4" s="2"/>
    </row>
    <row r="5" s="1" customFormat="1" spans="1:47">
      <c r="A5" s="4"/>
      <c r="B5" s="5" t="s">
        <v>15</v>
      </c>
      <c r="C5" s="3"/>
      <c r="D5" s="3"/>
      <c r="E5" s="6">
        <v>1881.2704109589</v>
      </c>
      <c r="F5" s="12">
        <v>91.104</v>
      </c>
      <c r="G5" s="41">
        <f>(F5+F6)/2</f>
        <v>92.50925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U5" s="2"/>
    </row>
    <row r="6" s="1" customFormat="1" spans="1:47">
      <c r="A6" s="4"/>
      <c r="B6" s="5" t="s">
        <v>16</v>
      </c>
      <c r="C6" s="3"/>
      <c r="D6" s="3"/>
      <c r="E6" s="10"/>
      <c r="F6" s="12">
        <v>93.9145</v>
      </c>
      <c r="G6" s="41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U6" s="2"/>
    </row>
    <row r="7" s="1" customFormat="1" spans="1:47">
      <c r="A7" s="4" t="s">
        <v>5</v>
      </c>
      <c r="B7" s="5"/>
      <c r="C7" s="3"/>
      <c r="D7" s="3"/>
      <c r="E7" s="12">
        <v>1041.4939685592</v>
      </c>
      <c r="F7" s="12">
        <v>122.786</v>
      </c>
      <c r="G7" s="29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U7" s="2"/>
    </row>
    <row r="8" s="1" customFormat="1" spans="1:47">
      <c r="A8" s="4" t="s">
        <v>6</v>
      </c>
      <c r="B8" s="5"/>
      <c r="C8" s="3"/>
      <c r="D8" s="3"/>
      <c r="E8" s="12">
        <v>1.509</v>
      </c>
      <c r="F8" s="12">
        <v>625.464</v>
      </c>
      <c r="G8" s="29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U8" s="2"/>
    </row>
    <row r="9" s="1" customFormat="1" spans="1:47">
      <c r="A9" s="4" t="s">
        <v>7</v>
      </c>
      <c r="B9" s="5"/>
      <c r="C9" s="3"/>
      <c r="D9" s="3"/>
      <c r="E9" s="12">
        <v>13.6625657403865</v>
      </c>
      <c r="F9" s="12">
        <v>341.64</v>
      </c>
      <c r="G9" s="2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U9" s="2"/>
    </row>
    <row r="10" s="1" customFormat="1" spans="1:47">
      <c r="A10" s="4" t="s">
        <v>8</v>
      </c>
      <c r="B10" s="5"/>
      <c r="C10" s="3"/>
      <c r="D10" s="3"/>
      <c r="E10" s="12">
        <v>5.32660747583711</v>
      </c>
      <c r="F10" s="12">
        <v>341.64</v>
      </c>
      <c r="G10" s="29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U10" s="2"/>
    </row>
    <row r="11" s="1" customFormat="1" spans="1:47">
      <c r="A11" s="4" t="s">
        <v>9</v>
      </c>
      <c r="B11" s="5"/>
      <c r="C11" s="3"/>
      <c r="D11" s="3"/>
      <c r="E11" s="12">
        <v>0</v>
      </c>
      <c r="F11" s="12">
        <v>910.8575</v>
      </c>
      <c r="G11" s="29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13" t="s">
        <v>17</v>
      </c>
      <c r="B14" s="13" t="s">
        <v>18</v>
      </c>
      <c r="C14" s="13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AV38+AV53+BB68+AY85+AY101+BB101+AG69</f>
        <v>28098858.9594554</v>
      </c>
      <c r="J14" s="14" t="s">
        <v>21</v>
      </c>
      <c r="K14" s="14">
        <f>I14/(10000*1000)</f>
        <v>2.80988589594554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23</v>
      </c>
      <c r="B15" s="13" t="s">
        <v>18</v>
      </c>
      <c r="C15" s="13"/>
      <c r="D15" s="13"/>
      <c r="E15" s="13"/>
      <c r="F15" s="13"/>
      <c r="G15" s="14"/>
      <c r="H15" s="14" t="s">
        <v>24</v>
      </c>
      <c r="I15" s="36">
        <v>20317008.6264906</v>
      </c>
      <c r="J15" s="14" t="s">
        <v>21</v>
      </c>
      <c r="K15" s="14">
        <f>I15/(10000*1000)</f>
        <v>2.03170086264906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25</v>
      </c>
      <c r="B16" s="13" t="s">
        <v>26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27</v>
      </c>
      <c r="B17" s="13" t="s">
        <v>28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T17" s="2"/>
    </row>
    <row r="18" s="1" customFormat="1" spans="1:46">
      <c r="A18" s="13" t="s">
        <v>31</v>
      </c>
      <c r="B18" s="13" t="s">
        <v>32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34</v>
      </c>
      <c r="B19" s="13" t="s">
        <v>32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37</v>
      </c>
      <c r="B20" s="13" t="s">
        <v>38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39</v>
      </c>
      <c r="B21" s="13" t="s">
        <v>40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41</v>
      </c>
      <c r="B22" s="13" t="s">
        <v>36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42</v>
      </c>
      <c r="B23" s="13" t="s">
        <v>43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1338.18733333333</v>
      </c>
      <c r="C27" s="16" t="s">
        <v>72</v>
      </c>
      <c r="D27" s="17">
        <v>-7.146812294</v>
      </c>
      <c r="E27" s="16"/>
      <c r="F27" s="16"/>
      <c r="G27" s="13">
        <v>1</v>
      </c>
      <c r="H27" s="18">
        <f t="shared" ref="H27:H38" si="0">E28</f>
        <v>-7.146812294</v>
      </c>
      <c r="I27" s="18">
        <f t="shared" ref="I27:I38" si="1">H27+273.15</f>
        <v>266.003187706</v>
      </c>
      <c r="J27" s="18">
        <f t="shared" ref="J27:J38" si="2">EXP(($C$16*(I27-$C$14))/($C$17*I27*$C$14))</f>
        <v>0.00668764275217426</v>
      </c>
      <c r="K27" s="18">
        <f t="shared" ref="K27:K38" si="3">$B$27/12</f>
        <v>111.515611111111</v>
      </c>
      <c r="L27" s="18">
        <f t="shared" ref="L27:L38" si="4"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5">O27*J27</f>
        <v>0.00745776568401506</v>
      </c>
      <c r="Q27" s="23">
        <f t="shared" ref="Q27:Q38" si="6">P27*$B$29</f>
        <v>0.000969509538921957</v>
      </c>
      <c r="R27" s="18">
        <f t="shared" ref="R27:R38" si="7">L27*$B$29</f>
        <v>0.144970294444444</v>
      </c>
      <c r="S27" s="24">
        <f t="shared" ref="S27:S38" si="8">Q27/R27</f>
        <v>0.00668764275217426</v>
      </c>
      <c r="T27" s="3">
        <v>0.01</v>
      </c>
      <c r="U27" s="25">
        <f t="shared" ref="U27:U38" si="9">S27*T27</f>
        <v>6.68764275217426e-5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0.0219668764275217</v>
      </c>
      <c r="AR27" s="28">
        <f t="shared" ref="AR27:AR38" si="15">$B$27/12</f>
        <v>111.515611111111</v>
      </c>
      <c r="AS27" s="1">
        <f t="shared" ref="AS27:AS38" si="16">$B$29</f>
        <v>0.13</v>
      </c>
      <c r="AT27" s="2">
        <f>$E$2/12</f>
        <v>10.9066666666667</v>
      </c>
      <c r="AU27" s="1">
        <f t="shared" ref="AU27:AU38" si="17">AT27*10000*AS27*0.67*AR27*AQ27</f>
        <v>23270.9531017678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-6.42131207987097</v>
      </c>
      <c r="E28" s="19">
        <f t="shared" ref="E28:E39" si="18">D27</f>
        <v>-7.146812294</v>
      </c>
      <c r="F28" s="16" t="s">
        <v>73</v>
      </c>
      <c r="G28" s="13">
        <v>2</v>
      </c>
      <c r="H28" s="18">
        <f t="shared" si="0"/>
        <v>-6.42131207987097</v>
      </c>
      <c r="I28" s="18">
        <f t="shared" si="1"/>
        <v>266.728687920129</v>
      </c>
      <c r="J28" s="18">
        <f t="shared" si="2"/>
        <v>0.00738775703330198</v>
      </c>
      <c r="K28" s="18">
        <f t="shared" si="3"/>
        <v>111.515611111111</v>
      </c>
      <c r="L28" s="18">
        <f t="shared" si="4"/>
        <v>1.11515611111111</v>
      </c>
      <c r="M28" s="13" t="s">
        <v>73</v>
      </c>
      <c r="N28" s="13"/>
      <c r="O28" s="18">
        <f t="shared" ref="O28:O38" si="19">L28+O27-P27-N28</f>
        <v>2.22285445653821</v>
      </c>
      <c r="P28" s="18">
        <f t="shared" si="5"/>
        <v>0.0164219086452968</v>
      </c>
      <c r="Q28" s="23">
        <f t="shared" si="6"/>
        <v>0.00213484812388858</v>
      </c>
      <c r="R28" s="18">
        <f t="shared" si="7"/>
        <v>0.144970294444444</v>
      </c>
      <c r="S28" s="24">
        <f t="shared" si="8"/>
        <v>0.0147261073868254</v>
      </c>
      <c r="T28" s="3">
        <v>0.01</v>
      </c>
      <c r="U28" s="25">
        <f t="shared" si="9"/>
        <v>0.000147261073868254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0.0220472610738683</v>
      </c>
      <c r="AR28" s="28">
        <f t="shared" si="15"/>
        <v>111.515611111111</v>
      </c>
      <c r="AS28" s="1">
        <f t="shared" si="16"/>
        <v>0.13</v>
      </c>
      <c r="AT28" s="2">
        <f t="shared" ref="AT28:AT38" si="20">$E$2/12</f>
        <v>10.9066666666667</v>
      </c>
      <c r="AU28" s="1">
        <f t="shared" si="17"/>
        <v>23356.109830418</v>
      </c>
    </row>
    <row r="29" s="1" customFormat="1" spans="1:47">
      <c r="A29" s="13" t="s">
        <v>37</v>
      </c>
      <c r="B29" s="13">
        <v>0.13</v>
      </c>
      <c r="C29" s="16">
        <v>2</v>
      </c>
      <c r="D29" s="17">
        <v>-2.03963998189286</v>
      </c>
      <c r="E29" s="19">
        <f t="shared" si="18"/>
        <v>-6.42131207987097</v>
      </c>
      <c r="F29" s="16" t="s">
        <v>73</v>
      </c>
      <c r="G29" s="13">
        <v>3</v>
      </c>
      <c r="H29" s="18">
        <f t="shared" si="0"/>
        <v>-2.03963998189286</v>
      </c>
      <c r="I29" s="18">
        <f t="shared" si="1"/>
        <v>271.110360018107</v>
      </c>
      <c r="J29" s="18">
        <f t="shared" si="2"/>
        <v>0.0133272069416724</v>
      </c>
      <c r="K29" s="18">
        <f t="shared" si="3"/>
        <v>111.515611111111</v>
      </c>
      <c r="L29" s="18">
        <f t="shared" si="4"/>
        <v>1.11515611111111</v>
      </c>
      <c r="M29" s="13" t="s">
        <v>73</v>
      </c>
      <c r="N29" s="13"/>
      <c r="O29" s="18">
        <f t="shared" si="19"/>
        <v>3.32158865900402</v>
      </c>
      <c r="P29" s="18">
        <f t="shared" si="5"/>
        <v>0.0442674994336587</v>
      </c>
      <c r="Q29" s="23">
        <f t="shared" si="6"/>
        <v>0.00575477492637563</v>
      </c>
      <c r="R29" s="18">
        <f t="shared" si="7"/>
        <v>0.144970294444444</v>
      </c>
      <c r="S29" s="24">
        <f t="shared" si="8"/>
        <v>0.0396962353455175</v>
      </c>
      <c r="T29" s="3">
        <v>0.01</v>
      </c>
      <c r="U29" s="25">
        <f t="shared" si="9"/>
        <v>0.000396962353455175</v>
      </c>
      <c r="V29" s="24"/>
      <c r="W29" s="3"/>
      <c r="X29" s="25"/>
      <c r="Y29" s="27">
        <v>0.02</v>
      </c>
      <c r="Z29" s="3">
        <v>0.21</v>
      </c>
      <c r="AA29" s="26">
        <f t="shared" si="10"/>
        <v>0.0042</v>
      </c>
      <c r="AB29" s="3">
        <v>0.01</v>
      </c>
      <c r="AC29" s="3">
        <v>0.29</v>
      </c>
      <c r="AD29" s="26">
        <f t="shared" si="11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0.0222969623534552</v>
      </c>
      <c r="AR29" s="28">
        <f t="shared" si="15"/>
        <v>111.515611111111</v>
      </c>
      <c r="AS29" s="1">
        <f t="shared" si="16"/>
        <v>0.13</v>
      </c>
      <c r="AT29" s="2">
        <f t="shared" si="20"/>
        <v>10.9066666666667</v>
      </c>
      <c r="AU29" s="1">
        <f t="shared" si="17"/>
        <v>23620.6347748675</v>
      </c>
    </row>
    <row r="30" s="1" customFormat="1" spans="1:47">
      <c r="A30" s="13"/>
      <c r="B30" s="13"/>
      <c r="C30" s="16">
        <v>3</v>
      </c>
      <c r="D30" s="17">
        <v>6.31518334793548</v>
      </c>
      <c r="E30" s="19">
        <f t="shared" si="18"/>
        <v>-2.03963998189286</v>
      </c>
      <c r="F30" s="16" t="s">
        <v>73</v>
      </c>
      <c r="G30" s="13">
        <v>4</v>
      </c>
      <c r="H30" s="18">
        <f t="shared" si="0"/>
        <v>6.31518334793548</v>
      </c>
      <c r="I30" s="18">
        <f t="shared" si="1"/>
        <v>279.465183347935</v>
      </c>
      <c r="J30" s="18">
        <f t="shared" si="2"/>
        <v>0.0389975307848797</v>
      </c>
      <c r="K30" s="18">
        <f t="shared" si="3"/>
        <v>111.515611111111</v>
      </c>
      <c r="L30" s="18">
        <f t="shared" si="4"/>
        <v>1.11515611111111</v>
      </c>
      <c r="M30" s="13" t="s">
        <v>73</v>
      </c>
      <c r="N30" s="13"/>
      <c r="O30" s="18">
        <f t="shared" si="19"/>
        <v>4.39247727068147</v>
      </c>
      <c r="P30" s="18">
        <f t="shared" si="5"/>
        <v>0.171295767585285</v>
      </c>
      <c r="Q30" s="23">
        <f t="shared" si="6"/>
        <v>0.0222684497860871</v>
      </c>
      <c r="R30" s="18">
        <f t="shared" si="7"/>
        <v>0.144970294444444</v>
      </c>
      <c r="S30" s="24">
        <f t="shared" si="8"/>
        <v>0.153606984599323</v>
      </c>
      <c r="T30" s="3">
        <v>0.01</v>
      </c>
      <c r="U30" s="25">
        <f t="shared" si="9"/>
        <v>0.00153606984599323</v>
      </c>
      <c r="V30" s="24"/>
      <c r="W30" s="3"/>
      <c r="X30" s="25"/>
      <c r="Y30" s="27">
        <v>0.02</v>
      </c>
      <c r="Z30" s="3">
        <v>0.21</v>
      </c>
      <c r="AA30" s="26">
        <f t="shared" si="10"/>
        <v>0.0042</v>
      </c>
      <c r="AB30" s="3">
        <v>0.01</v>
      </c>
      <c r="AC30" s="3">
        <v>0.29</v>
      </c>
      <c r="AD30" s="26">
        <f t="shared" si="11"/>
        <v>0.0029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0.0234360698459932</v>
      </c>
      <c r="AR30" s="28">
        <f t="shared" si="15"/>
        <v>111.515611111111</v>
      </c>
      <c r="AS30" s="1">
        <f t="shared" si="16"/>
        <v>0.13</v>
      </c>
      <c r="AT30" s="2">
        <f t="shared" si="20"/>
        <v>10.9066666666667</v>
      </c>
      <c r="AU30" s="1">
        <f t="shared" si="17"/>
        <v>24827.3660606826</v>
      </c>
    </row>
    <row r="31" s="1" customFormat="1" spans="1:47">
      <c r="A31" s="13"/>
      <c r="B31" s="13"/>
      <c r="C31" s="16">
        <v>4</v>
      </c>
      <c r="D31" s="17">
        <v>9.95749906</v>
      </c>
      <c r="E31" s="19">
        <f t="shared" si="18"/>
        <v>6.31518334793548</v>
      </c>
      <c r="F31" s="16" t="s">
        <v>73</v>
      </c>
      <c r="G31" s="13">
        <v>5</v>
      </c>
      <c r="H31" s="18">
        <f t="shared" si="0"/>
        <v>9.95749906</v>
      </c>
      <c r="I31" s="18">
        <f t="shared" si="1"/>
        <v>283.10749906</v>
      </c>
      <c r="J31" s="18">
        <f t="shared" si="2"/>
        <v>0.0610529858542844</v>
      </c>
      <c r="K31" s="18">
        <f t="shared" si="3"/>
        <v>111.515611111111</v>
      </c>
      <c r="L31" s="18">
        <f t="shared" si="4"/>
        <v>1.11515611111111</v>
      </c>
      <c r="M31" s="13" t="s">
        <v>75</v>
      </c>
      <c r="N31" s="18">
        <f>(O30-P30)*C22/100</f>
        <v>4.01012242794138</v>
      </c>
      <c r="O31" s="18">
        <f t="shared" si="19"/>
        <v>1.32621518626592</v>
      </c>
      <c r="P31" s="18">
        <f t="shared" si="5"/>
        <v>0.0809693970068304</v>
      </c>
      <c r="Q31" s="23">
        <f t="shared" si="6"/>
        <v>0.010526021610888</v>
      </c>
      <c r="R31" s="18">
        <f t="shared" si="7"/>
        <v>0.144970294444444</v>
      </c>
      <c r="S31" s="24">
        <f t="shared" si="8"/>
        <v>0.0726081274182811</v>
      </c>
      <c r="T31" s="3">
        <v>0.01</v>
      </c>
      <c r="U31" s="25">
        <f t="shared" si="9"/>
        <v>0.000726081274182811</v>
      </c>
      <c r="V31" s="24"/>
      <c r="W31" s="3"/>
      <c r="X31" s="25"/>
      <c r="Y31" s="27">
        <v>0.04</v>
      </c>
      <c r="Z31" s="3">
        <v>0.21</v>
      </c>
      <c r="AA31" s="26">
        <f t="shared" si="10"/>
        <v>0.0084</v>
      </c>
      <c r="AB31" s="3">
        <v>0.015</v>
      </c>
      <c r="AC31" s="3">
        <v>0.29</v>
      </c>
      <c r="AD31" s="26">
        <f t="shared" si="11"/>
        <v>0.00435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0.0301760812741828</v>
      </c>
      <c r="AR31" s="28">
        <f t="shared" si="15"/>
        <v>111.515611111111</v>
      </c>
      <c r="AS31" s="1">
        <f t="shared" si="16"/>
        <v>0.13</v>
      </c>
      <c r="AT31" s="2">
        <f t="shared" si="20"/>
        <v>10.9066666666667</v>
      </c>
      <c r="AU31" s="1">
        <f t="shared" si="17"/>
        <v>31967.5022729604</v>
      </c>
    </row>
    <row r="32" s="1" customFormat="1" spans="1:47">
      <c r="A32" s="13"/>
      <c r="B32" s="13"/>
      <c r="C32" s="16">
        <v>5</v>
      </c>
      <c r="D32" s="17">
        <v>18.040435896129</v>
      </c>
      <c r="E32" s="19">
        <f t="shared" si="18"/>
        <v>9.95749906</v>
      </c>
      <c r="F32" s="16" t="s">
        <v>75</v>
      </c>
      <c r="G32" s="13">
        <v>6</v>
      </c>
      <c r="H32" s="18">
        <f t="shared" si="0"/>
        <v>18.040435896129</v>
      </c>
      <c r="I32" s="18">
        <f t="shared" si="1"/>
        <v>291.190435896129</v>
      </c>
      <c r="J32" s="18">
        <f t="shared" si="2"/>
        <v>0.158605364039006</v>
      </c>
      <c r="K32" s="18">
        <f t="shared" si="3"/>
        <v>111.515611111111</v>
      </c>
      <c r="L32" s="18">
        <f t="shared" si="4"/>
        <v>1.11515611111111</v>
      </c>
      <c r="M32" s="13" t="s">
        <v>73</v>
      </c>
      <c r="N32" s="13"/>
      <c r="O32" s="18">
        <f t="shared" si="19"/>
        <v>2.3604019003702</v>
      </c>
      <c r="P32" s="18">
        <f t="shared" si="5"/>
        <v>0.374372402686577</v>
      </c>
      <c r="Q32" s="23">
        <f t="shared" si="6"/>
        <v>0.0486684123492551</v>
      </c>
      <c r="R32" s="18">
        <f t="shared" si="7"/>
        <v>0.144970294444444</v>
      </c>
      <c r="S32" s="24">
        <f t="shared" si="8"/>
        <v>0.335712999244171</v>
      </c>
      <c r="T32" s="3">
        <v>0.01</v>
      </c>
      <c r="U32" s="25">
        <f t="shared" si="9"/>
        <v>0.00335712999244171</v>
      </c>
      <c r="V32" s="24"/>
      <c r="W32" s="3"/>
      <c r="X32" s="25"/>
      <c r="Y32" s="27">
        <v>0.04</v>
      </c>
      <c r="Z32" s="3">
        <v>0.21</v>
      </c>
      <c r="AA32" s="26">
        <f t="shared" si="10"/>
        <v>0.0084</v>
      </c>
      <c r="AB32" s="3">
        <v>0.015</v>
      </c>
      <c r="AC32" s="3">
        <v>0.29</v>
      </c>
      <c r="AD32" s="26">
        <f t="shared" si="11"/>
        <v>0.00435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0.0328071299924417</v>
      </c>
      <c r="AR32" s="28">
        <f t="shared" si="15"/>
        <v>111.515611111111</v>
      </c>
      <c r="AS32" s="1">
        <f t="shared" si="16"/>
        <v>0.13</v>
      </c>
      <c r="AT32" s="2">
        <f t="shared" si="20"/>
        <v>10.9066666666667</v>
      </c>
      <c r="AU32" s="1">
        <f t="shared" si="17"/>
        <v>34754.7447620363</v>
      </c>
    </row>
    <row r="33" s="1" customFormat="1" spans="1:47">
      <c r="A33" s="13"/>
      <c r="B33" s="13"/>
      <c r="C33" s="16">
        <v>6</v>
      </c>
      <c r="D33" s="17">
        <v>21.2220713083333</v>
      </c>
      <c r="E33" s="19">
        <f t="shared" si="18"/>
        <v>18.040435896129</v>
      </c>
      <c r="F33" s="16" t="s">
        <v>73</v>
      </c>
      <c r="G33" s="13">
        <v>7</v>
      </c>
      <c r="H33" s="18">
        <f t="shared" si="0"/>
        <v>21.2220713083333</v>
      </c>
      <c r="I33" s="18">
        <f t="shared" si="1"/>
        <v>294.372071308333</v>
      </c>
      <c r="J33" s="18">
        <f t="shared" si="2"/>
        <v>0.227653041687561</v>
      </c>
      <c r="K33" s="18">
        <f t="shared" si="3"/>
        <v>111.515611111111</v>
      </c>
      <c r="L33" s="18">
        <f t="shared" si="4"/>
        <v>1.11515611111111</v>
      </c>
      <c r="M33" s="13" t="s">
        <v>73</v>
      </c>
      <c r="N33" s="13"/>
      <c r="O33" s="18">
        <f t="shared" si="19"/>
        <v>3.10118560879474</v>
      </c>
      <c r="P33" s="18">
        <f t="shared" si="5"/>
        <v>0.705994336679812</v>
      </c>
      <c r="Q33" s="23">
        <f t="shared" si="6"/>
        <v>0.0917792637683756</v>
      </c>
      <c r="R33" s="18">
        <f t="shared" si="7"/>
        <v>0.144970294444444</v>
      </c>
      <c r="S33" s="24">
        <f t="shared" si="8"/>
        <v>0.63309013836312</v>
      </c>
      <c r="T33" s="3">
        <v>0.01</v>
      </c>
      <c r="U33" s="25">
        <f t="shared" si="9"/>
        <v>0.0063309013836312</v>
      </c>
      <c r="V33" s="24"/>
      <c r="W33" s="3"/>
      <c r="X33" s="25"/>
      <c r="Y33" s="27">
        <v>0.04</v>
      </c>
      <c r="Z33" s="3">
        <v>0.21</v>
      </c>
      <c r="AA33" s="26">
        <f t="shared" si="10"/>
        <v>0.0084</v>
      </c>
      <c r="AB33" s="3">
        <v>0.015</v>
      </c>
      <c r="AC33" s="3">
        <v>0.29</v>
      </c>
      <c r="AD33" s="26">
        <f t="shared" si="11"/>
        <v>0.00435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0.0357809013836312</v>
      </c>
      <c r="AR33" s="28">
        <f t="shared" si="15"/>
        <v>111.515611111111</v>
      </c>
      <c r="AS33" s="1">
        <f t="shared" si="16"/>
        <v>0.13</v>
      </c>
      <c r="AT33" s="2">
        <f t="shared" si="20"/>
        <v>10.9066666666667</v>
      </c>
      <c r="AU33" s="1">
        <f t="shared" si="17"/>
        <v>37905.0558592047</v>
      </c>
    </row>
    <row r="34" s="1" customFormat="1" spans="1:47">
      <c r="A34" s="13"/>
      <c r="B34" s="13"/>
      <c r="C34" s="16">
        <v>7</v>
      </c>
      <c r="D34" s="17">
        <v>22.1975514025807</v>
      </c>
      <c r="E34" s="19">
        <f t="shared" si="18"/>
        <v>21.2220713083333</v>
      </c>
      <c r="F34" s="16" t="s">
        <v>73</v>
      </c>
      <c r="G34" s="13">
        <v>8</v>
      </c>
      <c r="H34" s="18">
        <f t="shared" si="0"/>
        <v>22.1975514025807</v>
      </c>
      <c r="I34" s="18">
        <f t="shared" si="1"/>
        <v>295.347551402581</v>
      </c>
      <c r="J34" s="18">
        <f t="shared" si="2"/>
        <v>0.253932474736565</v>
      </c>
      <c r="K34" s="18">
        <f t="shared" si="3"/>
        <v>111.515611111111</v>
      </c>
      <c r="L34" s="18">
        <f t="shared" si="4"/>
        <v>1.11515611111111</v>
      </c>
      <c r="M34" s="13" t="s">
        <v>73</v>
      </c>
      <c r="N34" s="13"/>
      <c r="O34" s="18">
        <f t="shared" si="19"/>
        <v>3.51034738322603</v>
      </c>
      <c r="P34" s="18">
        <f t="shared" si="5"/>
        <v>0.891391198207612</v>
      </c>
      <c r="Q34" s="23">
        <f t="shared" si="6"/>
        <v>0.11588085576699</v>
      </c>
      <c r="R34" s="18">
        <f t="shared" si="7"/>
        <v>0.144970294444444</v>
      </c>
      <c r="S34" s="24">
        <f t="shared" si="8"/>
        <v>0.799342073568026</v>
      </c>
      <c r="T34" s="3">
        <v>0.01</v>
      </c>
      <c r="U34" s="25">
        <f t="shared" si="9"/>
        <v>0.00799342073568026</v>
      </c>
      <c r="V34" s="24"/>
      <c r="W34" s="3"/>
      <c r="X34" s="25"/>
      <c r="Y34" s="27">
        <v>0.04</v>
      </c>
      <c r="Z34" s="3">
        <v>0.21</v>
      </c>
      <c r="AA34" s="26">
        <f t="shared" si="10"/>
        <v>0.0084</v>
      </c>
      <c r="AB34" s="3">
        <v>0.015</v>
      </c>
      <c r="AC34" s="3">
        <v>0.29</v>
      </c>
      <c r="AD34" s="26">
        <f t="shared" si="11"/>
        <v>0.00435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0.0374434207356803</v>
      </c>
      <c r="AR34" s="28">
        <f t="shared" si="15"/>
        <v>111.515611111111</v>
      </c>
      <c r="AS34" s="1">
        <f t="shared" si="16"/>
        <v>0.13</v>
      </c>
      <c r="AT34" s="2">
        <f t="shared" si="20"/>
        <v>10.9066666666667</v>
      </c>
      <c r="AU34" s="1">
        <f t="shared" si="17"/>
        <v>39666.2716606394</v>
      </c>
    </row>
    <row r="35" s="1" customFormat="1" spans="1:47">
      <c r="A35" s="13"/>
      <c r="B35" s="13"/>
      <c r="C35" s="16">
        <v>8</v>
      </c>
      <c r="D35" s="17">
        <v>21.8461577432258</v>
      </c>
      <c r="E35" s="19">
        <f t="shared" si="18"/>
        <v>22.1975514025807</v>
      </c>
      <c r="F35" s="16" t="s">
        <v>73</v>
      </c>
      <c r="G35" s="13">
        <v>9</v>
      </c>
      <c r="H35" s="18">
        <f t="shared" si="0"/>
        <v>21.8461577432258</v>
      </c>
      <c r="I35" s="18">
        <f t="shared" si="1"/>
        <v>294.996157743226</v>
      </c>
      <c r="J35" s="18">
        <f t="shared" si="2"/>
        <v>0.244153828200733</v>
      </c>
      <c r="K35" s="18">
        <f t="shared" si="3"/>
        <v>111.515611111111</v>
      </c>
      <c r="L35" s="18">
        <f t="shared" si="4"/>
        <v>1.11515611111111</v>
      </c>
      <c r="M35" s="13" t="s">
        <v>73</v>
      </c>
      <c r="N35" s="13"/>
      <c r="O35" s="18">
        <f t="shared" si="19"/>
        <v>3.73411229612953</v>
      </c>
      <c r="P35" s="18">
        <f t="shared" si="5"/>
        <v>0.911697812031455</v>
      </c>
      <c r="Q35" s="23">
        <f t="shared" si="6"/>
        <v>0.118520715564089</v>
      </c>
      <c r="R35" s="18">
        <f t="shared" si="7"/>
        <v>0.144970294444444</v>
      </c>
      <c r="S35" s="24">
        <f t="shared" si="8"/>
        <v>0.817551733741623</v>
      </c>
      <c r="T35" s="3">
        <v>0.01</v>
      </c>
      <c r="U35" s="25">
        <f t="shared" si="9"/>
        <v>0.00817551733741623</v>
      </c>
      <c r="V35" s="24"/>
      <c r="W35" s="3"/>
      <c r="X35" s="25"/>
      <c r="Y35" s="27">
        <v>0.02</v>
      </c>
      <c r="Z35" s="3">
        <v>0.21</v>
      </c>
      <c r="AA35" s="26">
        <f t="shared" si="10"/>
        <v>0.0042</v>
      </c>
      <c r="AB35" s="3">
        <v>0.01</v>
      </c>
      <c r="AC35" s="3">
        <v>0.29</v>
      </c>
      <c r="AD35" s="26">
        <f t="shared" si="11"/>
        <v>0.0029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</v>
      </c>
      <c r="AO35" s="3">
        <v>0.38</v>
      </c>
      <c r="AP35" s="3">
        <f t="shared" si="13"/>
        <v>0.0038</v>
      </c>
      <c r="AQ35" s="1">
        <f t="shared" si="14"/>
        <v>0.0300755173374162</v>
      </c>
      <c r="AR35" s="28">
        <f t="shared" si="15"/>
        <v>111.515611111111</v>
      </c>
      <c r="AS35" s="1">
        <f t="shared" si="16"/>
        <v>0.13</v>
      </c>
      <c r="AT35" s="2">
        <f t="shared" si="20"/>
        <v>10.9066666666667</v>
      </c>
      <c r="AU35" s="1">
        <f t="shared" si="17"/>
        <v>31860.9682983215</v>
      </c>
    </row>
    <row r="36" s="1" customFormat="1" spans="1:47">
      <c r="A36" s="13"/>
      <c r="B36" s="13"/>
      <c r="C36" s="16">
        <v>9</v>
      </c>
      <c r="D36" s="17">
        <v>16.2747376306</v>
      </c>
      <c r="E36" s="19">
        <f t="shared" si="18"/>
        <v>21.8461577432258</v>
      </c>
      <c r="F36" s="16" t="s">
        <v>73</v>
      </c>
      <c r="G36" s="13">
        <v>10</v>
      </c>
      <c r="H36" s="18">
        <f t="shared" si="0"/>
        <v>16.2747376306</v>
      </c>
      <c r="I36" s="18">
        <f t="shared" si="1"/>
        <v>289.4247376306</v>
      </c>
      <c r="J36" s="18">
        <f t="shared" si="2"/>
        <v>0.129337354305415</v>
      </c>
      <c r="K36" s="18">
        <f t="shared" si="3"/>
        <v>111.515611111111</v>
      </c>
      <c r="L36" s="18">
        <f t="shared" si="4"/>
        <v>1.11515611111111</v>
      </c>
      <c r="M36" s="13" t="s">
        <v>73</v>
      </c>
      <c r="N36" s="13"/>
      <c r="O36" s="18">
        <f t="shared" si="19"/>
        <v>3.93757059520919</v>
      </c>
      <c r="P36" s="18">
        <f t="shared" si="5"/>
        <v>0.509274963175155</v>
      </c>
      <c r="Q36" s="23">
        <f t="shared" si="6"/>
        <v>0.0662057452127701</v>
      </c>
      <c r="R36" s="18">
        <f t="shared" si="7"/>
        <v>0.144970294444444</v>
      </c>
      <c r="S36" s="24">
        <f t="shared" si="8"/>
        <v>0.456684905459315</v>
      </c>
      <c r="T36" s="3">
        <v>0.01</v>
      </c>
      <c r="U36" s="25">
        <f t="shared" si="9"/>
        <v>0.00456684905459315</v>
      </c>
      <c r="V36" s="24"/>
      <c r="W36" s="3"/>
      <c r="X36" s="25"/>
      <c r="Y36" s="27">
        <v>0.02</v>
      </c>
      <c r="Z36" s="3">
        <v>0.21</v>
      </c>
      <c r="AA36" s="26">
        <f t="shared" si="10"/>
        <v>0.0042</v>
      </c>
      <c r="AB36" s="3">
        <v>0.01</v>
      </c>
      <c r="AC36" s="3">
        <v>0.29</v>
      </c>
      <c r="AD36" s="26">
        <f t="shared" si="11"/>
        <v>0.0029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0.0264668490545931</v>
      </c>
      <c r="AR36" s="28">
        <f t="shared" si="15"/>
        <v>111.515611111111</v>
      </c>
      <c r="AS36" s="1">
        <f t="shared" si="16"/>
        <v>0.13</v>
      </c>
      <c r="AT36" s="2">
        <f t="shared" si="20"/>
        <v>10.9066666666667</v>
      </c>
      <c r="AU36" s="1">
        <f t="shared" si="17"/>
        <v>28038.0692782223</v>
      </c>
    </row>
    <row r="37" s="1" customFormat="1" spans="1:47">
      <c r="A37" s="13"/>
      <c r="B37" s="13"/>
      <c r="C37" s="16">
        <v>10</v>
      </c>
      <c r="D37" s="17">
        <v>10.0706536388387</v>
      </c>
      <c r="E37" s="19">
        <f t="shared" si="18"/>
        <v>16.2747376306</v>
      </c>
      <c r="F37" s="16" t="s">
        <v>73</v>
      </c>
      <c r="G37" s="13">
        <v>11</v>
      </c>
      <c r="H37" s="18">
        <f t="shared" si="0"/>
        <v>10.0706536388387</v>
      </c>
      <c r="I37" s="18">
        <f t="shared" si="1"/>
        <v>283.220653638839</v>
      </c>
      <c r="J37" s="18">
        <f t="shared" si="2"/>
        <v>0.0618976920934796</v>
      </c>
      <c r="K37" s="18">
        <f t="shared" si="3"/>
        <v>111.515611111111</v>
      </c>
      <c r="L37" s="18">
        <f t="shared" si="4"/>
        <v>1.11515611111111</v>
      </c>
      <c r="M37" s="13" t="s">
        <v>75</v>
      </c>
      <c r="N37" s="18">
        <f>(O36-P36)*C22/100</f>
        <v>3.25688085043233</v>
      </c>
      <c r="O37" s="18">
        <f t="shared" si="19"/>
        <v>1.28657089271281</v>
      </c>
      <c r="P37" s="18">
        <f t="shared" si="5"/>
        <v>0.0796357689735708</v>
      </c>
      <c r="Q37" s="23">
        <f t="shared" si="6"/>
        <v>0.0103526499665642</v>
      </c>
      <c r="R37" s="18">
        <f t="shared" si="7"/>
        <v>0.144970294444444</v>
      </c>
      <c r="S37" s="24">
        <f t="shared" si="8"/>
        <v>0.0714122159042145</v>
      </c>
      <c r="T37" s="3">
        <v>0.01</v>
      </c>
      <c r="U37" s="25">
        <f t="shared" si="9"/>
        <v>0.000714122159042145</v>
      </c>
      <c r="V37" s="24"/>
      <c r="W37" s="3"/>
      <c r="X37" s="25"/>
      <c r="Y37" s="27">
        <v>0.02</v>
      </c>
      <c r="Z37" s="3">
        <v>0.21</v>
      </c>
      <c r="AA37" s="26">
        <f t="shared" si="10"/>
        <v>0.0042</v>
      </c>
      <c r="AB37" s="3">
        <v>0.01</v>
      </c>
      <c r="AC37" s="3">
        <v>0.29</v>
      </c>
      <c r="AD37" s="26">
        <f t="shared" si="11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0.0226141221590421</v>
      </c>
      <c r="AR37" s="28">
        <f t="shared" si="15"/>
        <v>111.515611111111</v>
      </c>
      <c r="AS37" s="1">
        <f t="shared" si="16"/>
        <v>0.13</v>
      </c>
      <c r="AT37" s="2">
        <f t="shared" si="20"/>
        <v>10.9066666666667</v>
      </c>
      <c r="AU37" s="1">
        <f t="shared" si="17"/>
        <v>23956.6229608042</v>
      </c>
    </row>
    <row r="38" s="1" customFormat="1" spans="1:48">
      <c r="A38" s="13"/>
      <c r="B38" s="13"/>
      <c r="C38" s="16">
        <v>11</v>
      </c>
      <c r="D38" s="17">
        <v>1.81920672423333</v>
      </c>
      <c r="E38" s="19">
        <f t="shared" si="18"/>
        <v>10.0706536388387</v>
      </c>
      <c r="F38" s="16" t="s">
        <v>75</v>
      </c>
      <c r="G38" s="13">
        <v>12</v>
      </c>
      <c r="H38" s="18">
        <f t="shared" si="0"/>
        <v>1.81920672423333</v>
      </c>
      <c r="I38" s="18">
        <f t="shared" si="1"/>
        <v>274.969206724233</v>
      </c>
      <c r="J38" s="18">
        <f t="shared" si="2"/>
        <v>0.0220612390583833</v>
      </c>
      <c r="K38" s="18">
        <f t="shared" si="3"/>
        <v>111.515611111111</v>
      </c>
      <c r="L38" s="18">
        <f t="shared" si="4"/>
        <v>1.11515611111111</v>
      </c>
      <c r="M38" s="13" t="s">
        <v>73</v>
      </c>
      <c r="N38" s="13"/>
      <c r="O38" s="18">
        <f t="shared" si="19"/>
        <v>2.32209123485035</v>
      </c>
      <c r="P38" s="18">
        <f t="shared" si="5"/>
        <v>0.0512282098474101</v>
      </c>
      <c r="Q38" s="23">
        <f t="shared" si="6"/>
        <v>0.00665966728016332</v>
      </c>
      <c r="R38" s="18">
        <f t="shared" si="7"/>
        <v>0.144970294444444</v>
      </c>
      <c r="S38" s="24">
        <f t="shared" si="8"/>
        <v>0.0459381510238667</v>
      </c>
      <c r="T38" s="3">
        <v>0.01</v>
      </c>
      <c r="U38" s="25">
        <f t="shared" si="9"/>
        <v>0.000459381510238667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0.0223593815102387</v>
      </c>
      <c r="AR38" s="28">
        <f t="shared" si="15"/>
        <v>111.515611111111</v>
      </c>
      <c r="AS38" s="1">
        <f t="shared" si="16"/>
        <v>0.13</v>
      </c>
      <c r="AT38" s="2">
        <f t="shared" si="20"/>
        <v>10.9066666666667</v>
      </c>
      <c r="AU38" s="1">
        <f t="shared" si="17"/>
        <v>23686.7594819897</v>
      </c>
      <c r="AV38" s="1">
        <f>SUM(AU27:AU38)</f>
        <v>346911.058341914</v>
      </c>
    </row>
    <row r="39" s="1" customFormat="1" spans="1:46">
      <c r="A39" s="13"/>
      <c r="B39" s="13"/>
      <c r="C39" s="16">
        <v>12</v>
      </c>
      <c r="D39" s="17">
        <v>-4.59714968651613</v>
      </c>
      <c r="E39" s="19">
        <f t="shared" si="18"/>
        <v>1.81920672423333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-7.146812294</v>
      </c>
      <c r="E42" s="16"/>
      <c r="F42" s="16"/>
      <c r="G42" s="13">
        <v>1</v>
      </c>
      <c r="H42" s="18">
        <f t="shared" ref="H42:H53" si="21">E43</f>
        <v>-7.146812294</v>
      </c>
      <c r="I42" s="18">
        <f t="shared" ref="I42:I53" si="22">H42+273.15</f>
        <v>266.003187706</v>
      </c>
      <c r="J42" s="18">
        <f t="shared" ref="J42:J53" si="23">EXP(($C$16*(I42-$C$14))/($C$17*I42*$C$14))</f>
        <v>0.00668764275217426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0.000515557346059647</v>
      </c>
      <c r="Q42" s="23">
        <f t="shared" ref="Q42:Q53" si="27">P42*$B$44</f>
        <v>6.70224549877541e-5</v>
      </c>
      <c r="R42" s="18">
        <f t="shared" ref="R42:R53" si="28">L42*$B$44</f>
        <v>0.0100218354166667</v>
      </c>
      <c r="S42" s="24">
        <f t="shared" ref="S42:S53" si="29">Q42/R42</f>
        <v>0.00668764275217426</v>
      </c>
      <c r="T42" s="3">
        <v>0.01</v>
      </c>
      <c r="U42" s="25">
        <f t="shared" ref="U42:U53" si="30">S42*T42</f>
        <v>6.68764275217426e-5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0.0148668764275217</v>
      </c>
      <c r="AR42" s="28">
        <f t="shared" ref="AR42:AR53" si="34">$B$42/12</f>
        <v>7.70910416666667</v>
      </c>
      <c r="AS42" s="1">
        <f t="shared" ref="AS42:AS53" si="35">$B$44</f>
        <v>0.13</v>
      </c>
      <c r="AT42" s="2">
        <f>$E$5/12</f>
        <v>156.772534246575</v>
      </c>
      <c r="AU42" s="1">
        <f t="shared" ref="AU42:AU53" si="36">AT42*10000*AS42*0.67*AR42*AQ42</f>
        <v>15649.9076605021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-6.42131207987097</v>
      </c>
      <c r="E43" s="19">
        <f t="shared" ref="E43:E54" si="37">D42</f>
        <v>-7.146812294</v>
      </c>
      <c r="F43" s="16" t="s">
        <v>73</v>
      </c>
      <c r="G43" s="13">
        <v>2</v>
      </c>
      <c r="H43" s="18">
        <f t="shared" si="21"/>
        <v>-6.42131207987097</v>
      </c>
      <c r="I43" s="18">
        <f t="shared" si="22"/>
        <v>266.728687920129</v>
      </c>
      <c r="J43" s="18">
        <f t="shared" si="23"/>
        <v>0.00738775703330198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0.153666525987274</v>
      </c>
      <c r="P43" s="18">
        <f t="shared" si="26"/>
        <v>0.00113525095814556</v>
      </c>
      <c r="Q43" s="23">
        <f t="shared" si="27"/>
        <v>0.000147582624558923</v>
      </c>
      <c r="R43" s="18">
        <f t="shared" si="28"/>
        <v>0.0100218354166667</v>
      </c>
      <c r="S43" s="24">
        <f t="shared" si="29"/>
        <v>0.0147261073868254</v>
      </c>
      <c r="T43" s="3">
        <v>0.01</v>
      </c>
      <c r="U43" s="25">
        <f t="shared" si="30"/>
        <v>0.000147261073868254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0.0149472610738683</v>
      </c>
      <c r="AR43" s="28">
        <f t="shared" si="34"/>
        <v>7.70910416666667</v>
      </c>
      <c r="AS43" s="1">
        <f t="shared" si="35"/>
        <v>0.13</v>
      </c>
      <c r="AT43" s="2">
        <f t="shared" ref="AT43:AT53" si="39">$E$5/12</f>
        <v>156.772534246575</v>
      </c>
      <c r="AU43" s="1">
        <f t="shared" si="36"/>
        <v>15734.5261275202</v>
      </c>
    </row>
    <row r="44" s="1" customFormat="1" spans="1:47">
      <c r="A44" s="13" t="s">
        <v>37</v>
      </c>
      <c r="B44" s="13">
        <v>0.13</v>
      </c>
      <c r="C44" s="16">
        <v>2</v>
      </c>
      <c r="D44" s="17">
        <v>-2.03963998189286</v>
      </c>
      <c r="E44" s="19">
        <f t="shared" si="37"/>
        <v>-6.42131207987097</v>
      </c>
      <c r="F44" s="16" t="s">
        <v>73</v>
      </c>
      <c r="G44" s="13">
        <v>3</v>
      </c>
      <c r="H44" s="18">
        <f t="shared" si="21"/>
        <v>-2.03963998189286</v>
      </c>
      <c r="I44" s="18">
        <f t="shared" si="22"/>
        <v>271.110360018107</v>
      </c>
      <c r="J44" s="18">
        <f t="shared" si="23"/>
        <v>0.0133272069416724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0.229622316695795</v>
      </c>
      <c r="P44" s="18">
        <f t="shared" si="26"/>
        <v>0.00306022413303109</v>
      </c>
      <c r="Q44" s="23">
        <f t="shared" si="27"/>
        <v>0.000397829137294042</v>
      </c>
      <c r="R44" s="18">
        <f t="shared" si="28"/>
        <v>0.0100218354166667</v>
      </c>
      <c r="S44" s="24">
        <f t="shared" si="29"/>
        <v>0.0396962353455175</v>
      </c>
      <c r="T44" s="3">
        <v>0.01</v>
      </c>
      <c r="U44" s="25">
        <f t="shared" si="30"/>
        <v>0.000396962353455175</v>
      </c>
      <c r="V44" s="24"/>
      <c r="W44" s="3"/>
      <c r="X44" s="25"/>
      <c r="Y44" s="27">
        <v>0.02</v>
      </c>
      <c r="Z44" s="3">
        <v>0.49</v>
      </c>
      <c r="AA44" s="26">
        <f t="shared" si="31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32"/>
        <v>0.005</v>
      </c>
      <c r="AQ44" s="1">
        <f t="shared" si="33"/>
        <v>0.0151969623534552</v>
      </c>
      <c r="AR44" s="28">
        <f t="shared" si="34"/>
        <v>7.70910416666667</v>
      </c>
      <c r="AS44" s="1">
        <f t="shared" si="35"/>
        <v>0.13</v>
      </c>
      <c r="AT44" s="2">
        <f t="shared" si="39"/>
        <v>156.772534246575</v>
      </c>
      <c r="AU44" s="1">
        <f t="shared" si="36"/>
        <v>15997.3790534388</v>
      </c>
    </row>
    <row r="45" s="1" customFormat="1" spans="1:47">
      <c r="A45" s="13"/>
      <c r="B45" s="13"/>
      <c r="C45" s="16">
        <v>3</v>
      </c>
      <c r="D45" s="17">
        <v>6.31518334793548</v>
      </c>
      <c r="E45" s="19">
        <f t="shared" si="37"/>
        <v>-2.03963998189286</v>
      </c>
      <c r="F45" s="16" t="s">
        <v>73</v>
      </c>
      <c r="G45" s="13">
        <v>4</v>
      </c>
      <c r="H45" s="18">
        <f t="shared" si="21"/>
        <v>6.31518334793548</v>
      </c>
      <c r="I45" s="18">
        <f t="shared" si="22"/>
        <v>279.465183347935</v>
      </c>
      <c r="J45" s="18">
        <f t="shared" si="23"/>
        <v>0.0389975307848797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0.30365313422943</v>
      </c>
      <c r="P45" s="18">
        <f t="shared" si="26"/>
        <v>0.0118417224500374</v>
      </c>
      <c r="Q45" s="23">
        <f t="shared" si="27"/>
        <v>0.00153942391850486</v>
      </c>
      <c r="R45" s="18">
        <f t="shared" si="28"/>
        <v>0.0100218354166667</v>
      </c>
      <c r="S45" s="24">
        <f t="shared" si="29"/>
        <v>0.153606984599323</v>
      </c>
      <c r="T45" s="3">
        <v>0.01</v>
      </c>
      <c r="U45" s="25">
        <f t="shared" si="30"/>
        <v>0.00153606984599323</v>
      </c>
      <c r="V45" s="24"/>
      <c r="W45" s="3"/>
      <c r="X45" s="25"/>
      <c r="Y45" s="27">
        <v>0.02</v>
      </c>
      <c r="Z45" s="3">
        <v>0.49</v>
      </c>
      <c r="AA45" s="26">
        <f t="shared" si="31"/>
        <v>0.0098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</v>
      </c>
      <c r="AO45" s="3">
        <v>0.5</v>
      </c>
      <c r="AP45" s="3">
        <f t="shared" si="32"/>
        <v>0.005</v>
      </c>
      <c r="AQ45" s="1">
        <f t="shared" si="33"/>
        <v>0.0163360698459932</v>
      </c>
      <c r="AR45" s="28">
        <f t="shared" si="34"/>
        <v>7.70910416666667</v>
      </c>
      <c r="AS45" s="1">
        <f t="shared" si="35"/>
        <v>0.13</v>
      </c>
      <c r="AT45" s="2">
        <f t="shared" si="39"/>
        <v>156.772534246575</v>
      </c>
      <c r="AU45" s="1">
        <f t="shared" si="36"/>
        <v>17196.4827898905</v>
      </c>
    </row>
    <row r="46" s="1" customFormat="1" spans="1:47">
      <c r="A46" s="13"/>
      <c r="B46" s="13"/>
      <c r="C46" s="16">
        <v>4</v>
      </c>
      <c r="D46" s="17">
        <v>9.95749906</v>
      </c>
      <c r="E46" s="19">
        <f t="shared" si="37"/>
        <v>6.31518334793548</v>
      </c>
      <c r="F46" s="16" t="s">
        <v>73</v>
      </c>
      <c r="G46" s="13">
        <v>5</v>
      </c>
      <c r="H46" s="18">
        <f t="shared" si="21"/>
        <v>9.95749906</v>
      </c>
      <c r="I46" s="18">
        <f t="shared" si="22"/>
        <v>283.10749906</v>
      </c>
      <c r="J46" s="18">
        <f t="shared" si="23"/>
        <v>0.0610529858542844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0.277220841190423</v>
      </c>
      <c r="O46" s="18">
        <f t="shared" si="38"/>
        <v>0.0916816122556363</v>
      </c>
      <c r="P46" s="18">
        <f t="shared" si="26"/>
        <v>0.00559743617614135</v>
      </c>
      <c r="Q46" s="23">
        <f t="shared" si="27"/>
        <v>0.000727666702898375</v>
      </c>
      <c r="R46" s="18">
        <f t="shared" si="28"/>
        <v>0.0100218354166667</v>
      </c>
      <c r="S46" s="24">
        <f t="shared" si="29"/>
        <v>0.0726081274182811</v>
      </c>
      <c r="T46" s="3">
        <v>0.01</v>
      </c>
      <c r="U46" s="25">
        <f t="shared" si="30"/>
        <v>0.000726081274182811</v>
      </c>
      <c r="V46" s="24"/>
      <c r="W46" s="3"/>
      <c r="X46" s="25"/>
      <c r="Y46" s="27">
        <v>0.04</v>
      </c>
      <c r="Z46" s="3">
        <v>0.49</v>
      </c>
      <c r="AA46" s="26">
        <f t="shared" si="31"/>
        <v>0.0196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0.015</v>
      </c>
      <c r="AO46" s="3">
        <v>0.5</v>
      </c>
      <c r="AP46" s="3">
        <f t="shared" si="32"/>
        <v>0.0075</v>
      </c>
      <c r="AQ46" s="1">
        <f t="shared" si="33"/>
        <v>0.0278260812741828</v>
      </c>
      <c r="AR46" s="28">
        <f t="shared" si="34"/>
        <v>7.70910416666667</v>
      </c>
      <c r="AS46" s="1">
        <f t="shared" si="35"/>
        <v>0.13</v>
      </c>
      <c r="AT46" s="2">
        <f t="shared" si="39"/>
        <v>156.772534246575</v>
      </c>
      <c r="AU46" s="1">
        <f t="shared" si="36"/>
        <v>29291.6675952474</v>
      </c>
    </row>
    <row r="47" s="1" customFormat="1" spans="1:47">
      <c r="A47" s="13"/>
      <c r="B47" s="13"/>
      <c r="C47" s="16">
        <v>5</v>
      </c>
      <c r="D47" s="17">
        <v>18.040435896129</v>
      </c>
      <c r="E47" s="19">
        <f t="shared" si="37"/>
        <v>9.95749906</v>
      </c>
      <c r="F47" s="16" t="s">
        <v>75</v>
      </c>
      <c r="G47" s="13">
        <v>6</v>
      </c>
      <c r="H47" s="18">
        <f t="shared" si="21"/>
        <v>18.040435896129</v>
      </c>
      <c r="I47" s="18">
        <f t="shared" si="22"/>
        <v>291.190435896129</v>
      </c>
      <c r="J47" s="18">
        <f t="shared" si="23"/>
        <v>0.158605364039006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0.163175217746162</v>
      </c>
      <c r="P47" s="18">
        <f t="shared" si="26"/>
        <v>0.025880464812774</v>
      </c>
      <c r="Q47" s="23">
        <f t="shared" si="27"/>
        <v>0.00336446042566062</v>
      </c>
      <c r="R47" s="18">
        <f t="shared" si="28"/>
        <v>0.0100218354166667</v>
      </c>
      <c r="S47" s="24">
        <f t="shared" si="29"/>
        <v>0.335712999244171</v>
      </c>
      <c r="T47" s="3">
        <v>0.01</v>
      </c>
      <c r="U47" s="25">
        <f t="shared" si="30"/>
        <v>0.00335712999244171</v>
      </c>
      <c r="V47" s="24"/>
      <c r="W47" s="3"/>
      <c r="X47" s="25"/>
      <c r="Y47" s="27">
        <v>0.04</v>
      </c>
      <c r="Z47" s="3">
        <v>0.49</v>
      </c>
      <c r="AA47" s="26">
        <f t="shared" si="31"/>
        <v>0.0196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0.015</v>
      </c>
      <c r="AO47" s="3">
        <v>0.5</v>
      </c>
      <c r="AP47" s="3">
        <f t="shared" si="32"/>
        <v>0.0075</v>
      </c>
      <c r="AQ47" s="1">
        <f t="shared" si="33"/>
        <v>0.0304571299924417</v>
      </c>
      <c r="AR47" s="28">
        <f t="shared" si="34"/>
        <v>7.70910416666667</v>
      </c>
      <c r="AS47" s="1">
        <f t="shared" si="35"/>
        <v>0.13</v>
      </c>
      <c r="AT47" s="2">
        <f t="shared" si="39"/>
        <v>156.772534246575</v>
      </c>
      <c r="AU47" s="1">
        <f t="shared" si="36"/>
        <v>32061.2923844068</v>
      </c>
    </row>
    <row r="48" s="1" customFormat="1" spans="1:47">
      <c r="A48" s="13"/>
      <c r="B48" s="13"/>
      <c r="C48" s="16">
        <v>6</v>
      </c>
      <c r="D48" s="17">
        <v>21.2220713083333</v>
      </c>
      <c r="E48" s="19">
        <f t="shared" si="37"/>
        <v>18.040435896129</v>
      </c>
      <c r="F48" s="16" t="s">
        <v>73</v>
      </c>
      <c r="G48" s="13">
        <v>7</v>
      </c>
      <c r="H48" s="18">
        <f t="shared" si="21"/>
        <v>21.2220713083333</v>
      </c>
      <c r="I48" s="18">
        <f t="shared" si="22"/>
        <v>294.372071308333</v>
      </c>
      <c r="J48" s="18">
        <f t="shared" si="23"/>
        <v>0.227653041687561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0.214385794600054</v>
      </c>
      <c r="P48" s="18">
        <f t="shared" si="26"/>
        <v>0.048805578235307</v>
      </c>
      <c r="Q48" s="23">
        <f t="shared" si="27"/>
        <v>0.00634472517058991</v>
      </c>
      <c r="R48" s="18">
        <f t="shared" si="28"/>
        <v>0.0100218354166667</v>
      </c>
      <c r="S48" s="24">
        <f t="shared" si="29"/>
        <v>0.63309013836312</v>
      </c>
      <c r="T48" s="3">
        <v>0.01</v>
      </c>
      <c r="U48" s="25">
        <f t="shared" si="30"/>
        <v>0.0063309013836312</v>
      </c>
      <c r="V48" s="24"/>
      <c r="W48" s="3"/>
      <c r="X48" s="25"/>
      <c r="Y48" s="27">
        <v>0.04</v>
      </c>
      <c r="Z48" s="3">
        <v>0.49</v>
      </c>
      <c r="AA48" s="26">
        <f t="shared" si="31"/>
        <v>0.0196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0.015</v>
      </c>
      <c r="AO48" s="3">
        <v>0.5</v>
      </c>
      <c r="AP48" s="3">
        <f t="shared" si="32"/>
        <v>0.0075</v>
      </c>
      <c r="AQ48" s="1">
        <f t="shared" si="33"/>
        <v>0.0334309013836312</v>
      </c>
      <c r="AR48" s="28">
        <f t="shared" si="34"/>
        <v>7.70910416666667</v>
      </c>
      <c r="AS48" s="1">
        <f t="shared" si="35"/>
        <v>0.13</v>
      </c>
      <c r="AT48" s="2">
        <f t="shared" si="39"/>
        <v>156.772534246575</v>
      </c>
      <c r="AU48" s="1">
        <f t="shared" si="36"/>
        <v>35191.6908848884</v>
      </c>
    </row>
    <row r="49" s="1" customFormat="1" spans="1:47">
      <c r="A49" s="13"/>
      <c r="B49" s="13"/>
      <c r="C49" s="16">
        <v>7</v>
      </c>
      <c r="D49" s="17">
        <v>22.1975514025807</v>
      </c>
      <c r="E49" s="19">
        <f t="shared" si="37"/>
        <v>21.2220713083333</v>
      </c>
      <c r="F49" s="16" t="s">
        <v>73</v>
      </c>
      <c r="G49" s="13">
        <v>8</v>
      </c>
      <c r="H49" s="18">
        <f t="shared" si="21"/>
        <v>22.1975514025807</v>
      </c>
      <c r="I49" s="18">
        <f t="shared" si="22"/>
        <v>295.347551402581</v>
      </c>
      <c r="J49" s="18">
        <f t="shared" si="23"/>
        <v>0.253932474736565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0.242671258031414</v>
      </c>
      <c r="P49" s="18">
        <f t="shared" si="26"/>
        <v>0.0616221130993524</v>
      </c>
      <c r="Q49" s="23">
        <f t="shared" si="27"/>
        <v>0.00801087470291582</v>
      </c>
      <c r="R49" s="18">
        <f t="shared" si="28"/>
        <v>0.0100218354166667</v>
      </c>
      <c r="S49" s="24">
        <f t="shared" si="29"/>
        <v>0.799342073568026</v>
      </c>
      <c r="T49" s="3">
        <v>0.01</v>
      </c>
      <c r="U49" s="25">
        <f t="shared" si="30"/>
        <v>0.00799342073568026</v>
      </c>
      <c r="V49" s="24"/>
      <c r="W49" s="3"/>
      <c r="X49" s="25"/>
      <c r="Y49" s="27">
        <v>0.04</v>
      </c>
      <c r="Z49" s="3">
        <v>0.49</v>
      </c>
      <c r="AA49" s="26">
        <f t="shared" si="31"/>
        <v>0.0196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0.015</v>
      </c>
      <c r="AO49" s="3">
        <v>0.5</v>
      </c>
      <c r="AP49" s="3">
        <f t="shared" si="32"/>
        <v>0.0075</v>
      </c>
      <c r="AQ49" s="1">
        <f t="shared" si="33"/>
        <v>0.0350934207356803</v>
      </c>
      <c r="AR49" s="28">
        <f t="shared" si="34"/>
        <v>7.70910416666667</v>
      </c>
      <c r="AS49" s="1">
        <f t="shared" si="35"/>
        <v>0.13</v>
      </c>
      <c r="AT49" s="2">
        <f t="shared" si="39"/>
        <v>156.772534246575</v>
      </c>
      <c r="AU49" s="1">
        <f t="shared" si="36"/>
        <v>36941.7743318188</v>
      </c>
    </row>
    <row r="50" s="1" customFormat="1" spans="1:47">
      <c r="A50" s="13"/>
      <c r="B50" s="13"/>
      <c r="C50" s="16">
        <v>8</v>
      </c>
      <c r="D50" s="17">
        <v>21.8461577432258</v>
      </c>
      <c r="E50" s="19">
        <f t="shared" si="37"/>
        <v>22.1975514025807</v>
      </c>
      <c r="F50" s="16" t="s">
        <v>73</v>
      </c>
      <c r="G50" s="13">
        <v>9</v>
      </c>
      <c r="H50" s="18">
        <f t="shared" si="21"/>
        <v>21.8461577432258</v>
      </c>
      <c r="I50" s="18">
        <f t="shared" si="22"/>
        <v>294.996157743226</v>
      </c>
      <c r="J50" s="18">
        <f t="shared" si="23"/>
        <v>0.244153828200733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0.258140186598728</v>
      </c>
      <c r="P50" s="18">
        <f t="shared" si="26"/>
        <v>0.063025914770531</v>
      </c>
      <c r="Q50" s="23">
        <f t="shared" si="27"/>
        <v>0.00819336892016903</v>
      </c>
      <c r="R50" s="18">
        <f t="shared" si="28"/>
        <v>0.0100218354166667</v>
      </c>
      <c r="S50" s="24">
        <f t="shared" si="29"/>
        <v>0.817551733741623</v>
      </c>
      <c r="T50" s="3">
        <v>0.01</v>
      </c>
      <c r="U50" s="25">
        <f t="shared" si="30"/>
        <v>0.00817551733741623</v>
      </c>
      <c r="V50" s="24"/>
      <c r="W50" s="3"/>
      <c r="X50" s="25"/>
      <c r="Y50" s="27">
        <v>0.02</v>
      </c>
      <c r="Z50" s="3">
        <v>0.49</v>
      </c>
      <c r="AA50" s="26">
        <f t="shared" si="31"/>
        <v>0.0098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</v>
      </c>
      <c r="AO50" s="3">
        <v>0.5</v>
      </c>
      <c r="AP50" s="3">
        <f t="shared" si="32"/>
        <v>0.005</v>
      </c>
      <c r="AQ50" s="1">
        <f t="shared" si="33"/>
        <v>0.0229755173374162</v>
      </c>
      <c r="AR50" s="28">
        <f t="shared" si="34"/>
        <v>7.70910416666667</v>
      </c>
      <c r="AS50" s="1">
        <f t="shared" si="35"/>
        <v>0.13</v>
      </c>
      <c r="AT50" s="2">
        <f t="shared" si="39"/>
        <v>156.772534246575</v>
      </c>
      <c r="AU50" s="1">
        <f t="shared" si="36"/>
        <v>24185.6267882336</v>
      </c>
    </row>
    <row r="51" s="1" customFormat="1" spans="1:47">
      <c r="A51" s="13"/>
      <c r="B51" s="13"/>
      <c r="C51" s="16">
        <v>9</v>
      </c>
      <c r="D51" s="17">
        <v>16.2747376306</v>
      </c>
      <c r="E51" s="19">
        <f t="shared" si="37"/>
        <v>21.8461577432258</v>
      </c>
      <c r="F51" s="16" t="s">
        <v>73</v>
      </c>
      <c r="G51" s="13">
        <v>10</v>
      </c>
      <c r="H51" s="18">
        <f t="shared" si="21"/>
        <v>16.2747376306</v>
      </c>
      <c r="I51" s="18">
        <f t="shared" si="22"/>
        <v>289.4247376306</v>
      </c>
      <c r="J51" s="18">
        <f t="shared" si="23"/>
        <v>0.129337354305415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0.272205313494864</v>
      </c>
      <c r="P51" s="18">
        <f t="shared" si="26"/>
        <v>0.0352063150753018</v>
      </c>
      <c r="Q51" s="23">
        <f t="shared" si="27"/>
        <v>0.00457682095978923</v>
      </c>
      <c r="R51" s="18">
        <f t="shared" si="28"/>
        <v>0.0100218354166667</v>
      </c>
      <c r="S51" s="24">
        <f t="shared" si="29"/>
        <v>0.456684905459315</v>
      </c>
      <c r="T51" s="3">
        <v>0.01</v>
      </c>
      <c r="U51" s="25">
        <f t="shared" si="30"/>
        <v>0.00456684905459315</v>
      </c>
      <c r="V51" s="24"/>
      <c r="W51" s="3"/>
      <c r="X51" s="25"/>
      <c r="Y51" s="27">
        <v>0.02</v>
      </c>
      <c r="Z51" s="3">
        <v>0.49</v>
      </c>
      <c r="AA51" s="26">
        <f t="shared" si="31"/>
        <v>0.0098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</v>
      </c>
      <c r="AO51" s="3">
        <v>0.5</v>
      </c>
      <c r="AP51" s="3">
        <f t="shared" si="32"/>
        <v>0.005</v>
      </c>
      <c r="AQ51" s="1">
        <f t="shared" si="33"/>
        <v>0.0193668490545931</v>
      </c>
      <c r="AR51" s="28">
        <f t="shared" si="34"/>
        <v>7.70910416666667</v>
      </c>
      <c r="AS51" s="1">
        <f t="shared" si="35"/>
        <v>0.13</v>
      </c>
      <c r="AT51" s="2">
        <f t="shared" si="39"/>
        <v>156.772534246575</v>
      </c>
      <c r="AU51" s="1">
        <f t="shared" si="36"/>
        <v>20386.8916821143</v>
      </c>
    </row>
    <row r="52" s="1" customFormat="1" spans="1:47">
      <c r="A52" s="13"/>
      <c r="B52" s="13"/>
      <c r="C52" s="16">
        <v>10</v>
      </c>
      <c r="D52" s="17">
        <v>10.0706536388387</v>
      </c>
      <c r="E52" s="19">
        <f t="shared" si="37"/>
        <v>16.2747376306</v>
      </c>
      <c r="F52" s="16" t="s">
        <v>73</v>
      </c>
      <c r="G52" s="13">
        <v>11</v>
      </c>
      <c r="H52" s="18">
        <f t="shared" si="21"/>
        <v>10.0706536388387</v>
      </c>
      <c r="I52" s="18">
        <f t="shared" si="22"/>
        <v>283.220653638839</v>
      </c>
      <c r="J52" s="18">
        <f t="shared" si="23"/>
        <v>0.0618976920934796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0.225149048498584</v>
      </c>
      <c r="O52" s="18">
        <f t="shared" si="38"/>
        <v>0.0889409915876448</v>
      </c>
      <c r="P52" s="18">
        <f t="shared" si="26"/>
        <v>0.0055052421117808</v>
      </c>
      <c r="Q52" s="23">
        <f t="shared" si="27"/>
        <v>0.000715681474531504</v>
      </c>
      <c r="R52" s="18">
        <f t="shared" si="28"/>
        <v>0.0100218354166667</v>
      </c>
      <c r="S52" s="24">
        <f t="shared" si="29"/>
        <v>0.0714122159042145</v>
      </c>
      <c r="T52" s="3">
        <v>0.01</v>
      </c>
      <c r="U52" s="25">
        <f t="shared" si="30"/>
        <v>0.000714122159042145</v>
      </c>
      <c r="V52" s="24"/>
      <c r="W52" s="3"/>
      <c r="X52" s="25"/>
      <c r="Y52" s="27">
        <v>0.02</v>
      </c>
      <c r="Z52" s="3">
        <v>0.49</v>
      </c>
      <c r="AA52" s="26">
        <f t="shared" si="31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32"/>
        <v>0.005</v>
      </c>
      <c r="AQ52" s="1">
        <f t="shared" si="33"/>
        <v>0.0155141221590421</v>
      </c>
      <c r="AR52" s="28">
        <f t="shared" si="34"/>
        <v>7.70910416666667</v>
      </c>
      <c r="AS52" s="1">
        <f t="shared" si="35"/>
        <v>0.13</v>
      </c>
      <c r="AT52" s="2">
        <f t="shared" si="39"/>
        <v>156.772534246575</v>
      </c>
      <c r="AU52" s="1">
        <f t="shared" si="36"/>
        <v>16331.2435134857</v>
      </c>
    </row>
    <row r="53" s="1" customFormat="1" spans="1:48">
      <c r="A53" s="13"/>
      <c r="B53" s="13"/>
      <c r="C53" s="16">
        <v>11</v>
      </c>
      <c r="D53" s="17">
        <v>1.81920672423333</v>
      </c>
      <c r="E53" s="19">
        <f t="shared" si="37"/>
        <v>10.0706536388387</v>
      </c>
      <c r="F53" s="16" t="s">
        <v>75</v>
      </c>
      <c r="G53" s="13">
        <v>12</v>
      </c>
      <c r="H53" s="18">
        <f t="shared" si="21"/>
        <v>1.81920672423333</v>
      </c>
      <c r="I53" s="18">
        <f t="shared" si="22"/>
        <v>274.969206724233</v>
      </c>
      <c r="J53" s="18">
        <f t="shared" si="23"/>
        <v>0.0220612390583833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0.160526791142531</v>
      </c>
      <c r="P53" s="18">
        <f t="shared" si="26"/>
        <v>0.00354141991467054</v>
      </c>
      <c r="Q53" s="23">
        <f t="shared" si="27"/>
        <v>0.00046038458890717</v>
      </c>
      <c r="R53" s="18">
        <f t="shared" si="28"/>
        <v>0.0100218354166667</v>
      </c>
      <c r="S53" s="24">
        <f t="shared" si="29"/>
        <v>0.0459381510238667</v>
      </c>
      <c r="T53" s="3">
        <v>0.01</v>
      </c>
      <c r="U53" s="25">
        <f t="shared" si="30"/>
        <v>0.000459381510238667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0.0152593815102387</v>
      </c>
      <c r="AR53" s="28">
        <f t="shared" si="34"/>
        <v>7.70910416666667</v>
      </c>
      <c r="AS53" s="1">
        <f t="shared" si="35"/>
        <v>0.13</v>
      </c>
      <c r="AT53" s="2">
        <f t="shared" si="39"/>
        <v>156.772534246575</v>
      </c>
      <c r="AU53" s="1">
        <f t="shared" si="36"/>
        <v>16063.085797197</v>
      </c>
      <c r="AV53" s="1">
        <f>SUM(AU42:AU53)</f>
        <v>275031.568608743</v>
      </c>
    </row>
    <row r="54" s="1" customFormat="1" spans="1:46">
      <c r="A54" s="13"/>
      <c r="B54" s="13"/>
      <c r="C54" s="16">
        <v>12</v>
      </c>
      <c r="D54" s="17">
        <v>-4.59714968651613</v>
      </c>
      <c r="E54" s="19">
        <f t="shared" si="37"/>
        <v>1.81920672423333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37:51"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</row>
    <row r="56" s="1" customFormat="1" spans="19:51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</row>
    <row r="57" s="1" customFormat="1" spans="1:52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 s="29"/>
    </row>
    <row r="58" s="1" customFormat="1" spans="1:52">
      <c r="A58" s="13" t="s">
        <v>71</v>
      </c>
      <c r="B58" s="13">
        <f>F7</f>
        <v>122.786</v>
      </c>
      <c r="C58" s="16" t="s">
        <v>72</v>
      </c>
      <c r="D58" s="17">
        <v>-7.146812294</v>
      </c>
      <c r="E58" s="16"/>
      <c r="F58" s="16"/>
      <c r="G58" s="13">
        <v>1</v>
      </c>
      <c r="H58" s="18">
        <f t="shared" ref="H58:H69" si="40">E59</f>
        <v>-7.146812294</v>
      </c>
      <c r="I58" s="18">
        <f t="shared" ref="I58:I69" si="41">H58+273.15</f>
        <v>266.003187706</v>
      </c>
      <c r="J58" s="18">
        <f t="shared" ref="J58:J69" si="42">EXP(($C$16*(I58-$C$14))/($C$17*I58*$C$14))</f>
        <v>0.00668764275217426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0.0184758503167905</v>
      </c>
      <c r="Q58" s="23">
        <f t="shared" ref="Q58:Q69" si="46">P58*$B$60</f>
        <v>0.00535799659186926</v>
      </c>
      <c r="R58" s="18">
        <f t="shared" ref="R58:R69" si="47">L58*$B$60</f>
        <v>0.80117865</v>
      </c>
      <c r="S58" s="24">
        <f t="shared" ref="S58:S69" si="48">Q58/R58</f>
        <v>0.00668764275217426</v>
      </c>
      <c r="T58" s="3">
        <v>0.27</v>
      </c>
      <c r="U58" s="25">
        <f t="shared" ref="U58:U69" si="49">S58*T58</f>
        <v>0.00180566354308705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0.226750840426422</v>
      </c>
      <c r="AC58" s="28">
        <f t="shared" ref="AC58:AC69" si="51">$B$58/12</f>
        <v>10.2321666666667</v>
      </c>
      <c r="AD58" s="1">
        <f t="shared" ref="AD58:AD69" si="52">$B$60</f>
        <v>0.29</v>
      </c>
      <c r="AE58" s="29">
        <f t="shared" ref="AE58:AE69" si="53">$E$7/12</f>
        <v>86.7911640466</v>
      </c>
      <c r="AF58" s="1">
        <f t="shared" ref="AF58:AF69" si="54">AE58*10000*AC58*AB58</f>
        <v>2013687.26784722</v>
      </c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 s="29"/>
    </row>
    <row r="59" s="1" customFormat="1" spans="1:52">
      <c r="A59" s="13" t="s">
        <v>74</v>
      </c>
      <c r="B59" s="13">
        <v>27</v>
      </c>
      <c r="C59" s="16">
        <v>1</v>
      </c>
      <c r="D59" s="17">
        <v>-6.42131207987097</v>
      </c>
      <c r="E59" s="19">
        <f t="shared" ref="E59:E70" si="55">D58</f>
        <v>-7.146812294</v>
      </c>
      <c r="F59" s="16" t="s">
        <v>73</v>
      </c>
      <c r="G59" s="13">
        <v>2</v>
      </c>
      <c r="H59" s="18">
        <f t="shared" si="40"/>
        <v>-6.42131207987097</v>
      </c>
      <c r="I59" s="18">
        <f t="shared" si="41"/>
        <v>266.728687920129</v>
      </c>
      <c r="J59" s="18">
        <f t="shared" si="42"/>
        <v>0.00738775703330198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5.50689414968321</v>
      </c>
      <c r="P59" s="18">
        <f t="shared" si="45"/>
        <v>0.0406835959859716</v>
      </c>
      <c r="Q59" s="23">
        <f t="shared" si="46"/>
        <v>0.0117982428359318</v>
      </c>
      <c r="R59" s="18">
        <f t="shared" si="47"/>
        <v>0.80117865</v>
      </c>
      <c r="S59" s="24">
        <f t="shared" si="48"/>
        <v>0.0147261073868254</v>
      </c>
      <c r="T59" s="3">
        <v>0.27</v>
      </c>
      <c r="U59" s="25">
        <f t="shared" si="49"/>
        <v>0.00397604899444285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0.22717254631962</v>
      </c>
      <c r="AC59" s="28">
        <f t="shared" si="51"/>
        <v>10.2321666666667</v>
      </c>
      <c r="AD59" s="1">
        <f t="shared" si="52"/>
        <v>0.29</v>
      </c>
      <c r="AE59" s="29">
        <f t="shared" si="53"/>
        <v>86.7911640466</v>
      </c>
      <c r="AF59" s="1">
        <f t="shared" si="54"/>
        <v>2017432.27618462</v>
      </c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29"/>
    </row>
    <row r="60" s="1" customFormat="1" spans="1:52">
      <c r="A60" s="13" t="s">
        <v>37</v>
      </c>
      <c r="B60" s="13">
        <v>0.29</v>
      </c>
      <c r="C60" s="16">
        <v>2</v>
      </c>
      <c r="D60" s="17">
        <v>-2.03963998189286</v>
      </c>
      <c r="E60" s="19">
        <f t="shared" si="55"/>
        <v>-6.42131207987097</v>
      </c>
      <c r="F60" s="16" t="s">
        <v>73</v>
      </c>
      <c r="G60" s="13">
        <v>3</v>
      </c>
      <c r="H60" s="18">
        <f t="shared" si="40"/>
        <v>-2.03963998189286</v>
      </c>
      <c r="I60" s="18">
        <f t="shared" si="41"/>
        <v>271.110360018107</v>
      </c>
      <c r="J60" s="18">
        <f t="shared" si="42"/>
        <v>0.0133272069416724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8.22889555369724</v>
      </c>
      <c r="P60" s="18">
        <f t="shared" si="45"/>
        <v>0.109668193945531</v>
      </c>
      <c r="Q60" s="23">
        <f t="shared" si="46"/>
        <v>0.031803776244204</v>
      </c>
      <c r="R60" s="18">
        <f t="shared" si="47"/>
        <v>0.80117865</v>
      </c>
      <c r="S60" s="24">
        <f t="shared" si="48"/>
        <v>0.0396962353455175</v>
      </c>
      <c r="T60" s="3">
        <v>0.27</v>
      </c>
      <c r="U60" s="25">
        <f t="shared" si="49"/>
        <v>0.0107179835432897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50"/>
        <v>0.228482504202461</v>
      </c>
      <c r="AC60" s="28">
        <f t="shared" si="51"/>
        <v>10.2321666666667</v>
      </c>
      <c r="AD60" s="1">
        <f t="shared" si="52"/>
        <v>0.29</v>
      </c>
      <c r="AE60" s="29">
        <f t="shared" si="53"/>
        <v>86.7911640466</v>
      </c>
      <c r="AF60" s="1">
        <f t="shared" si="54"/>
        <v>2029065.5098482</v>
      </c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 s="29"/>
    </row>
    <row r="61" s="1" customFormat="1" spans="1:52">
      <c r="A61" s="13"/>
      <c r="B61" s="13"/>
      <c r="C61" s="16">
        <v>3</v>
      </c>
      <c r="D61" s="17">
        <v>6.31518334793548</v>
      </c>
      <c r="E61" s="19">
        <f t="shared" si="55"/>
        <v>-2.03963998189286</v>
      </c>
      <c r="F61" s="16" t="s">
        <v>73</v>
      </c>
      <c r="G61" s="13">
        <v>4</v>
      </c>
      <c r="H61" s="18">
        <f t="shared" si="40"/>
        <v>6.31518334793548</v>
      </c>
      <c r="I61" s="18">
        <f t="shared" si="41"/>
        <v>279.465183347935</v>
      </c>
      <c r="J61" s="18">
        <f t="shared" si="42"/>
        <v>0.0389975307848797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10.8819123597517</v>
      </c>
      <c r="P61" s="18">
        <f t="shared" si="45"/>
        <v>0.42436771224778</v>
      </c>
      <c r="Q61" s="23">
        <f t="shared" si="46"/>
        <v>0.123066636551856</v>
      </c>
      <c r="R61" s="18">
        <f t="shared" si="47"/>
        <v>0.80117865</v>
      </c>
      <c r="S61" s="24">
        <f t="shared" si="48"/>
        <v>0.153606984599323</v>
      </c>
      <c r="T61" s="3">
        <v>0.27</v>
      </c>
      <c r="U61" s="25">
        <f t="shared" si="49"/>
        <v>0.0414738858418172</v>
      </c>
      <c r="V61" s="3">
        <v>180.9</v>
      </c>
      <c r="W61" s="26">
        <v>6</v>
      </c>
      <c r="X61" s="26">
        <v>3</v>
      </c>
      <c r="Y61" s="26">
        <v>0.3</v>
      </c>
      <c r="Z61" s="26">
        <v>6</v>
      </c>
      <c r="AA61" s="3">
        <v>30.2</v>
      </c>
      <c r="AB61" s="2">
        <f t="shared" si="50"/>
        <v>0.234458376019065</v>
      </c>
      <c r="AC61" s="28">
        <f t="shared" si="51"/>
        <v>10.2321666666667</v>
      </c>
      <c r="AD61" s="1">
        <f t="shared" si="52"/>
        <v>0.29</v>
      </c>
      <c r="AE61" s="29">
        <f t="shared" si="53"/>
        <v>86.7911640466</v>
      </c>
      <c r="AF61" s="1">
        <f t="shared" si="54"/>
        <v>2082134.93604636</v>
      </c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 s="29"/>
    </row>
    <row r="62" s="1" customFormat="1" spans="1:52">
      <c r="A62" s="13"/>
      <c r="B62" s="13"/>
      <c r="C62" s="16">
        <v>4</v>
      </c>
      <c r="D62" s="17">
        <v>9.95749906</v>
      </c>
      <c r="E62" s="19">
        <f t="shared" si="55"/>
        <v>6.31518334793548</v>
      </c>
      <c r="F62" s="16" t="s">
        <v>73</v>
      </c>
      <c r="G62" s="13">
        <v>5</v>
      </c>
      <c r="H62" s="18">
        <f t="shared" si="40"/>
        <v>9.95749906</v>
      </c>
      <c r="I62" s="18">
        <f t="shared" si="41"/>
        <v>283.10749906</v>
      </c>
      <c r="J62" s="18">
        <f t="shared" si="42"/>
        <v>0.0610529858542844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9.93466741512873</v>
      </c>
      <c r="O62" s="18">
        <f t="shared" si="56"/>
        <v>3.28556223237519</v>
      </c>
      <c r="P62" s="18">
        <f t="shared" si="45"/>
        <v>0.200593384496574</v>
      </c>
      <c r="Q62" s="23">
        <f t="shared" si="46"/>
        <v>0.0581720815040064</v>
      </c>
      <c r="R62" s="18">
        <f t="shared" si="47"/>
        <v>0.80117865</v>
      </c>
      <c r="S62" s="24">
        <f t="shared" si="48"/>
        <v>0.0726081274182811</v>
      </c>
      <c r="T62" s="3">
        <v>0.27</v>
      </c>
      <c r="U62" s="25">
        <f t="shared" si="49"/>
        <v>0.0196041944029359</v>
      </c>
      <c r="V62" s="3">
        <v>220.1</v>
      </c>
      <c r="W62" s="26">
        <v>12.1</v>
      </c>
      <c r="X62" s="26">
        <v>4.5</v>
      </c>
      <c r="Y62" s="26">
        <v>1.5</v>
      </c>
      <c r="Z62" s="26">
        <v>6.8</v>
      </c>
      <c r="AA62" s="3">
        <v>30.2</v>
      </c>
      <c r="AB62" s="2">
        <f t="shared" si="50"/>
        <v>0.27900909497249</v>
      </c>
      <c r="AC62" s="28">
        <f t="shared" si="51"/>
        <v>10.2321666666667</v>
      </c>
      <c r="AD62" s="1">
        <f t="shared" si="52"/>
        <v>0.29</v>
      </c>
      <c r="AE62" s="29">
        <f t="shared" si="53"/>
        <v>86.7911640466</v>
      </c>
      <c r="AF62" s="1">
        <f t="shared" si="54"/>
        <v>2477772.78841879</v>
      </c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 s="29"/>
    </row>
    <row r="63" s="1" customFormat="1" spans="1:52">
      <c r="A63" s="13"/>
      <c r="B63" s="13"/>
      <c r="C63" s="16">
        <v>5</v>
      </c>
      <c r="D63" s="17">
        <v>18.040435896129</v>
      </c>
      <c r="E63" s="19">
        <f t="shared" si="55"/>
        <v>9.95749906</v>
      </c>
      <c r="F63" s="16" t="s">
        <v>75</v>
      </c>
      <c r="G63" s="13">
        <v>6</v>
      </c>
      <c r="H63" s="18">
        <f t="shared" si="40"/>
        <v>18.040435896129</v>
      </c>
      <c r="I63" s="18">
        <f t="shared" si="41"/>
        <v>291.190435896129</v>
      </c>
      <c r="J63" s="18">
        <f t="shared" si="42"/>
        <v>0.158605364039006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5.84765384787862</v>
      </c>
      <c r="P63" s="18">
        <f t="shared" si="45"/>
        <v>0.927469267316883</v>
      </c>
      <c r="Q63" s="23">
        <f t="shared" si="46"/>
        <v>0.268966087521896</v>
      </c>
      <c r="R63" s="18">
        <f t="shared" si="47"/>
        <v>0.80117865</v>
      </c>
      <c r="S63" s="24">
        <f t="shared" si="48"/>
        <v>0.335712999244171</v>
      </c>
      <c r="T63" s="3">
        <v>0.27</v>
      </c>
      <c r="U63" s="25">
        <f t="shared" si="49"/>
        <v>0.0906425097959262</v>
      </c>
      <c r="V63" s="3">
        <v>220.1</v>
      </c>
      <c r="W63" s="26">
        <v>12.1</v>
      </c>
      <c r="X63" s="26">
        <v>4.5</v>
      </c>
      <c r="Y63" s="26">
        <v>1.5</v>
      </c>
      <c r="Z63" s="26">
        <v>6.8</v>
      </c>
      <c r="AA63" s="3">
        <v>30.2</v>
      </c>
      <c r="AB63" s="2">
        <f t="shared" si="50"/>
        <v>0.292811839653348</v>
      </c>
      <c r="AC63" s="28">
        <f t="shared" si="51"/>
        <v>10.2321666666667</v>
      </c>
      <c r="AD63" s="1">
        <f t="shared" si="52"/>
        <v>0.29</v>
      </c>
      <c r="AE63" s="29">
        <f t="shared" si="53"/>
        <v>86.7911640466</v>
      </c>
      <c r="AF63" s="1">
        <f t="shared" si="54"/>
        <v>2600349.67136626</v>
      </c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 s="29"/>
    </row>
    <row r="64" s="1" customFormat="1" spans="1:52">
      <c r="A64" s="13"/>
      <c r="B64" s="13"/>
      <c r="C64" s="16">
        <v>6</v>
      </c>
      <c r="D64" s="17">
        <v>21.2220713083333</v>
      </c>
      <c r="E64" s="19">
        <f t="shared" si="55"/>
        <v>18.040435896129</v>
      </c>
      <c r="F64" s="16" t="s">
        <v>73</v>
      </c>
      <c r="G64" s="13">
        <v>7</v>
      </c>
      <c r="H64" s="18">
        <f t="shared" si="40"/>
        <v>21.2220713083333</v>
      </c>
      <c r="I64" s="18">
        <f t="shared" si="41"/>
        <v>294.372071308333</v>
      </c>
      <c r="J64" s="18">
        <f t="shared" si="42"/>
        <v>0.227653041687561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7.68286958056174</v>
      </c>
      <c r="P64" s="18">
        <f t="shared" si="45"/>
        <v>1.74902862890372</v>
      </c>
      <c r="Q64" s="23">
        <f t="shared" si="46"/>
        <v>0.507218302382077</v>
      </c>
      <c r="R64" s="18">
        <f t="shared" si="47"/>
        <v>0.80117865</v>
      </c>
      <c r="S64" s="24">
        <f t="shared" si="48"/>
        <v>0.63309013836312</v>
      </c>
      <c r="T64" s="3">
        <v>0.27</v>
      </c>
      <c r="U64" s="25">
        <f t="shared" si="49"/>
        <v>0.170934337358042</v>
      </c>
      <c r="V64" s="3">
        <v>220.1</v>
      </c>
      <c r="W64" s="26">
        <v>12.1</v>
      </c>
      <c r="X64" s="26">
        <v>4.5</v>
      </c>
      <c r="Y64" s="26">
        <v>1.5</v>
      </c>
      <c r="Z64" s="26">
        <v>6.8</v>
      </c>
      <c r="AA64" s="3">
        <v>30.2</v>
      </c>
      <c r="AB64" s="2">
        <f t="shared" si="50"/>
        <v>0.308412541748668</v>
      </c>
      <c r="AC64" s="28">
        <f t="shared" si="51"/>
        <v>10.2321666666667</v>
      </c>
      <c r="AD64" s="1">
        <f t="shared" si="52"/>
        <v>0.29</v>
      </c>
      <c r="AE64" s="29">
        <f t="shared" si="53"/>
        <v>86.7911640466</v>
      </c>
      <c r="AF64" s="1">
        <f t="shared" si="54"/>
        <v>2738893.52469771</v>
      </c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 s="29"/>
    </row>
    <row r="65" s="1" customFormat="1" spans="1:52">
      <c r="A65" s="13"/>
      <c r="B65" s="13"/>
      <c r="C65" s="16">
        <v>7</v>
      </c>
      <c r="D65" s="17">
        <v>22.1975514025807</v>
      </c>
      <c r="E65" s="19">
        <f t="shared" si="55"/>
        <v>21.2220713083333</v>
      </c>
      <c r="F65" s="16" t="s">
        <v>73</v>
      </c>
      <c r="G65" s="13">
        <v>8</v>
      </c>
      <c r="H65" s="18">
        <f t="shared" si="40"/>
        <v>22.1975514025807</v>
      </c>
      <c r="I65" s="18">
        <f t="shared" si="41"/>
        <v>295.347551402581</v>
      </c>
      <c r="J65" s="18">
        <f t="shared" si="42"/>
        <v>0.253932474736565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8.69652595165802</v>
      </c>
      <c r="P65" s="18">
        <f t="shared" si="45"/>
        <v>2.20833035651528</v>
      </c>
      <c r="Q65" s="23">
        <f t="shared" si="46"/>
        <v>0.640415803389432</v>
      </c>
      <c r="R65" s="18">
        <f t="shared" si="47"/>
        <v>0.80117865</v>
      </c>
      <c r="S65" s="24">
        <f t="shared" si="48"/>
        <v>0.799342073568026</v>
      </c>
      <c r="T65" s="3">
        <v>0.27</v>
      </c>
      <c r="U65" s="25">
        <f t="shared" si="49"/>
        <v>0.215822359863367</v>
      </c>
      <c r="V65" s="3">
        <v>220.1</v>
      </c>
      <c r="W65" s="26">
        <v>12.1</v>
      </c>
      <c r="X65" s="26">
        <v>4.5</v>
      </c>
      <c r="Y65" s="26">
        <v>1.5</v>
      </c>
      <c r="Z65" s="26">
        <v>6.8</v>
      </c>
      <c r="AA65" s="3">
        <v>30.2</v>
      </c>
      <c r="AB65" s="2">
        <f t="shared" si="50"/>
        <v>0.317134284521452</v>
      </c>
      <c r="AC65" s="28">
        <f t="shared" si="51"/>
        <v>10.2321666666667</v>
      </c>
      <c r="AD65" s="1">
        <f t="shared" si="52"/>
        <v>0.29</v>
      </c>
      <c r="AE65" s="29">
        <f t="shared" si="53"/>
        <v>86.7911640466</v>
      </c>
      <c r="AF65" s="1">
        <f t="shared" si="54"/>
        <v>2816347.97797324</v>
      </c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 s="29"/>
    </row>
    <row r="66" s="1" customFormat="1" spans="1:52">
      <c r="A66" s="13"/>
      <c r="B66" s="13"/>
      <c r="C66" s="16">
        <v>8</v>
      </c>
      <c r="D66" s="17">
        <v>21.8461577432258</v>
      </c>
      <c r="E66" s="19">
        <f t="shared" si="55"/>
        <v>22.1975514025807</v>
      </c>
      <c r="F66" s="16" t="s">
        <v>73</v>
      </c>
      <c r="G66" s="13">
        <v>9</v>
      </c>
      <c r="H66" s="18">
        <f t="shared" si="40"/>
        <v>21.8461577432258</v>
      </c>
      <c r="I66" s="18">
        <f t="shared" si="41"/>
        <v>294.996157743226</v>
      </c>
      <c r="J66" s="18">
        <f t="shared" si="42"/>
        <v>0.244153828200733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9.25088059514274</v>
      </c>
      <c r="P66" s="18">
        <f t="shared" si="45"/>
        <v>2.25863791153197</v>
      </c>
      <c r="Q66" s="23">
        <f t="shared" si="46"/>
        <v>0.655004994344273</v>
      </c>
      <c r="R66" s="18">
        <f t="shared" si="47"/>
        <v>0.80117865</v>
      </c>
      <c r="S66" s="24">
        <f t="shared" si="48"/>
        <v>0.817551733741623</v>
      </c>
      <c r="T66" s="3">
        <v>0.27</v>
      </c>
      <c r="U66" s="25">
        <f t="shared" si="49"/>
        <v>0.220738968110238</v>
      </c>
      <c r="V66" s="3">
        <v>180.9</v>
      </c>
      <c r="W66" s="26">
        <v>6</v>
      </c>
      <c r="X66" s="26">
        <v>3</v>
      </c>
      <c r="Y66" s="26">
        <v>0.3</v>
      </c>
      <c r="Z66" s="26">
        <v>6</v>
      </c>
      <c r="AA66" s="3">
        <v>30.2</v>
      </c>
      <c r="AB66" s="2">
        <f t="shared" si="50"/>
        <v>0.269289581503819</v>
      </c>
      <c r="AC66" s="28">
        <f t="shared" si="51"/>
        <v>10.2321666666667</v>
      </c>
      <c r="AD66" s="1">
        <f t="shared" si="52"/>
        <v>0.29</v>
      </c>
      <c r="AE66" s="29">
        <f t="shared" si="53"/>
        <v>86.7911640466</v>
      </c>
      <c r="AF66" s="1">
        <f t="shared" si="54"/>
        <v>2391457.5161811</v>
      </c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 s="29"/>
    </row>
    <row r="67" s="1" customFormat="1" spans="1:52">
      <c r="A67" s="13"/>
      <c r="B67" s="13"/>
      <c r="C67" s="16">
        <v>9</v>
      </c>
      <c r="D67" s="17">
        <v>16.2747376306</v>
      </c>
      <c r="E67" s="19">
        <f t="shared" si="55"/>
        <v>21.8461577432258</v>
      </c>
      <c r="F67" s="16" t="s">
        <v>73</v>
      </c>
      <c r="G67" s="13">
        <v>10</v>
      </c>
      <c r="H67" s="18">
        <f t="shared" si="40"/>
        <v>16.2747376306</v>
      </c>
      <c r="I67" s="18">
        <f t="shared" si="41"/>
        <v>289.4247376306</v>
      </c>
      <c r="J67" s="18">
        <f t="shared" si="42"/>
        <v>0.129337354305415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9.75492768361076</v>
      </c>
      <c r="P67" s="18">
        <f t="shared" si="45"/>
        <v>1.26167653803887</v>
      </c>
      <c r="Q67" s="23">
        <f t="shared" si="46"/>
        <v>0.365886196031271</v>
      </c>
      <c r="R67" s="18">
        <f t="shared" si="47"/>
        <v>0.80117865</v>
      </c>
      <c r="S67" s="24">
        <f t="shared" si="48"/>
        <v>0.456684905459315</v>
      </c>
      <c r="T67" s="3">
        <v>0.27</v>
      </c>
      <c r="U67" s="25">
        <f t="shared" si="49"/>
        <v>0.123304924474015</v>
      </c>
      <c r="V67" s="3">
        <v>180.9</v>
      </c>
      <c r="W67" s="26">
        <v>6</v>
      </c>
      <c r="X67" s="26">
        <v>3</v>
      </c>
      <c r="Y67" s="26">
        <v>0.3</v>
      </c>
      <c r="Z67" s="26">
        <v>6</v>
      </c>
      <c r="AA67" s="3">
        <v>30.2</v>
      </c>
      <c r="AB67" s="2">
        <f t="shared" si="50"/>
        <v>0.250358146825301</v>
      </c>
      <c r="AC67" s="28">
        <f t="shared" si="51"/>
        <v>10.2321666666667</v>
      </c>
      <c r="AD67" s="1">
        <f t="shared" si="52"/>
        <v>0.29</v>
      </c>
      <c r="AE67" s="29">
        <f t="shared" si="53"/>
        <v>86.7911640466</v>
      </c>
      <c r="AF67" s="1">
        <f t="shared" si="54"/>
        <v>2223334.70392372</v>
      </c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 s="29"/>
    </row>
    <row r="68" s="1" customFormat="1" spans="1:52">
      <c r="A68" s="13"/>
      <c r="B68" s="13"/>
      <c r="C68" s="16">
        <v>10</v>
      </c>
      <c r="D68" s="17">
        <v>10.0706536388387</v>
      </c>
      <c r="E68" s="19">
        <f t="shared" si="55"/>
        <v>16.2747376306</v>
      </c>
      <c r="F68" s="16" t="s">
        <v>73</v>
      </c>
      <c r="G68" s="13">
        <v>11</v>
      </c>
      <c r="H68" s="18">
        <f t="shared" si="40"/>
        <v>10.0706536388387</v>
      </c>
      <c r="I68" s="18">
        <f t="shared" si="41"/>
        <v>283.220653638839</v>
      </c>
      <c r="J68" s="18">
        <f t="shared" si="42"/>
        <v>0.0618976920934796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8.0685885882933</v>
      </c>
      <c r="O68" s="18">
        <f t="shared" si="56"/>
        <v>3.18734755727859</v>
      </c>
      <c r="P68" s="18">
        <f t="shared" si="45"/>
        <v>0.197289457695335</v>
      </c>
      <c r="Q68" s="23">
        <f t="shared" si="46"/>
        <v>0.0572139427316471</v>
      </c>
      <c r="R68" s="18">
        <f t="shared" si="47"/>
        <v>0.80117865</v>
      </c>
      <c r="S68" s="24">
        <f t="shared" si="48"/>
        <v>0.0714122159042145</v>
      </c>
      <c r="T68" s="3">
        <v>0.27</v>
      </c>
      <c r="U68" s="25">
        <f t="shared" si="49"/>
        <v>0.0192812982941379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50"/>
        <v>0.230146356258551</v>
      </c>
      <c r="AC68" s="28">
        <f t="shared" si="51"/>
        <v>10.2321666666667</v>
      </c>
      <c r="AD68" s="1">
        <f t="shared" si="52"/>
        <v>0.29</v>
      </c>
      <c r="AE68" s="29">
        <f t="shared" si="53"/>
        <v>86.7911640466</v>
      </c>
      <c r="AF68" s="1">
        <f t="shared" si="54"/>
        <v>2043841.54196622</v>
      </c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 s="29"/>
    </row>
    <row r="69" s="1" customFormat="1" spans="1:33">
      <c r="A69" s="13"/>
      <c r="B69" s="13"/>
      <c r="C69" s="16">
        <v>11</v>
      </c>
      <c r="D69" s="17">
        <v>1.81920672423333</v>
      </c>
      <c r="E69" s="19">
        <f t="shared" si="55"/>
        <v>10.0706536388387</v>
      </c>
      <c r="F69" s="16" t="s">
        <v>75</v>
      </c>
      <c r="G69" s="13">
        <v>12</v>
      </c>
      <c r="H69" s="18">
        <f t="shared" si="40"/>
        <v>1.81920672423333</v>
      </c>
      <c r="I69" s="18">
        <f t="shared" si="41"/>
        <v>274.969206724233</v>
      </c>
      <c r="J69" s="18">
        <f t="shared" si="42"/>
        <v>0.0220612390583833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5.75274309958326</v>
      </c>
      <c r="P69" s="18">
        <f t="shared" si="45"/>
        <v>0.126912640761371</v>
      </c>
      <c r="Q69" s="23">
        <f t="shared" si="46"/>
        <v>0.0368046658207976</v>
      </c>
      <c r="R69" s="18">
        <f t="shared" si="47"/>
        <v>0.80117865</v>
      </c>
      <c r="S69" s="24">
        <f t="shared" si="48"/>
        <v>0.0459381510238667</v>
      </c>
      <c r="T69" s="3">
        <v>0.27</v>
      </c>
      <c r="U69" s="25">
        <f t="shared" si="49"/>
        <v>0.012403300776444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0.228809961340863</v>
      </c>
      <c r="AC69" s="28">
        <f t="shared" si="51"/>
        <v>10.2321666666667</v>
      </c>
      <c r="AD69" s="1">
        <f t="shared" si="52"/>
        <v>0.29</v>
      </c>
      <c r="AE69" s="29">
        <f t="shared" si="53"/>
        <v>86.7911640466</v>
      </c>
      <c r="AF69" s="1">
        <f t="shared" si="54"/>
        <v>2031973.53113326</v>
      </c>
      <c r="AG69" s="1">
        <f>SUM(AF58:AF69)</f>
        <v>27466291.2455867</v>
      </c>
    </row>
    <row r="70" s="1" customFormat="1" spans="1:46">
      <c r="A70" s="13"/>
      <c r="B70" s="13"/>
      <c r="C70" s="16">
        <v>12</v>
      </c>
      <c r="D70" s="17">
        <v>-4.59714968651613</v>
      </c>
      <c r="E70" s="19">
        <f t="shared" si="55"/>
        <v>1.81920672423333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-7.146812294</v>
      </c>
      <c r="E74" s="16"/>
      <c r="F74" s="16"/>
      <c r="G74" s="13">
        <v>1</v>
      </c>
      <c r="H74" s="18">
        <f t="shared" ref="H74:H85" si="57">E75</f>
        <v>-7.146812294</v>
      </c>
      <c r="I74" s="18">
        <f t="shared" ref="I74:I85" si="58">H74+273.15</f>
        <v>266.003187706</v>
      </c>
      <c r="J74" s="18">
        <f t="shared" ref="J74:J85" si="59">EXP(($C$16*(I74-$C$14))/($C$17*I74*$C$14))</f>
        <v>0.00668764275217426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0.00348573315528827</v>
      </c>
      <c r="Q74" s="23">
        <f t="shared" ref="Q74:Q85" si="63">P74*$B$76</f>
        <v>0.00090629062037495</v>
      </c>
      <c r="R74" s="18">
        <f t="shared" ref="R74:R85" si="64">L74*$B$76</f>
        <v>0.1355172</v>
      </c>
      <c r="S74" s="24">
        <f t="shared" ref="S74:S85" si="65">Q74/R74</f>
        <v>0.00668764275217426</v>
      </c>
      <c r="T74" s="3">
        <v>0.01</v>
      </c>
      <c r="U74" s="25">
        <f t="shared" ref="U74:U85" si="66">S74*T74</f>
        <v>6.68764275217426e-5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0.00555687642752174</v>
      </c>
      <c r="AU74" s="28">
        <f t="shared" ref="AU74:AU85" si="70">$B$74/12</f>
        <v>52.122</v>
      </c>
      <c r="AV74" s="1">
        <f t="shared" ref="AV74:AV85" si="71">$B$76</f>
        <v>0.26</v>
      </c>
      <c r="AW74" s="2">
        <f>$E$8/12</f>
        <v>0.12575</v>
      </c>
      <c r="AX74" s="1">
        <f t="shared" ref="AX74:AX85" si="72">AW74*10000*AV74*0.67*AU74*AT74</f>
        <v>63.4465417875014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-6.42131207987097</v>
      </c>
      <c r="E75" s="19">
        <f t="shared" ref="E75:E86" si="73">D74</f>
        <v>-7.146812294</v>
      </c>
      <c r="F75" s="16" t="s">
        <v>73</v>
      </c>
      <c r="G75" s="13">
        <v>2</v>
      </c>
      <c r="H75" s="18">
        <f t="shared" si="57"/>
        <v>-6.42131207987097</v>
      </c>
      <c r="I75" s="18">
        <f t="shared" si="58"/>
        <v>266.728687920129</v>
      </c>
      <c r="J75" s="18">
        <f t="shared" si="59"/>
        <v>0.00738775703330198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1.03895426684471</v>
      </c>
      <c r="P75" s="18">
        <f t="shared" si="62"/>
        <v>0.00767554169216112</v>
      </c>
      <c r="Q75" s="23">
        <f t="shared" si="63"/>
        <v>0.00199564083996189</v>
      </c>
      <c r="R75" s="18">
        <f t="shared" si="64"/>
        <v>0.1355172</v>
      </c>
      <c r="S75" s="24">
        <f t="shared" si="65"/>
        <v>0.0147261073868254</v>
      </c>
      <c r="T75" s="3">
        <v>0.01</v>
      </c>
      <c r="U75" s="25">
        <f t="shared" si="66"/>
        <v>0.000147261073868254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0.00563726107386825</v>
      </c>
      <c r="AU75" s="28">
        <f t="shared" si="70"/>
        <v>52.122</v>
      </c>
      <c r="AV75" s="1">
        <f t="shared" si="71"/>
        <v>0.26</v>
      </c>
      <c r="AW75" s="2">
        <f t="shared" ref="AW75:AW85" si="75">$E$8/12</f>
        <v>0.12575</v>
      </c>
      <c r="AX75" s="1">
        <f t="shared" si="72"/>
        <v>64.3643465812589</v>
      </c>
    </row>
    <row r="76" s="1" customFormat="1" spans="1:50">
      <c r="A76" s="13" t="s">
        <v>37</v>
      </c>
      <c r="B76" s="13">
        <v>0.26</v>
      </c>
      <c r="C76" s="16">
        <v>2</v>
      </c>
      <c r="D76" s="17">
        <v>-2.03963998189286</v>
      </c>
      <c r="E76" s="19">
        <f t="shared" si="73"/>
        <v>-6.42131207987097</v>
      </c>
      <c r="F76" s="16" t="s">
        <v>73</v>
      </c>
      <c r="G76" s="13">
        <v>3</v>
      </c>
      <c r="H76" s="18">
        <f t="shared" si="57"/>
        <v>-2.03963998189286</v>
      </c>
      <c r="I76" s="18">
        <f t="shared" si="58"/>
        <v>271.110360018107</v>
      </c>
      <c r="J76" s="18">
        <f t="shared" si="59"/>
        <v>0.0133272069416724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1.55249872515255</v>
      </c>
      <c r="P76" s="18">
        <f t="shared" si="62"/>
        <v>0.0206904717867906</v>
      </c>
      <c r="Q76" s="23">
        <f t="shared" si="63"/>
        <v>0.00537952266456556</v>
      </c>
      <c r="R76" s="18">
        <f t="shared" si="64"/>
        <v>0.1355172</v>
      </c>
      <c r="S76" s="24">
        <f t="shared" si="65"/>
        <v>0.0396962353455175</v>
      </c>
      <c r="T76" s="3">
        <v>0.01</v>
      </c>
      <c r="U76" s="25">
        <f t="shared" si="66"/>
        <v>0.000396962353455175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0.001</v>
      </c>
      <c r="AF76" s="3">
        <v>0.49</v>
      </c>
      <c r="AG76" s="25">
        <f t="shared" si="67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8"/>
        <v>0.005</v>
      </c>
      <c r="AT76" s="2">
        <f t="shared" si="69"/>
        <v>0.00588696235345517</v>
      </c>
      <c r="AU76" s="28">
        <f t="shared" si="70"/>
        <v>52.122</v>
      </c>
      <c r="AV76" s="1">
        <f t="shared" si="71"/>
        <v>0.26</v>
      </c>
      <c r="AW76" s="2">
        <f t="shared" si="75"/>
        <v>0.12575</v>
      </c>
      <c r="AX76" s="1">
        <f t="shared" si="72"/>
        <v>67.2153516155331</v>
      </c>
    </row>
    <row r="77" s="1" customFormat="1" spans="1:50">
      <c r="A77" s="13"/>
      <c r="B77" s="13"/>
      <c r="C77" s="16">
        <v>3</v>
      </c>
      <c r="D77" s="17">
        <v>6.31518334793548</v>
      </c>
      <c r="E77" s="19">
        <f t="shared" si="73"/>
        <v>-2.03963998189286</v>
      </c>
      <c r="F77" s="16" t="s">
        <v>73</v>
      </c>
      <c r="G77" s="13">
        <v>4</v>
      </c>
      <c r="H77" s="18">
        <f t="shared" si="57"/>
        <v>6.31518334793548</v>
      </c>
      <c r="I77" s="18">
        <f t="shared" si="58"/>
        <v>279.465183347935</v>
      </c>
      <c r="J77" s="18">
        <f t="shared" si="59"/>
        <v>0.0389975307848797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2.05302825336576</v>
      </c>
      <c r="P77" s="18">
        <f t="shared" si="62"/>
        <v>0.080063032512859</v>
      </c>
      <c r="Q77" s="23">
        <f t="shared" si="63"/>
        <v>0.0208163884533433</v>
      </c>
      <c r="R77" s="18">
        <f t="shared" si="64"/>
        <v>0.1355172</v>
      </c>
      <c r="S77" s="24">
        <f t="shared" si="65"/>
        <v>0.153606984599323</v>
      </c>
      <c r="T77" s="3">
        <v>0.01</v>
      </c>
      <c r="U77" s="25">
        <f t="shared" si="66"/>
        <v>0.00153606984599323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0.001</v>
      </c>
      <c r="AF77" s="3">
        <v>0.49</v>
      </c>
      <c r="AG77" s="25">
        <f t="shared" si="67"/>
        <v>0.00049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</v>
      </c>
      <c r="AR77" s="3">
        <v>0.5</v>
      </c>
      <c r="AS77" s="3">
        <f t="shared" si="68"/>
        <v>0.005</v>
      </c>
      <c r="AT77" s="2">
        <f t="shared" si="69"/>
        <v>0.00702606984599323</v>
      </c>
      <c r="AU77" s="28">
        <f t="shared" si="70"/>
        <v>52.122</v>
      </c>
      <c r="AV77" s="1">
        <f t="shared" si="71"/>
        <v>0.26</v>
      </c>
      <c r="AW77" s="2">
        <f t="shared" si="75"/>
        <v>0.12575</v>
      </c>
      <c r="AX77" s="1">
        <f t="shared" si="72"/>
        <v>80.2212969642231</v>
      </c>
    </row>
    <row r="78" s="1" customFormat="1" spans="1:50">
      <c r="A78" s="13"/>
      <c r="B78" s="13"/>
      <c r="C78" s="16">
        <v>4</v>
      </c>
      <c r="D78" s="17">
        <v>9.95749906</v>
      </c>
      <c r="E78" s="19">
        <f t="shared" si="73"/>
        <v>6.31518334793548</v>
      </c>
      <c r="F78" s="16" t="s">
        <v>73</v>
      </c>
      <c r="G78" s="13">
        <v>5</v>
      </c>
      <c r="H78" s="18">
        <f t="shared" si="57"/>
        <v>9.95749906</v>
      </c>
      <c r="I78" s="18">
        <f t="shared" si="58"/>
        <v>283.10749906</v>
      </c>
      <c r="J78" s="18">
        <f t="shared" si="59"/>
        <v>0.0610529858542844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1.87431695981026</v>
      </c>
      <c r="O78" s="18">
        <f t="shared" si="74"/>
        <v>0.619868261042645</v>
      </c>
      <c r="P78" s="18">
        <f t="shared" si="62"/>
        <v>0.0378448081729565</v>
      </c>
      <c r="Q78" s="23">
        <f t="shared" si="63"/>
        <v>0.00983965012496869</v>
      </c>
      <c r="R78" s="18">
        <f t="shared" si="64"/>
        <v>0.1355172</v>
      </c>
      <c r="S78" s="24">
        <f t="shared" si="65"/>
        <v>0.0726081274182811</v>
      </c>
      <c r="T78" s="3">
        <v>0.01</v>
      </c>
      <c r="U78" s="25">
        <f t="shared" si="66"/>
        <v>0.000726081274182811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0.005</v>
      </c>
      <c r="AF78" s="3">
        <v>0.49</v>
      </c>
      <c r="AG78" s="25">
        <f t="shared" si="67"/>
        <v>0.00245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0.015</v>
      </c>
      <c r="AR78" s="3">
        <v>0.5</v>
      </c>
      <c r="AS78" s="3">
        <f t="shared" si="68"/>
        <v>0.0075</v>
      </c>
      <c r="AT78" s="2">
        <f t="shared" si="69"/>
        <v>0.0106760812741828</v>
      </c>
      <c r="AU78" s="28">
        <f t="shared" si="70"/>
        <v>52.122</v>
      </c>
      <c r="AV78" s="1">
        <f t="shared" si="71"/>
        <v>0.26</v>
      </c>
      <c r="AW78" s="2">
        <f t="shared" si="75"/>
        <v>0.12575</v>
      </c>
      <c r="AX78" s="1">
        <f t="shared" si="72"/>
        <v>121.895897006889</v>
      </c>
    </row>
    <row r="79" s="1" customFormat="1" spans="1:50">
      <c r="A79" s="13"/>
      <c r="B79" s="13"/>
      <c r="C79" s="16">
        <v>5</v>
      </c>
      <c r="D79" s="17">
        <v>18.040435896129</v>
      </c>
      <c r="E79" s="19">
        <f t="shared" si="73"/>
        <v>9.95749906</v>
      </c>
      <c r="F79" s="16" t="s">
        <v>75</v>
      </c>
      <c r="G79" s="13">
        <v>6</v>
      </c>
      <c r="H79" s="18">
        <f t="shared" si="57"/>
        <v>18.040435896129</v>
      </c>
      <c r="I79" s="18">
        <f t="shared" si="58"/>
        <v>291.190435896129</v>
      </c>
      <c r="J79" s="18">
        <f t="shared" si="59"/>
        <v>0.158605364039006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1.10324345286969</v>
      </c>
      <c r="P79" s="18">
        <f t="shared" si="62"/>
        <v>0.174980329466047</v>
      </c>
      <c r="Q79" s="23">
        <f t="shared" si="63"/>
        <v>0.0454948856611722</v>
      </c>
      <c r="R79" s="18">
        <f t="shared" si="64"/>
        <v>0.1355172</v>
      </c>
      <c r="S79" s="24">
        <f t="shared" si="65"/>
        <v>0.335712999244171</v>
      </c>
      <c r="T79" s="3">
        <v>0.01</v>
      </c>
      <c r="U79" s="25">
        <f t="shared" si="66"/>
        <v>0.00335712999244171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0.005</v>
      </c>
      <c r="AF79" s="3">
        <v>0.49</v>
      </c>
      <c r="AG79" s="25">
        <f t="shared" si="67"/>
        <v>0.00245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0.015</v>
      </c>
      <c r="AR79" s="3">
        <v>0.5</v>
      </c>
      <c r="AS79" s="3">
        <f t="shared" si="68"/>
        <v>0.0075</v>
      </c>
      <c r="AT79" s="2">
        <f t="shared" si="69"/>
        <v>0.0133071299924417</v>
      </c>
      <c r="AU79" s="28">
        <f t="shared" si="70"/>
        <v>52.122</v>
      </c>
      <c r="AV79" s="1">
        <f t="shared" si="71"/>
        <v>0.26</v>
      </c>
      <c r="AW79" s="2">
        <f t="shared" si="75"/>
        <v>0.12575</v>
      </c>
      <c r="AX79" s="1">
        <f t="shared" si="72"/>
        <v>151.936324327029</v>
      </c>
    </row>
    <row r="80" s="1" customFormat="1" spans="1:50">
      <c r="A80" s="13"/>
      <c r="B80" s="13"/>
      <c r="C80" s="16">
        <v>6</v>
      </c>
      <c r="D80" s="17">
        <v>21.2220713083333</v>
      </c>
      <c r="E80" s="19">
        <f t="shared" si="73"/>
        <v>18.040435896129</v>
      </c>
      <c r="F80" s="16" t="s">
        <v>73</v>
      </c>
      <c r="G80" s="13">
        <v>7</v>
      </c>
      <c r="H80" s="18">
        <f t="shared" si="57"/>
        <v>21.2220713083333</v>
      </c>
      <c r="I80" s="18">
        <f t="shared" si="58"/>
        <v>294.372071308333</v>
      </c>
      <c r="J80" s="18">
        <f t="shared" si="59"/>
        <v>0.227653041687561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1.44948312340364</v>
      </c>
      <c r="P80" s="18">
        <f t="shared" si="62"/>
        <v>0.329979241917625</v>
      </c>
      <c r="Q80" s="23">
        <f t="shared" si="63"/>
        <v>0.0857946028985826</v>
      </c>
      <c r="R80" s="18">
        <f t="shared" si="64"/>
        <v>0.1355172</v>
      </c>
      <c r="S80" s="24">
        <f t="shared" si="65"/>
        <v>0.63309013836312</v>
      </c>
      <c r="T80" s="3">
        <v>0.01</v>
      </c>
      <c r="U80" s="25">
        <f t="shared" si="66"/>
        <v>0.0063309013836312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0.005</v>
      </c>
      <c r="AF80" s="3">
        <v>0.49</v>
      </c>
      <c r="AG80" s="25">
        <f t="shared" si="67"/>
        <v>0.00245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0.015</v>
      </c>
      <c r="AR80" s="3">
        <v>0.5</v>
      </c>
      <c r="AS80" s="3">
        <f t="shared" si="68"/>
        <v>0.0075</v>
      </c>
      <c r="AT80" s="2">
        <f t="shared" si="69"/>
        <v>0.0162809013836312</v>
      </c>
      <c r="AU80" s="28">
        <f t="shared" si="70"/>
        <v>52.122</v>
      </c>
      <c r="AV80" s="1">
        <f t="shared" si="71"/>
        <v>0.26</v>
      </c>
      <c r="AW80" s="2">
        <f t="shared" si="75"/>
        <v>0.12575</v>
      </c>
      <c r="AX80" s="1">
        <f t="shared" si="72"/>
        <v>185.889843592478</v>
      </c>
    </row>
    <row r="81" s="1" customFormat="1" spans="1:50">
      <c r="A81" s="13"/>
      <c r="B81" s="13"/>
      <c r="C81" s="16">
        <v>7</v>
      </c>
      <c r="D81" s="17">
        <v>22.1975514025807</v>
      </c>
      <c r="E81" s="19">
        <f t="shared" si="73"/>
        <v>21.2220713083333</v>
      </c>
      <c r="F81" s="16" t="s">
        <v>73</v>
      </c>
      <c r="G81" s="13">
        <v>8</v>
      </c>
      <c r="H81" s="18">
        <f t="shared" si="57"/>
        <v>22.1975514025807</v>
      </c>
      <c r="I81" s="18">
        <f t="shared" si="58"/>
        <v>295.347551402581</v>
      </c>
      <c r="J81" s="18">
        <f t="shared" si="59"/>
        <v>0.253932474736565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1.64072388148602</v>
      </c>
      <c r="P81" s="18">
        <f t="shared" si="62"/>
        <v>0.416633075585127</v>
      </c>
      <c r="Q81" s="23">
        <f t="shared" si="63"/>
        <v>0.108324599652133</v>
      </c>
      <c r="R81" s="18">
        <f t="shared" si="64"/>
        <v>0.1355172</v>
      </c>
      <c r="S81" s="24">
        <f t="shared" si="65"/>
        <v>0.799342073568026</v>
      </c>
      <c r="T81" s="3">
        <v>0.01</v>
      </c>
      <c r="U81" s="25">
        <f t="shared" si="66"/>
        <v>0.00799342073568026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0.005</v>
      </c>
      <c r="AF81" s="3">
        <v>0.49</v>
      </c>
      <c r="AG81" s="25">
        <f t="shared" si="67"/>
        <v>0.00245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0.015</v>
      </c>
      <c r="AR81" s="3">
        <v>0.5</v>
      </c>
      <c r="AS81" s="3">
        <f t="shared" si="68"/>
        <v>0.0075</v>
      </c>
      <c r="AT81" s="2">
        <f t="shared" si="69"/>
        <v>0.0179434207356803</v>
      </c>
      <c r="AU81" s="28">
        <f t="shared" si="70"/>
        <v>52.122</v>
      </c>
      <c r="AV81" s="1">
        <f t="shared" si="71"/>
        <v>0.26</v>
      </c>
      <c r="AW81" s="2">
        <f t="shared" si="75"/>
        <v>0.12575</v>
      </c>
      <c r="AX81" s="1">
        <f t="shared" si="72"/>
        <v>204.871929107263</v>
      </c>
    </row>
    <row r="82" s="1" customFormat="1" spans="1:50">
      <c r="A82" s="13"/>
      <c r="B82" s="13"/>
      <c r="C82" s="16">
        <v>8</v>
      </c>
      <c r="D82" s="17">
        <v>21.8461577432258</v>
      </c>
      <c r="E82" s="19">
        <f t="shared" si="73"/>
        <v>22.1975514025807</v>
      </c>
      <c r="F82" s="16" t="s">
        <v>73</v>
      </c>
      <c r="G82" s="13">
        <v>9</v>
      </c>
      <c r="H82" s="18">
        <f t="shared" si="57"/>
        <v>21.8461577432258</v>
      </c>
      <c r="I82" s="18">
        <f t="shared" si="58"/>
        <v>294.996157743226</v>
      </c>
      <c r="J82" s="18">
        <f t="shared" si="59"/>
        <v>0.244153828200733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1.74531080590089</v>
      </c>
      <c r="P82" s="18">
        <f t="shared" si="62"/>
        <v>0.426124314660809</v>
      </c>
      <c r="Q82" s="23">
        <f t="shared" si="63"/>
        <v>0.11079232181181</v>
      </c>
      <c r="R82" s="18">
        <f t="shared" si="64"/>
        <v>0.1355172</v>
      </c>
      <c r="S82" s="24">
        <f t="shared" si="65"/>
        <v>0.817551733741623</v>
      </c>
      <c r="T82" s="3">
        <v>0.01</v>
      </c>
      <c r="U82" s="25">
        <f t="shared" si="66"/>
        <v>0.00817551733741623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0.001</v>
      </c>
      <c r="AF82" s="3">
        <v>0.49</v>
      </c>
      <c r="AG82" s="25">
        <f t="shared" si="67"/>
        <v>0.00049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</v>
      </c>
      <c r="AR82" s="3">
        <v>0.5</v>
      </c>
      <c r="AS82" s="3">
        <f t="shared" si="68"/>
        <v>0.005</v>
      </c>
      <c r="AT82" s="2">
        <f t="shared" si="69"/>
        <v>0.0136655173374162</v>
      </c>
      <c r="AU82" s="28">
        <f t="shared" si="70"/>
        <v>52.122</v>
      </c>
      <c r="AV82" s="1">
        <f t="shared" si="71"/>
        <v>0.26</v>
      </c>
      <c r="AW82" s="2">
        <f t="shared" si="75"/>
        <v>0.12575</v>
      </c>
      <c r="AX82" s="1">
        <f t="shared" si="72"/>
        <v>156.028270217065</v>
      </c>
    </row>
    <row r="83" s="1" customFormat="1" spans="1:50">
      <c r="A83" s="13"/>
      <c r="B83" s="13"/>
      <c r="C83" s="16">
        <v>9</v>
      </c>
      <c r="D83" s="17">
        <v>16.2747376306</v>
      </c>
      <c r="E83" s="19">
        <f t="shared" si="73"/>
        <v>21.8461577432258</v>
      </c>
      <c r="F83" s="16" t="s">
        <v>73</v>
      </c>
      <c r="G83" s="13">
        <v>10</v>
      </c>
      <c r="H83" s="18">
        <f t="shared" si="57"/>
        <v>16.2747376306</v>
      </c>
      <c r="I83" s="18">
        <f t="shared" si="58"/>
        <v>289.4247376306</v>
      </c>
      <c r="J83" s="18">
        <f t="shared" si="59"/>
        <v>0.129337354305415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1.84040649124008</v>
      </c>
      <c r="P83" s="18">
        <f t="shared" si="62"/>
        <v>0.238033306423504</v>
      </c>
      <c r="Q83" s="23">
        <f t="shared" si="63"/>
        <v>0.061888659670111</v>
      </c>
      <c r="R83" s="18">
        <f t="shared" si="64"/>
        <v>0.1355172</v>
      </c>
      <c r="S83" s="24">
        <f t="shared" si="65"/>
        <v>0.456684905459315</v>
      </c>
      <c r="T83" s="3">
        <v>0.01</v>
      </c>
      <c r="U83" s="25">
        <f t="shared" si="66"/>
        <v>0.00456684905459315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0.001</v>
      </c>
      <c r="AF83" s="3">
        <v>0.49</v>
      </c>
      <c r="AG83" s="25">
        <f t="shared" si="67"/>
        <v>0.00049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</v>
      </c>
      <c r="AR83" s="3">
        <v>0.5</v>
      </c>
      <c r="AS83" s="3">
        <f t="shared" si="68"/>
        <v>0.005</v>
      </c>
      <c r="AT83" s="2">
        <f t="shared" si="69"/>
        <v>0.0100568490545931</v>
      </c>
      <c r="AU83" s="28">
        <f t="shared" si="70"/>
        <v>52.122</v>
      </c>
      <c r="AV83" s="1">
        <f t="shared" si="71"/>
        <v>0.26</v>
      </c>
      <c r="AW83" s="2">
        <f t="shared" si="75"/>
        <v>0.12575</v>
      </c>
      <c r="AX83" s="1">
        <f t="shared" si="72"/>
        <v>114.82571227113</v>
      </c>
    </row>
    <row r="84" s="1" customFormat="1" spans="1:50">
      <c r="A84" s="13"/>
      <c r="B84" s="13"/>
      <c r="C84" s="16">
        <v>10</v>
      </c>
      <c r="D84" s="17">
        <v>10.0706536388387</v>
      </c>
      <c r="E84" s="19">
        <f t="shared" si="73"/>
        <v>16.2747376306</v>
      </c>
      <c r="F84" s="16" t="s">
        <v>73</v>
      </c>
      <c r="G84" s="13">
        <v>11</v>
      </c>
      <c r="H84" s="18">
        <f t="shared" si="57"/>
        <v>10.0706536388387</v>
      </c>
      <c r="I84" s="18">
        <f t="shared" si="58"/>
        <v>283.220653638839</v>
      </c>
      <c r="J84" s="18">
        <f t="shared" si="59"/>
        <v>0.0618976920934796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1.52225452557575</v>
      </c>
      <c r="O84" s="18">
        <f t="shared" si="74"/>
        <v>0.601338659240829</v>
      </c>
      <c r="P84" s="18">
        <f t="shared" si="62"/>
        <v>0.0372214751735947</v>
      </c>
      <c r="Q84" s="23">
        <f t="shared" si="63"/>
        <v>0.00967758354513461</v>
      </c>
      <c r="R84" s="18">
        <f t="shared" si="64"/>
        <v>0.1355172</v>
      </c>
      <c r="S84" s="24">
        <f t="shared" si="65"/>
        <v>0.0714122159042145</v>
      </c>
      <c r="T84" s="3">
        <v>0.01</v>
      </c>
      <c r="U84" s="25">
        <f t="shared" si="66"/>
        <v>0.000714122159042145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0.001</v>
      </c>
      <c r="AF84" s="3">
        <v>0.49</v>
      </c>
      <c r="AG84" s="25">
        <f t="shared" si="67"/>
        <v>0.00049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8"/>
        <v>0.005</v>
      </c>
      <c r="AT84" s="2">
        <f t="shared" si="69"/>
        <v>0.00620412215904215</v>
      </c>
      <c r="AU84" s="28">
        <f t="shared" si="70"/>
        <v>52.122</v>
      </c>
      <c r="AV84" s="1">
        <f t="shared" si="71"/>
        <v>0.26</v>
      </c>
      <c r="AW84" s="2">
        <f t="shared" si="75"/>
        <v>0.12575</v>
      </c>
      <c r="AX84" s="1">
        <f t="shared" si="72"/>
        <v>70.8365753589346</v>
      </c>
    </row>
    <row r="85" s="1" customFormat="1" spans="1:51">
      <c r="A85" s="13"/>
      <c r="B85" s="13"/>
      <c r="C85" s="16">
        <v>11</v>
      </c>
      <c r="D85" s="17">
        <v>1.81920672423333</v>
      </c>
      <c r="E85" s="19">
        <f t="shared" si="73"/>
        <v>10.0706536388387</v>
      </c>
      <c r="F85" s="16" t="s">
        <v>75</v>
      </c>
      <c r="G85" s="13">
        <v>12</v>
      </c>
      <c r="H85" s="18">
        <f t="shared" si="57"/>
        <v>1.81920672423333</v>
      </c>
      <c r="I85" s="18">
        <f t="shared" si="58"/>
        <v>274.969206724233</v>
      </c>
      <c r="J85" s="18">
        <f t="shared" si="59"/>
        <v>0.0220612390583833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1.08533718406723</v>
      </c>
      <c r="P85" s="18">
        <f t="shared" si="62"/>
        <v>0.0239438830766598</v>
      </c>
      <c r="Q85" s="23">
        <f t="shared" si="63"/>
        <v>0.00622540959993155</v>
      </c>
      <c r="R85" s="18">
        <f t="shared" si="64"/>
        <v>0.1355172</v>
      </c>
      <c r="S85" s="24">
        <f t="shared" si="65"/>
        <v>0.0459381510238667</v>
      </c>
      <c r="T85" s="3">
        <v>0.01</v>
      </c>
      <c r="U85" s="25">
        <f t="shared" si="66"/>
        <v>0.000459381510238667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0.001</v>
      </c>
      <c r="AF85" s="3">
        <v>0.49</v>
      </c>
      <c r="AG85" s="25">
        <f t="shared" si="67"/>
        <v>0.00049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0.00594938151023867</v>
      </c>
      <c r="AU85" s="28">
        <f t="shared" si="70"/>
        <v>52.122</v>
      </c>
      <c r="AV85" s="1">
        <f t="shared" si="71"/>
        <v>0.26</v>
      </c>
      <c r="AW85" s="2">
        <f t="shared" si="75"/>
        <v>0.12575</v>
      </c>
      <c r="AX85" s="1">
        <f t="shared" si="72"/>
        <v>67.9280325057523</v>
      </c>
      <c r="AY85" s="1">
        <f>SUM(AX74:AX85)</f>
        <v>1349.46012133506</v>
      </c>
    </row>
    <row r="86" s="1" customFormat="1" spans="1:46">
      <c r="A86" s="13"/>
      <c r="B86" s="13"/>
      <c r="C86" s="16">
        <v>12</v>
      </c>
      <c r="D86" s="17">
        <v>-4.59714968651613</v>
      </c>
      <c r="E86" s="19">
        <f t="shared" si="73"/>
        <v>1.81920672423333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F10</f>
        <v>341.64</v>
      </c>
      <c r="C90" s="16" t="s">
        <v>72</v>
      </c>
      <c r="D90" s="17">
        <v>-7.146812294</v>
      </c>
      <c r="E90" s="16"/>
      <c r="F90" s="16"/>
      <c r="G90" s="13">
        <v>1</v>
      </c>
      <c r="H90" s="18">
        <f t="shared" ref="H90:H101" si="76">E91</f>
        <v>-7.146812294</v>
      </c>
      <c r="I90" s="18">
        <f t="shared" ref="I90:I101" si="77">H90+273.15</f>
        <v>266.003187706</v>
      </c>
      <c r="J90" s="18">
        <f t="shared" ref="J90:J101" si="78">EXP(($C$16*(I90-$C$14))/($C$17*I90*$C$14))</f>
        <v>0.00668764275217426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0.00190397189154401</v>
      </c>
      <c r="Q90" s="23">
        <f t="shared" ref="Q90:Q101" si="82">P90*$B$76</f>
        <v>0.000495032691801443</v>
      </c>
      <c r="R90" s="18">
        <f t="shared" ref="R90:R101" si="83">L90*$B$76</f>
        <v>0.074022</v>
      </c>
      <c r="S90" s="24">
        <f t="shared" ref="S90:S101" si="84">Q90/R90</f>
        <v>0.00668764275217426</v>
      </c>
      <c r="T90" s="3">
        <v>0.01</v>
      </c>
      <c r="U90" s="25">
        <f t="shared" ref="U90:U101" si="85">S90*T90</f>
        <v>6.68764275217426e-5</v>
      </c>
      <c r="V90" s="24"/>
      <c r="W90" s="3"/>
      <c r="X90" s="3"/>
      <c r="Y90" s="27"/>
      <c r="Z90" s="3"/>
      <c r="AA90" s="26"/>
      <c r="AB90" s="3"/>
      <c r="AC90" s="3"/>
      <c r="AD90" s="26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0.00555687642752174</v>
      </c>
      <c r="AU90" s="28">
        <f t="shared" ref="AU90:AU101" si="89">$B$90/12</f>
        <v>28.47</v>
      </c>
      <c r="AV90" s="1">
        <f t="shared" ref="AV90:AV101" si="90">$B$76</f>
        <v>0.26</v>
      </c>
      <c r="AW90" s="2">
        <f>$E$9/12</f>
        <v>1.13854714503221</v>
      </c>
      <c r="AX90" s="1">
        <f t="shared" ref="AX90:AX101" si="91">AW90*10000*AV90*0.67*AU90*AT90</f>
        <v>313.774304487777</v>
      </c>
      <c r="AZ90" s="2">
        <f>$E$10/12</f>
        <v>0.443883956319759</v>
      </c>
      <c r="BA90" s="1">
        <f t="shared" ref="BA90:BA101" si="92">AZ90*10000*AV90*0.67*AU90*AT90</f>
        <v>122.330796994423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-6.42131207987097</v>
      </c>
      <c r="E91" s="19">
        <f t="shared" ref="E91:E102" si="93">D90</f>
        <v>-7.146812294</v>
      </c>
      <c r="F91" s="16" t="s">
        <v>73</v>
      </c>
      <c r="G91" s="13">
        <v>2</v>
      </c>
      <c r="H91" s="18">
        <f t="shared" si="76"/>
        <v>-6.42131207987097</v>
      </c>
      <c r="I91" s="18">
        <f t="shared" si="77"/>
        <v>266.728687920129</v>
      </c>
      <c r="J91" s="18">
        <f t="shared" si="78"/>
        <v>0.00738775703330198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0.567496028108456</v>
      </c>
      <c r="P91" s="18">
        <f t="shared" si="81"/>
        <v>0.00419252277302918</v>
      </c>
      <c r="Q91" s="23">
        <f t="shared" si="82"/>
        <v>0.00109005592098759</v>
      </c>
      <c r="R91" s="18">
        <f t="shared" si="83"/>
        <v>0.074022</v>
      </c>
      <c r="S91" s="24">
        <f t="shared" si="84"/>
        <v>0.0147261073868254</v>
      </c>
      <c r="T91" s="3">
        <v>0.01</v>
      </c>
      <c r="U91" s="25">
        <f t="shared" si="85"/>
        <v>0.000147261073868254</v>
      </c>
      <c r="V91" s="24"/>
      <c r="W91" s="3"/>
      <c r="X91" s="3"/>
      <c r="Y91" s="27"/>
      <c r="Z91" s="3"/>
      <c r="AA91" s="26"/>
      <c r="AB91" s="3"/>
      <c r="AC91" s="3"/>
      <c r="AD91" s="26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0.00563726107386825</v>
      </c>
      <c r="AU91" s="28">
        <f t="shared" si="89"/>
        <v>28.47</v>
      </c>
      <c r="AV91" s="1">
        <f t="shared" si="90"/>
        <v>0.26</v>
      </c>
      <c r="AW91" s="2">
        <f t="shared" ref="AW91:AW101" si="95">$E$9/12</f>
        <v>1.13854714503221</v>
      </c>
      <c r="AX91" s="1">
        <f t="shared" si="91"/>
        <v>318.313299879856</v>
      </c>
      <c r="AZ91" s="2">
        <f t="shared" ref="AZ91:AZ101" si="96">$E$10/12</f>
        <v>0.443883956319759</v>
      </c>
      <c r="BA91" s="1">
        <f t="shared" si="92"/>
        <v>124.100409470414</v>
      </c>
    </row>
    <row r="92" s="1" customFormat="1" spans="1:53">
      <c r="A92" s="13" t="s">
        <v>37</v>
      </c>
      <c r="B92" s="13">
        <v>0.26</v>
      </c>
      <c r="C92" s="16">
        <v>2</v>
      </c>
      <c r="D92" s="17">
        <v>-2.03963998189286</v>
      </c>
      <c r="E92" s="19">
        <f t="shared" si="93"/>
        <v>-6.42131207987097</v>
      </c>
      <c r="F92" s="16" t="s">
        <v>73</v>
      </c>
      <c r="G92" s="13">
        <v>3</v>
      </c>
      <c r="H92" s="18">
        <f t="shared" si="76"/>
        <v>-2.03963998189286</v>
      </c>
      <c r="I92" s="18">
        <f t="shared" si="77"/>
        <v>271.110360018107</v>
      </c>
      <c r="J92" s="18">
        <f t="shared" si="78"/>
        <v>0.0133272069416724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0.848003505335427</v>
      </c>
      <c r="P92" s="18">
        <f t="shared" si="81"/>
        <v>0.0113015182028688</v>
      </c>
      <c r="Q92" s="23">
        <f t="shared" si="82"/>
        <v>0.0029383947327459</v>
      </c>
      <c r="R92" s="18">
        <f t="shared" si="83"/>
        <v>0.074022</v>
      </c>
      <c r="S92" s="24">
        <f t="shared" si="84"/>
        <v>0.0396962353455175</v>
      </c>
      <c r="T92" s="3">
        <v>0.01</v>
      </c>
      <c r="U92" s="25">
        <f t="shared" si="85"/>
        <v>0.000396962353455175</v>
      </c>
      <c r="V92" s="24"/>
      <c r="W92" s="3"/>
      <c r="X92" s="3"/>
      <c r="Y92" s="27"/>
      <c r="Z92" s="3"/>
      <c r="AA92" s="26"/>
      <c r="AB92" s="3"/>
      <c r="AC92" s="3"/>
      <c r="AD92" s="26"/>
      <c r="AE92" s="24">
        <v>0.001</v>
      </c>
      <c r="AF92" s="3">
        <v>0.49</v>
      </c>
      <c r="AG92" s="25">
        <f t="shared" si="86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7"/>
        <v>0.005</v>
      </c>
      <c r="AT92" s="2">
        <f t="shared" si="88"/>
        <v>0.00588696235345517</v>
      </c>
      <c r="AU92" s="28">
        <f t="shared" si="89"/>
        <v>28.47</v>
      </c>
      <c r="AV92" s="1">
        <f t="shared" si="90"/>
        <v>0.26</v>
      </c>
      <c r="AW92" s="2">
        <f t="shared" si="95"/>
        <v>1.13854714503221</v>
      </c>
      <c r="AX92" s="1">
        <f t="shared" si="91"/>
        <v>332.412919756959</v>
      </c>
      <c r="AZ92" s="2">
        <f t="shared" si="96"/>
        <v>0.443883956319759</v>
      </c>
      <c r="BA92" s="1">
        <f t="shared" si="92"/>
        <v>129.597410697778</v>
      </c>
    </row>
    <row r="93" s="1" customFormat="1" spans="1:53">
      <c r="A93" s="13"/>
      <c r="B93" s="13"/>
      <c r="C93" s="16">
        <v>3</v>
      </c>
      <c r="D93" s="17">
        <v>6.31518334793548</v>
      </c>
      <c r="E93" s="19">
        <f t="shared" si="93"/>
        <v>-2.03963998189286</v>
      </c>
      <c r="F93" s="16" t="s">
        <v>73</v>
      </c>
      <c r="G93" s="13">
        <v>4</v>
      </c>
      <c r="H93" s="18">
        <f t="shared" si="76"/>
        <v>6.31518334793548</v>
      </c>
      <c r="I93" s="18">
        <f t="shared" si="77"/>
        <v>279.465183347935</v>
      </c>
      <c r="J93" s="18">
        <f t="shared" si="78"/>
        <v>0.0389975307848797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1.12140198713256</v>
      </c>
      <c r="P93" s="18">
        <f t="shared" si="81"/>
        <v>0.0437319085154272</v>
      </c>
      <c r="Q93" s="23">
        <f t="shared" si="82"/>
        <v>0.0113702962140111</v>
      </c>
      <c r="R93" s="18">
        <f t="shared" si="83"/>
        <v>0.074022</v>
      </c>
      <c r="S93" s="24">
        <f t="shared" si="84"/>
        <v>0.153606984599323</v>
      </c>
      <c r="T93" s="3">
        <v>0.01</v>
      </c>
      <c r="U93" s="25">
        <f t="shared" si="85"/>
        <v>0.00153606984599323</v>
      </c>
      <c r="V93" s="24"/>
      <c r="W93" s="3"/>
      <c r="X93" s="3"/>
      <c r="Y93" s="27"/>
      <c r="Z93" s="3"/>
      <c r="AA93" s="26"/>
      <c r="AB93" s="3"/>
      <c r="AC93" s="3"/>
      <c r="AD93" s="26"/>
      <c r="AE93" s="24">
        <v>0.001</v>
      </c>
      <c r="AF93" s="3">
        <v>0.49</v>
      </c>
      <c r="AG93" s="25">
        <f t="shared" si="86"/>
        <v>0.00049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</v>
      </c>
      <c r="AR93" s="3">
        <v>0.5</v>
      </c>
      <c r="AS93" s="3">
        <f t="shared" si="87"/>
        <v>0.005</v>
      </c>
      <c r="AT93" s="2">
        <f t="shared" si="88"/>
        <v>0.00702606984599323</v>
      </c>
      <c r="AU93" s="28">
        <f t="shared" si="89"/>
        <v>28.47</v>
      </c>
      <c r="AV93" s="1">
        <f t="shared" si="90"/>
        <v>0.26</v>
      </c>
      <c r="AW93" s="2">
        <f t="shared" si="95"/>
        <v>1.13854714503221</v>
      </c>
      <c r="AX93" s="1">
        <f t="shared" si="91"/>
        <v>396.733706060164</v>
      </c>
      <c r="AZ93" s="2">
        <f t="shared" si="96"/>
        <v>0.443883956319759</v>
      </c>
      <c r="BA93" s="1">
        <f t="shared" si="92"/>
        <v>154.674075482754</v>
      </c>
    </row>
    <row r="94" s="1" customFormat="1" spans="1:53">
      <c r="A94" s="13"/>
      <c r="B94" s="13"/>
      <c r="C94" s="16">
        <v>4</v>
      </c>
      <c r="D94" s="17">
        <v>9.95749906</v>
      </c>
      <c r="E94" s="19">
        <f t="shared" si="93"/>
        <v>6.31518334793548</v>
      </c>
      <c r="F94" s="16" t="s">
        <v>73</v>
      </c>
      <c r="G94" s="13">
        <v>5</v>
      </c>
      <c r="H94" s="18">
        <f t="shared" si="76"/>
        <v>9.95749906</v>
      </c>
      <c r="I94" s="18">
        <f t="shared" si="77"/>
        <v>283.10749906</v>
      </c>
      <c r="J94" s="18">
        <f t="shared" si="78"/>
        <v>0.0610529858542844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1.02378657468627</v>
      </c>
      <c r="O94" s="18">
        <f t="shared" si="94"/>
        <v>0.338583503930856</v>
      </c>
      <c r="P94" s="18">
        <f t="shared" si="81"/>
        <v>0.0206715338759846</v>
      </c>
      <c r="Q94" s="23">
        <f t="shared" si="82"/>
        <v>0.005374598807756</v>
      </c>
      <c r="R94" s="18">
        <f t="shared" si="83"/>
        <v>0.074022</v>
      </c>
      <c r="S94" s="24">
        <f t="shared" si="84"/>
        <v>0.0726081274182811</v>
      </c>
      <c r="T94" s="3">
        <v>0.01</v>
      </c>
      <c r="U94" s="25">
        <f t="shared" si="85"/>
        <v>0.000726081274182811</v>
      </c>
      <c r="V94" s="24"/>
      <c r="W94" s="3"/>
      <c r="X94" s="3"/>
      <c r="Y94" s="27"/>
      <c r="Z94" s="3"/>
      <c r="AA94" s="26"/>
      <c r="AB94" s="3"/>
      <c r="AC94" s="3"/>
      <c r="AD94" s="26"/>
      <c r="AE94" s="24">
        <v>0.005</v>
      </c>
      <c r="AF94" s="3">
        <v>0.49</v>
      </c>
      <c r="AG94" s="25">
        <f t="shared" si="86"/>
        <v>0.00245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0.015</v>
      </c>
      <c r="AR94" s="3">
        <v>0.5</v>
      </c>
      <c r="AS94" s="3">
        <f t="shared" si="87"/>
        <v>0.0075</v>
      </c>
      <c r="AT94" s="2">
        <f t="shared" si="88"/>
        <v>0.0106760812741828</v>
      </c>
      <c r="AU94" s="28">
        <f t="shared" si="89"/>
        <v>28.47</v>
      </c>
      <c r="AV94" s="1">
        <f t="shared" si="90"/>
        <v>0.26</v>
      </c>
      <c r="AW94" s="2">
        <f t="shared" si="95"/>
        <v>1.13854714503221</v>
      </c>
      <c r="AX94" s="1">
        <f t="shared" si="91"/>
        <v>602.835067533735</v>
      </c>
      <c r="AZ94" s="2">
        <f t="shared" si="96"/>
        <v>0.443883956319759</v>
      </c>
      <c r="BA94" s="1">
        <f t="shared" si="92"/>
        <v>235.026556390507</v>
      </c>
    </row>
    <row r="95" s="1" customFormat="1" spans="1:53">
      <c r="A95" s="13"/>
      <c r="B95" s="13"/>
      <c r="C95" s="16">
        <v>5</v>
      </c>
      <c r="D95" s="17">
        <v>18.040435896129</v>
      </c>
      <c r="E95" s="19">
        <f t="shared" si="93"/>
        <v>9.95749906</v>
      </c>
      <c r="F95" s="16" t="s">
        <v>75</v>
      </c>
      <c r="G95" s="13">
        <v>6</v>
      </c>
      <c r="H95" s="18">
        <f t="shared" si="76"/>
        <v>18.040435896129</v>
      </c>
      <c r="I95" s="18">
        <f t="shared" si="77"/>
        <v>291.190435896129</v>
      </c>
      <c r="J95" s="18">
        <f t="shared" si="78"/>
        <v>0.158605364039006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0.602611970054872</v>
      </c>
      <c r="P95" s="18">
        <f t="shared" si="81"/>
        <v>0.0955774908848155</v>
      </c>
      <c r="Q95" s="23">
        <f t="shared" si="82"/>
        <v>0.024850147630052</v>
      </c>
      <c r="R95" s="18">
        <f t="shared" si="83"/>
        <v>0.074022</v>
      </c>
      <c r="S95" s="24">
        <f t="shared" si="84"/>
        <v>0.335712999244171</v>
      </c>
      <c r="T95" s="3">
        <v>0.01</v>
      </c>
      <c r="U95" s="25">
        <f t="shared" si="85"/>
        <v>0.00335712999244171</v>
      </c>
      <c r="V95" s="24"/>
      <c r="W95" s="3"/>
      <c r="X95" s="3"/>
      <c r="Y95" s="27"/>
      <c r="Z95" s="3"/>
      <c r="AA95" s="26"/>
      <c r="AB95" s="3"/>
      <c r="AC95" s="3"/>
      <c r="AD95" s="26"/>
      <c r="AE95" s="24">
        <v>0.005</v>
      </c>
      <c r="AF95" s="3">
        <v>0.49</v>
      </c>
      <c r="AG95" s="25">
        <f t="shared" si="86"/>
        <v>0.00245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0.015</v>
      </c>
      <c r="AR95" s="3">
        <v>0.5</v>
      </c>
      <c r="AS95" s="3">
        <f t="shared" si="87"/>
        <v>0.0075</v>
      </c>
      <c r="AT95" s="2">
        <f t="shared" si="88"/>
        <v>0.0133071299924417</v>
      </c>
      <c r="AU95" s="28">
        <f t="shared" si="89"/>
        <v>28.47</v>
      </c>
      <c r="AV95" s="1">
        <f t="shared" si="90"/>
        <v>0.26</v>
      </c>
      <c r="AW95" s="2">
        <f t="shared" si="95"/>
        <v>1.13854714503221</v>
      </c>
      <c r="AX95" s="1">
        <f t="shared" si="91"/>
        <v>751.399731947791</v>
      </c>
      <c r="AZ95" s="2">
        <f t="shared" si="96"/>
        <v>0.443883956319759</v>
      </c>
      <c r="BA95" s="1">
        <f t="shared" si="92"/>
        <v>292.947276930861</v>
      </c>
    </row>
    <row r="96" s="1" customFormat="1" spans="1:53">
      <c r="A96" s="13"/>
      <c r="B96" s="13"/>
      <c r="C96" s="16">
        <v>6</v>
      </c>
      <c r="D96" s="17">
        <v>21.2220713083333</v>
      </c>
      <c r="E96" s="19">
        <f t="shared" si="93"/>
        <v>18.040435896129</v>
      </c>
      <c r="F96" s="16" t="s">
        <v>73</v>
      </c>
      <c r="G96" s="13">
        <v>7</v>
      </c>
      <c r="H96" s="18">
        <f t="shared" si="76"/>
        <v>21.2220713083333</v>
      </c>
      <c r="I96" s="18">
        <f t="shared" si="77"/>
        <v>294.372071308333</v>
      </c>
      <c r="J96" s="18">
        <f t="shared" si="78"/>
        <v>0.227653041687561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0.791734479170056</v>
      </c>
      <c r="P96" s="18">
        <f t="shared" si="81"/>
        <v>0.18024076239198</v>
      </c>
      <c r="Q96" s="23">
        <f t="shared" si="82"/>
        <v>0.0468625982219149</v>
      </c>
      <c r="R96" s="18">
        <f t="shared" si="83"/>
        <v>0.074022</v>
      </c>
      <c r="S96" s="24">
        <f t="shared" si="84"/>
        <v>0.63309013836312</v>
      </c>
      <c r="T96" s="3">
        <v>0.01</v>
      </c>
      <c r="U96" s="25">
        <f t="shared" si="85"/>
        <v>0.0063309013836312</v>
      </c>
      <c r="V96" s="24"/>
      <c r="W96" s="3"/>
      <c r="X96" s="3"/>
      <c r="Y96" s="27"/>
      <c r="Z96" s="3"/>
      <c r="AA96" s="26"/>
      <c r="AB96" s="3"/>
      <c r="AC96" s="3"/>
      <c r="AD96" s="26"/>
      <c r="AE96" s="24">
        <v>0.005</v>
      </c>
      <c r="AF96" s="3">
        <v>0.49</v>
      </c>
      <c r="AG96" s="25">
        <f t="shared" si="86"/>
        <v>0.00245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0.015</v>
      </c>
      <c r="AR96" s="3">
        <v>0.5</v>
      </c>
      <c r="AS96" s="3">
        <f t="shared" si="87"/>
        <v>0.0075</v>
      </c>
      <c r="AT96" s="2">
        <f t="shared" si="88"/>
        <v>0.0162809013836312</v>
      </c>
      <c r="AU96" s="28">
        <f t="shared" si="89"/>
        <v>28.47</v>
      </c>
      <c r="AV96" s="1">
        <f t="shared" si="90"/>
        <v>0.26</v>
      </c>
      <c r="AW96" s="2">
        <f t="shared" si="95"/>
        <v>1.13854714503221</v>
      </c>
      <c r="AX96" s="1">
        <f t="shared" si="91"/>
        <v>919.316557550528</v>
      </c>
      <c r="AZ96" s="2">
        <f t="shared" si="96"/>
        <v>0.443883956319759</v>
      </c>
      <c r="BA96" s="1">
        <f t="shared" si="92"/>
        <v>358.412800432824</v>
      </c>
    </row>
    <row r="97" s="1" customFormat="1" spans="1:53">
      <c r="A97" s="13"/>
      <c r="B97" s="13"/>
      <c r="C97" s="16">
        <v>7</v>
      </c>
      <c r="D97" s="17">
        <v>22.1975514025807</v>
      </c>
      <c r="E97" s="19">
        <f t="shared" si="93"/>
        <v>21.2220713083333</v>
      </c>
      <c r="F97" s="16" t="s">
        <v>73</v>
      </c>
      <c r="G97" s="13">
        <v>8</v>
      </c>
      <c r="H97" s="18">
        <f t="shared" si="76"/>
        <v>22.1975514025807</v>
      </c>
      <c r="I97" s="18">
        <f t="shared" si="77"/>
        <v>295.347551402581</v>
      </c>
      <c r="J97" s="18">
        <f t="shared" si="78"/>
        <v>0.253932474736565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0.896193716778076</v>
      </c>
      <c r="P97" s="18">
        <f t="shared" si="81"/>
        <v>0.227572688344817</v>
      </c>
      <c r="Q97" s="23">
        <f t="shared" si="82"/>
        <v>0.0591688989696524</v>
      </c>
      <c r="R97" s="18">
        <f t="shared" si="83"/>
        <v>0.074022</v>
      </c>
      <c r="S97" s="24">
        <f t="shared" si="84"/>
        <v>0.799342073568026</v>
      </c>
      <c r="T97" s="3">
        <v>0.01</v>
      </c>
      <c r="U97" s="25">
        <f t="shared" si="85"/>
        <v>0.00799342073568026</v>
      </c>
      <c r="V97" s="24"/>
      <c r="W97" s="3"/>
      <c r="X97" s="3"/>
      <c r="Y97" s="27"/>
      <c r="Z97" s="3"/>
      <c r="AA97" s="26"/>
      <c r="AB97" s="3"/>
      <c r="AC97" s="3"/>
      <c r="AD97" s="26"/>
      <c r="AE97" s="24">
        <v>0.005</v>
      </c>
      <c r="AF97" s="3">
        <v>0.49</v>
      </c>
      <c r="AG97" s="25">
        <f t="shared" si="86"/>
        <v>0.00245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0.015</v>
      </c>
      <c r="AR97" s="3">
        <v>0.5</v>
      </c>
      <c r="AS97" s="3">
        <f t="shared" si="87"/>
        <v>0.0075</v>
      </c>
      <c r="AT97" s="2">
        <f t="shared" si="88"/>
        <v>0.0179434207356803</v>
      </c>
      <c r="AU97" s="28">
        <f t="shared" si="89"/>
        <v>28.47</v>
      </c>
      <c r="AV97" s="1">
        <f t="shared" si="90"/>
        <v>0.26</v>
      </c>
      <c r="AW97" s="2">
        <f t="shared" si="95"/>
        <v>1.13854714503221</v>
      </c>
      <c r="AX97" s="1">
        <f t="shared" si="91"/>
        <v>1013.19229155157</v>
      </c>
      <c r="AZ97" s="2">
        <f t="shared" si="96"/>
        <v>0.443883956319759</v>
      </c>
      <c r="BA97" s="1">
        <f t="shared" si="92"/>
        <v>395.01201583872</v>
      </c>
    </row>
    <row r="98" s="1" customFormat="1" spans="1:53">
      <c r="A98" s="13"/>
      <c r="B98" s="13"/>
      <c r="C98" s="16">
        <v>8</v>
      </c>
      <c r="D98" s="17">
        <v>21.8461577432258</v>
      </c>
      <c r="E98" s="19">
        <f t="shared" si="93"/>
        <v>22.1975514025807</v>
      </c>
      <c r="F98" s="16" t="s">
        <v>73</v>
      </c>
      <c r="G98" s="13">
        <v>9</v>
      </c>
      <c r="H98" s="18">
        <f t="shared" si="76"/>
        <v>21.8461577432258</v>
      </c>
      <c r="I98" s="18">
        <f t="shared" si="77"/>
        <v>294.996157743226</v>
      </c>
      <c r="J98" s="18">
        <f t="shared" si="78"/>
        <v>0.244153828200733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0.953321028433259</v>
      </c>
      <c r="P98" s="18">
        <f t="shared" si="81"/>
        <v>0.23275697859624</v>
      </c>
      <c r="Q98" s="23">
        <f t="shared" si="82"/>
        <v>0.0605168144350224</v>
      </c>
      <c r="R98" s="18">
        <f t="shared" si="83"/>
        <v>0.074022</v>
      </c>
      <c r="S98" s="24">
        <f t="shared" si="84"/>
        <v>0.817551733741623</v>
      </c>
      <c r="T98" s="3">
        <v>0.01</v>
      </c>
      <c r="U98" s="25">
        <f t="shared" si="85"/>
        <v>0.00817551733741623</v>
      </c>
      <c r="V98" s="24"/>
      <c r="W98" s="3"/>
      <c r="X98" s="3"/>
      <c r="Y98" s="27"/>
      <c r="Z98" s="3"/>
      <c r="AA98" s="26"/>
      <c r="AB98" s="3"/>
      <c r="AC98" s="3"/>
      <c r="AD98" s="26"/>
      <c r="AE98" s="24">
        <v>0.001</v>
      </c>
      <c r="AF98" s="3">
        <v>0.49</v>
      </c>
      <c r="AG98" s="25">
        <f t="shared" si="86"/>
        <v>0.00049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</v>
      </c>
      <c r="AR98" s="3">
        <v>0.5</v>
      </c>
      <c r="AS98" s="3">
        <f t="shared" si="87"/>
        <v>0.005</v>
      </c>
      <c r="AT98" s="2">
        <f t="shared" si="88"/>
        <v>0.0136655173374162</v>
      </c>
      <c r="AU98" s="28">
        <f t="shared" si="89"/>
        <v>28.47</v>
      </c>
      <c r="AV98" s="1">
        <f t="shared" si="90"/>
        <v>0.26</v>
      </c>
      <c r="AW98" s="2">
        <f t="shared" si="95"/>
        <v>1.13854714503221</v>
      </c>
      <c r="AX98" s="1">
        <f t="shared" si="91"/>
        <v>771.636413719164</v>
      </c>
      <c r="AZ98" s="2">
        <f t="shared" si="96"/>
        <v>0.443883956319759</v>
      </c>
      <c r="BA98" s="1">
        <f t="shared" si="92"/>
        <v>300.836926829555</v>
      </c>
    </row>
    <row r="99" s="1" customFormat="1" spans="1:53">
      <c r="A99" s="13"/>
      <c r="B99" s="13"/>
      <c r="C99" s="16">
        <v>9</v>
      </c>
      <c r="D99" s="17">
        <v>16.2747376306</v>
      </c>
      <c r="E99" s="19">
        <f t="shared" si="93"/>
        <v>21.8461577432258</v>
      </c>
      <c r="F99" s="16" t="s">
        <v>73</v>
      </c>
      <c r="G99" s="13">
        <v>10</v>
      </c>
      <c r="H99" s="18">
        <f t="shared" si="76"/>
        <v>16.2747376306</v>
      </c>
      <c r="I99" s="18">
        <f t="shared" si="77"/>
        <v>289.4247376306</v>
      </c>
      <c r="J99" s="18">
        <f t="shared" si="78"/>
        <v>0.129337354305415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1.00526404983702</v>
      </c>
      <c r="P99" s="18">
        <f t="shared" si="81"/>
        <v>0.130018192584267</v>
      </c>
      <c r="Q99" s="23">
        <f t="shared" si="82"/>
        <v>0.0338047300719094</v>
      </c>
      <c r="R99" s="18">
        <f t="shared" si="83"/>
        <v>0.074022</v>
      </c>
      <c r="S99" s="24">
        <f t="shared" si="84"/>
        <v>0.456684905459315</v>
      </c>
      <c r="T99" s="3">
        <v>0.01</v>
      </c>
      <c r="U99" s="25">
        <f t="shared" si="85"/>
        <v>0.00456684905459315</v>
      </c>
      <c r="V99" s="24"/>
      <c r="W99" s="3"/>
      <c r="X99" s="3"/>
      <c r="Y99" s="27"/>
      <c r="Z99" s="3"/>
      <c r="AA99" s="26"/>
      <c r="AB99" s="3"/>
      <c r="AC99" s="3"/>
      <c r="AD99" s="26"/>
      <c r="AE99" s="24">
        <v>0.001</v>
      </c>
      <c r="AF99" s="3">
        <v>0.49</v>
      </c>
      <c r="AG99" s="25">
        <f t="shared" si="86"/>
        <v>0.00049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</v>
      </c>
      <c r="AR99" s="3">
        <v>0.5</v>
      </c>
      <c r="AS99" s="3">
        <f t="shared" si="87"/>
        <v>0.005</v>
      </c>
      <c r="AT99" s="2">
        <f t="shared" si="88"/>
        <v>0.0100568490545931</v>
      </c>
      <c r="AU99" s="28">
        <f t="shared" si="89"/>
        <v>28.47</v>
      </c>
      <c r="AV99" s="1">
        <f t="shared" si="90"/>
        <v>0.26</v>
      </c>
      <c r="AW99" s="2">
        <f t="shared" si="95"/>
        <v>1.13854714503221</v>
      </c>
      <c r="AX99" s="1">
        <f t="shared" si="91"/>
        <v>567.869532209635</v>
      </c>
      <c r="AZ99" s="2">
        <f t="shared" si="96"/>
        <v>0.443883956319759</v>
      </c>
      <c r="BA99" s="1">
        <f t="shared" si="92"/>
        <v>221.394586715628</v>
      </c>
    </row>
    <row r="100" s="1" customFormat="1" spans="1:53">
      <c r="A100" s="13"/>
      <c r="B100" s="13"/>
      <c r="C100" s="16">
        <v>10</v>
      </c>
      <c r="D100" s="17">
        <v>10.0706536388387</v>
      </c>
      <c r="E100" s="19">
        <f t="shared" si="93"/>
        <v>16.2747376306</v>
      </c>
      <c r="F100" s="16" t="s">
        <v>73</v>
      </c>
      <c r="G100" s="13">
        <v>11</v>
      </c>
      <c r="H100" s="18">
        <f t="shared" si="76"/>
        <v>10.0706536388387</v>
      </c>
      <c r="I100" s="18">
        <f t="shared" si="77"/>
        <v>283.220653638839</v>
      </c>
      <c r="J100" s="18">
        <f t="shared" si="78"/>
        <v>0.0618976920934796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0.831483564390115</v>
      </c>
      <c r="O100" s="18">
        <f t="shared" si="94"/>
        <v>0.328462292862637</v>
      </c>
      <c r="P100" s="18">
        <f t="shared" si="81"/>
        <v>0.0203310578679299</v>
      </c>
      <c r="Q100" s="23">
        <f t="shared" si="82"/>
        <v>0.00528607504566176</v>
      </c>
      <c r="R100" s="18">
        <f t="shared" si="83"/>
        <v>0.074022</v>
      </c>
      <c r="S100" s="24">
        <f t="shared" si="84"/>
        <v>0.0714122159042144</v>
      </c>
      <c r="T100" s="3">
        <v>0.01</v>
      </c>
      <c r="U100" s="25">
        <f t="shared" si="85"/>
        <v>0.000714122159042144</v>
      </c>
      <c r="V100" s="24"/>
      <c r="W100" s="3"/>
      <c r="X100" s="3"/>
      <c r="Y100" s="27"/>
      <c r="Z100" s="3"/>
      <c r="AA100" s="26"/>
      <c r="AB100" s="3"/>
      <c r="AC100" s="3"/>
      <c r="AD100" s="26"/>
      <c r="AE100" s="24">
        <v>0.001</v>
      </c>
      <c r="AF100" s="3">
        <v>0.49</v>
      </c>
      <c r="AG100" s="25">
        <f t="shared" si="86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0.00620412215904214</v>
      </c>
      <c r="AU100" s="28">
        <f t="shared" si="89"/>
        <v>28.47</v>
      </c>
      <c r="AV100" s="1">
        <f t="shared" si="90"/>
        <v>0.26</v>
      </c>
      <c r="AW100" s="2">
        <f t="shared" si="95"/>
        <v>1.13854714503221</v>
      </c>
      <c r="AX100" s="1">
        <f t="shared" si="91"/>
        <v>350.321649365675</v>
      </c>
      <c r="AZ100" s="2">
        <f t="shared" si="96"/>
        <v>0.443883956319759</v>
      </c>
      <c r="BA100" s="1">
        <f t="shared" si="92"/>
        <v>136.579464788434</v>
      </c>
    </row>
    <row r="101" s="1" customFormat="1" spans="1:54">
      <c r="A101" s="13"/>
      <c r="B101" s="13"/>
      <c r="C101" s="16">
        <v>11</v>
      </c>
      <c r="D101" s="17">
        <v>1.81920672423333</v>
      </c>
      <c r="E101" s="19">
        <f t="shared" si="93"/>
        <v>10.0706536388387</v>
      </c>
      <c r="F101" s="16" t="s">
        <v>75</v>
      </c>
      <c r="G101" s="13">
        <v>12</v>
      </c>
      <c r="H101" s="18">
        <f t="shared" si="76"/>
        <v>1.81920672423333</v>
      </c>
      <c r="I101" s="18">
        <f t="shared" si="77"/>
        <v>274.969206724233</v>
      </c>
      <c r="J101" s="18">
        <f t="shared" si="78"/>
        <v>0.0220612390583833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0.592831234994708</v>
      </c>
      <c r="P101" s="18">
        <f t="shared" si="81"/>
        <v>0.0130785915964949</v>
      </c>
      <c r="Q101" s="23">
        <f t="shared" si="82"/>
        <v>0.00340043381508866</v>
      </c>
      <c r="R101" s="18">
        <f t="shared" si="83"/>
        <v>0.074022</v>
      </c>
      <c r="S101" s="24">
        <f t="shared" si="84"/>
        <v>0.0459381510238667</v>
      </c>
      <c r="T101" s="3">
        <v>0.01</v>
      </c>
      <c r="U101" s="25">
        <f t="shared" si="85"/>
        <v>0.000459381510238667</v>
      </c>
      <c r="V101" s="24"/>
      <c r="W101" s="3"/>
      <c r="X101" s="3"/>
      <c r="Y101" s="27"/>
      <c r="Z101" s="3"/>
      <c r="AA101" s="26"/>
      <c r="AB101" s="3"/>
      <c r="AC101" s="3"/>
      <c r="AD101" s="26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0.00594938151023867</v>
      </c>
      <c r="AU101" s="28">
        <f t="shared" si="89"/>
        <v>28.47</v>
      </c>
      <c r="AV101" s="1">
        <f t="shared" si="90"/>
        <v>0.26</v>
      </c>
      <c r="AW101" s="2">
        <f t="shared" si="95"/>
        <v>1.13854714503221</v>
      </c>
      <c r="AX101" s="1">
        <f t="shared" si="91"/>
        <v>335.937476720194</v>
      </c>
      <c r="AY101" s="1">
        <f>SUM(AX90:AX101)</f>
        <v>6673.74295078304</v>
      </c>
      <c r="AZ101" s="2">
        <f t="shared" si="96"/>
        <v>0.443883956319759</v>
      </c>
      <c r="BA101" s="1">
        <f t="shared" si="92"/>
        <v>130.971525327937</v>
      </c>
      <c r="BB101" s="1">
        <f>SUM(BA90:BA101)</f>
        <v>2601.88384589984</v>
      </c>
    </row>
    <row r="102" s="1" customFormat="1" spans="1:46">
      <c r="A102" s="13"/>
      <c r="B102" s="13"/>
      <c r="C102" s="16">
        <v>12</v>
      </c>
      <c r="D102" s="17">
        <v>-4.59714968651613</v>
      </c>
      <c r="E102" s="19">
        <f t="shared" si="93"/>
        <v>1.81920672423333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2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17"/>
  <sheetViews>
    <sheetView workbookViewId="0">
      <pane xSplit="4" topLeftCell="E1" activePane="topRight" state="frozen"/>
      <selection/>
      <selection pane="topRight" activeCell="AT27" sqref="AT27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10.1111111111111" style="1" customWidth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19" width="9.11111111111111" style="1"/>
    <col min="20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1.4444444444444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11.4444444444444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5.6666666666667" style="1"/>
    <col min="55" max="16384" width="8.88888888888889" style="1"/>
  </cols>
  <sheetData>
    <row r="1" s="1" customFormat="1" spans="3:47">
      <c r="C1" s="3" t="s">
        <v>0</v>
      </c>
      <c r="D1" s="3" t="s">
        <v>1</v>
      </c>
      <c r="E1" s="3" t="s">
        <v>2</v>
      </c>
      <c r="F1" s="3" t="s">
        <v>3</v>
      </c>
      <c r="G1" s="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U1" s="2"/>
    </row>
    <row r="2" s="1" customFormat="1" spans="1:47">
      <c r="A2" s="4" t="s">
        <v>52</v>
      </c>
      <c r="B2" s="5" t="s">
        <v>10</v>
      </c>
      <c r="C2" s="3"/>
      <c r="D2" s="3"/>
      <c r="E2" s="6">
        <v>967.447093835558</v>
      </c>
      <c r="F2" s="3">
        <v>759.42</v>
      </c>
      <c r="G2" s="20">
        <f>(F2+F3+F4)/3</f>
        <v>1282.9875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U2" s="2"/>
    </row>
    <row r="3" s="1" customFormat="1" spans="1:47">
      <c r="A3" s="4"/>
      <c r="B3" s="5" t="s">
        <v>13</v>
      </c>
      <c r="C3" s="3"/>
      <c r="D3" s="3"/>
      <c r="E3" s="8"/>
      <c r="F3" s="3">
        <v>1433.9025</v>
      </c>
      <c r="G3" s="20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U3" s="2"/>
    </row>
    <row r="4" s="1" customFormat="1" spans="1:47">
      <c r="A4" s="4"/>
      <c r="B4" s="5" t="s">
        <v>14</v>
      </c>
      <c r="C4" s="3"/>
      <c r="D4" s="3"/>
      <c r="E4" s="10"/>
      <c r="F4" s="3">
        <v>1655.64</v>
      </c>
      <c r="G4" s="20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U4" s="2"/>
    </row>
    <row r="5" s="1" customFormat="1" spans="1:47">
      <c r="A5" s="4" t="s">
        <v>4</v>
      </c>
      <c r="B5" s="5" t="s">
        <v>15</v>
      </c>
      <c r="C5" s="3"/>
      <c r="D5" s="3"/>
      <c r="E5" s="6">
        <v>10412.6229863014</v>
      </c>
      <c r="F5" s="3">
        <v>91.104</v>
      </c>
      <c r="G5" s="20">
        <f>(F5+F6)/2</f>
        <v>92.50925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U5" s="2"/>
    </row>
    <row r="6" s="1" customFormat="1" spans="1:47">
      <c r="A6" s="4"/>
      <c r="B6" s="5" t="s">
        <v>16</v>
      </c>
      <c r="C6" s="3"/>
      <c r="D6" s="3"/>
      <c r="E6" s="10"/>
      <c r="F6" s="3">
        <v>93.9145</v>
      </c>
      <c r="G6" s="20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U6" s="2"/>
    </row>
    <row r="7" s="1" customFormat="1" spans="1:47">
      <c r="A7" s="4" t="s">
        <v>5</v>
      </c>
      <c r="B7" s="5"/>
      <c r="C7" s="3"/>
      <c r="D7" s="3"/>
      <c r="E7" s="12">
        <v>1184.0532714255</v>
      </c>
      <c r="F7" s="3">
        <v>122.786</v>
      </c>
      <c r="G7" s="1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U7" s="2"/>
    </row>
    <row r="8" s="1" customFormat="1" spans="1:47">
      <c r="A8" s="4" t="s">
        <v>6</v>
      </c>
      <c r="B8" s="5"/>
      <c r="C8" s="3"/>
      <c r="D8" s="3"/>
      <c r="E8" s="12">
        <v>60.299783239205</v>
      </c>
      <c r="F8" s="3">
        <v>625.464</v>
      </c>
      <c r="G8" s="1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U8" s="2"/>
    </row>
    <row r="9" s="1" customFormat="1" spans="1:47">
      <c r="A9" s="4" t="s">
        <v>7</v>
      </c>
      <c r="B9" s="5"/>
      <c r="C9" s="3"/>
      <c r="D9" s="3"/>
      <c r="E9" s="12">
        <v>89.3936946612835</v>
      </c>
      <c r="F9" s="3">
        <v>341.64</v>
      </c>
      <c r="G9" s="1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U9" s="2"/>
    </row>
    <row r="10" s="1" customFormat="1" spans="1:47">
      <c r="A10" s="4" t="s">
        <v>8</v>
      </c>
      <c r="B10" s="5"/>
      <c r="C10" s="3"/>
      <c r="D10" s="3"/>
      <c r="E10" s="12">
        <v>13.256743617567</v>
      </c>
      <c r="F10" s="3">
        <v>341.64</v>
      </c>
      <c r="G10" s="1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U10" s="2"/>
    </row>
    <row r="11" s="1" customFormat="1" spans="1:47">
      <c r="A11" s="4" t="s">
        <v>9</v>
      </c>
      <c r="B11" s="5"/>
      <c r="C11" s="3"/>
      <c r="D11" s="3"/>
      <c r="E11" s="12">
        <v>16.3196861843292</v>
      </c>
      <c r="F11" s="3">
        <v>910.8575</v>
      </c>
      <c r="G11" s="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U11" s="2"/>
    </row>
    <row r="12" s="1" customFormat="1" spans="8:46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T12" s="2"/>
    </row>
    <row r="13" s="1" customFormat="1" spans="46:46">
      <c r="AT13" s="2"/>
    </row>
    <row r="14" s="1" customFormat="1" spans="1:46">
      <c r="A14" s="13" t="s">
        <v>17</v>
      </c>
      <c r="B14" s="13" t="s">
        <v>18</v>
      </c>
      <c r="C14" s="13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AV38+AV53+BB69+AY85+AY101+BB101+AY116+AG69</f>
        <v>37620625.8628604</v>
      </c>
      <c r="J14" s="14" t="s">
        <v>21</v>
      </c>
      <c r="K14" s="14">
        <f>I14/(10000*1000)</f>
        <v>3.76206258628604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23</v>
      </c>
      <c r="B15" s="13" t="s">
        <v>18</v>
      </c>
      <c r="C15" s="13"/>
      <c r="D15" s="13"/>
      <c r="E15" s="13"/>
      <c r="F15" s="13"/>
      <c r="G15" s="14"/>
      <c r="H15" s="14" t="s">
        <v>24</v>
      </c>
      <c r="I15" s="36">
        <v>62582521.8602942</v>
      </c>
      <c r="J15" s="14" t="s">
        <v>21</v>
      </c>
      <c r="K15" s="14">
        <f>I15/(10000*1000)</f>
        <v>6.25825218602942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25</v>
      </c>
      <c r="B16" s="13" t="s">
        <v>26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27</v>
      </c>
      <c r="B17" s="13" t="s">
        <v>28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13" t="s">
        <v>31</v>
      </c>
      <c r="B18" s="13" t="s">
        <v>32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34</v>
      </c>
      <c r="B19" s="13" t="s">
        <v>32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37</v>
      </c>
      <c r="B20" s="13" t="s">
        <v>38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39</v>
      </c>
      <c r="B21" s="13" t="s">
        <v>40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41</v>
      </c>
      <c r="B22" s="13" t="s">
        <v>36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42</v>
      </c>
      <c r="B23" s="13" t="s">
        <v>43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1282.9875</v>
      </c>
      <c r="C27" s="16" t="s">
        <v>72</v>
      </c>
      <c r="D27" s="17">
        <v>-17.216330146129</v>
      </c>
      <c r="E27" s="16"/>
      <c r="F27" s="16"/>
      <c r="G27" s="13">
        <v>1</v>
      </c>
      <c r="H27" s="18">
        <f t="shared" ref="H27:H38" si="0">E28</f>
        <v>-17.216330146129</v>
      </c>
      <c r="I27" s="18">
        <f t="shared" ref="I27:I38" si="1">H27+273.15</f>
        <v>255.933669853871</v>
      </c>
      <c r="J27" s="18">
        <f t="shared" ref="J27:J38" si="2">EXP(($C$16*(I27-$C$14))/($C$17*I27*$C$14))</f>
        <v>0.00158423769869219</v>
      </c>
      <c r="K27" s="18">
        <f t="shared" ref="K27:K38" si="3">$B$27/12</f>
        <v>106.915625</v>
      </c>
      <c r="L27" s="18">
        <f t="shared" ref="L27:L38" si="4">K27*$B$28/100</f>
        <v>1.06915625</v>
      </c>
      <c r="M27" s="13" t="s">
        <v>73</v>
      </c>
      <c r="N27" s="13"/>
      <c r="O27" s="18">
        <f>L27</f>
        <v>1.06915625</v>
      </c>
      <c r="P27" s="18">
        <f t="shared" ref="P27:P38" si="5">O27*J27</f>
        <v>0.00169379763704237</v>
      </c>
      <c r="Q27" s="23">
        <f t="shared" ref="Q27:Q38" si="6">P27*$B$29</f>
        <v>0.000406511432890169</v>
      </c>
      <c r="R27" s="18">
        <f t="shared" ref="R27:R38" si="7">L27*$B$29</f>
        <v>0.2565975</v>
      </c>
      <c r="S27" s="24">
        <f t="shared" ref="S27:S38" si="8">Q27/R27</f>
        <v>0.00158423769869219</v>
      </c>
      <c r="T27" s="3">
        <v>0.01</v>
      </c>
      <c r="U27" s="25">
        <f t="shared" ref="U27:U38" si="9">S27*T27</f>
        <v>1.58423769869219e-5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0.0219158423769869</v>
      </c>
      <c r="AR27" s="28">
        <f t="shared" ref="AR27:AR38" si="15">$B$27/12</f>
        <v>106.915625</v>
      </c>
      <c r="AS27" s="1">
        <f t="shared" ref="AS27:AS38" si="16">$B$29</f>
        <v>0.24</v>
      </c>
      <c r="AT27" s="2">
        <f>$E$2/12</f>
        <v>80.6205911529632</v>
      </c>
      <c r="AU27" s="1">
        <f t="shared" ref="AU27:AU38" si="17">AT27*10000*AS27*0.67*AR27*AQ27</f>
        <v>303760.54968294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-16.920531886</v>
      </c>
      <c r="E28" s="19">
        <f t="shared" ref="E28:E39" si="18">D27</f>
        <v>-17.216330146129</v>
      </c>
      <c r="F28" s="16" t="s">
        <v>73</v>
      </c>
      <c r="G28" s="13">
        <v>2</v>
      </c>
      <c r="H28" s="18">
        <f t="shared" si="0"/>
        <v>-16.920531886</v>
      </c>
      <c r="I28" s="18">
        <f t="shared" si="1"/>
        <v>256.229468114</v>
      </c>
      <c r="J28" s="18">
        <f t="shared" si="2"/>
        <v>0.00165536675902581</v>
      </c>
      <c r="K28" s="18">
        <f t="shared" si="3"/>
        <v>106.915625</v>
      </c>
      <c r="L28" s="18">
        <f t="shared" si="4"/>
        <v>1.06915625</v>
      </c>
      <c r="M28" s="13" t="s">
        <v>73</v>
      </c>
      <c r="N28" s="13"/>
      <c r="O28" s="18">
        <f t="shared" ref="O28:O38" si="19">L28+O27-P27-N28</f>
        <v>2.13661870236296</v>
      </c>
      <c r="P28" s="18">
        <f t="shared" si="5"/>
        <v>0.0035368875766045</v>
      </c>
      <c r="Q28" s="23">
        <f t="shared" si="6"/>
        <v>0.00084885301838508</v>
      </c>
      <c r="R28" s="18">
        <f t="shared" si="7"/>
        <v>0.2565975</v>
      </c>
      <c r="S28" s="24">
        <f t="shared" si="8"/>
        <v>0.00330811102362681</v>
      </c>
      <c r="T28" s="3">
        <v>0.01</v>
      </c>
      <c r="U28" s="25">
        <f t="shared" si="9"/>
        <v>3.30811102362681e-5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0.0219330811102363</v>
      </c>
      <c r="AR28" s="28">
        <f t="shared" si="15"/>
        <v>106.915625</v>
      </c>
      <c r="AS28" s="1">
        <f t="shared" si="16"/>
        <v>0.24</v>
      </c>
      <c r="AT28" s="2">
        <f t="shared" ref="AT28:AT38" si="20">$E$2/12</f>
        <v>80.6205911529632</v>
      </c>
      <c r="AU28" s="1">
        <f t="shared" si="17"/>
        <v>303999.484011705</v>
      </c>
    </row>
    <row r="29" s="1" customFormat="1" spans="1:47">
      <c r="A29" s="13" t="s">
        <v>37</v>
      </c>
      <c r="B29" s="13">
        <v>0.24</v>
      </c>
      <c r="C29" s="16">
        <v>2</v>
      </c>
      <c r="D29" s="17">
        <v>-13.3774314118571</v>
      </c>
      <c r="E29" s="19">
        <f t="shared" si="18"/>
        <v>-16.920531886</v>
      </c>
      <c r="F29" s="16" t="s">
        <v>73</v>
      </c>
      <c r="G29" s="13">
        <v>3</v>
      </c>
      <c r="H29" s="18">
        <f t="shared" si="0"/>
        <v>-13.3774314118571</v>
      </c>
      <c r="I29" s="18">
        <f t="shared" si="1"/>
        <v>259.772568588143</v>
      </c>
      <c r="J29" s="18">
        <f t="shared" si="2"/>
        <v>0.00277962885006765</v>
      </c>
      <c r="K29" s="18">
        <f t="shared" si="3"/>
        <v>106.915625</v>
      </c>
      <c r="L29" s="18">
        <f t="shared" si="4"/>
        <v>1.06915625</v>
      </c>
      <c r="M29" s="13" t="s">
        <v>73</v>
      </c>
      <c r="N29" s="13"/>
      <c r="O29" s="18">
        <f t="shared" si="19"/>
        <v>3.20223806478635</v>
      </c>
      <c r="P29" s="18">
        <f t="shared" si="5"/>
        <v>0.00890103330966495</v>
      </c>
      <c r="Q29" s="23">
        <f t="shared" si="6"/>
        <v>0.00213624799431959</v>
      </c>
      <c r="R29" s="18">
        <f t="shared" si="7"/>
        <v>0.2565975</v>
      </c>
      <c r="S29" s="24">
        <f t="shared" si="8"/>
        <v>0.0083252876365498</v>
      </c>
      <c r="T29" s="3">
        <v>0.01</v>
      </c>
      <c r="U29" s="25">
        <f t="shared" si="9"/>
        <v>8.3252876365498e-5</v>
      </c>
      <c r="V29" s="24"/>
      <c r="W29" s="3"/>
      <c r="X29" s="25"/>
      <c r="Y29" s="27">
        <v>0.02</v>
      </c>
      <c r="Z29" s="3">
        <v>0.21</v>
      </c>
      <c r="AA29" s="26">
        <f t="shared" si="10"/>
        <v>0.0042</v>
      </c>
      <c r="AB29" s="3">
        <v>0.01</v>
      </c>
      <c r="AC29" s="3">
        <v>0.29</v>
      </c>
      <c r="AD29" s="26">
        <f t="shared" si="11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0.0219832528763655</v>
      </c>
      <c r="AR29" s="28">
        <f t="shared" si="15"/>
        <v>106.915625</v>
      </c>
      <c r="AS29" s="1">
        <f t="shared" si="16"/>
        <v>0.24</v>
      </c>
      <c r="AT29" s="2">
        <f t="shared" si="20"/>
        <v>80.6205911529632</v>
      </c>
      <c r="AU29" s="1">
        <f t="shared" si="17"/>
        <v>304694.880656553</v>
      </c>
    </row>
    <row r="30" s="1" customFormat="1" spans="1:47">
      <c r="A30" s="13"/>
      <c r="B30" s="13"/>
      <c r="C30" s="16">
        <v>3</v>
      </c>
      <c r="D30" s="17">
        <v>-2.8933359683871</v>
      </c>
      <c r="E30" s="19">
        <f t="shared" si="18"/>
        <v>-13.3774314118571</v>
      </c>
      <c r="F30" s="16" t="s">
        <v>73</v>
      </c>
      <c r="G30" s="13">
        <v>4</v>
      </c>
      <c r="H30" s="18">
        <f t="shared" si="0"/>
        <v>-2.8933359683871</v>
      </c>
      <c r="I30" s="18">
        <f t="shared" si="1"/>
        <v>270.256664031613</v>
      </c>
      <c r="J30" s="18">
        <f t="shared" si="2"/>
        <v>0.0118978733715201</v>
      </c>
      <c r="K30" s="18">
        <f t="shared" si="3"/>
        <v>106.915625</v>
      </c>
      <c r="L30" s="18">
        <f t="shared" si="4"/>
        <v>1.06915625</v>
      </c>
      <c r="M30" s="13" t="s">
        <v>73</v>
      </c>
      <c r="N30" s="13"/>
      <c r="O30" s="18">
        <f t="shared" si="19"/>
        <v>4.26249328147669</v>
      </c>
      <c r="P30" s="18">
        <f t="shared" si="5"/>
        <v>0.0507146053099648</v>
      </c>
      <c r="Q30" s="23">
        <f t="shared" si="6"/>
        <v>0.0121715052743916</v>
      </c>
      <c r="R30" s="18">
        <f t="shared" si="7"/>
        <v>0.2565975</v>
      </c>
      <c r="S30" s="24">
        <f t="shared" si="8"/>
        <v>0.0474342317224118</v>
      </c>
      <c r="T30" s="3">
        <v>0.01</v>
      </c>
      <c r="U30" s="25">
        <f t="shared" si="9"/>
        <v>0.000474342317224118</v>
      </c>
      <c r="V30" s="24"/>
      <c r="W30" s="3"/>
      <c r="X30" s="25"/>
      <c r="Y30" s="27">
        <v>0.02</v>
      </c>
      <c r="Z30" s="3">
        <v>0.21</v>
      </c>
      <c r="AA30" s="26">
        <f t="shared" si="10"/>
        <v>0.0042</v>
      </c>
      <c r="AB30" s="3">
        <v>0.01</v>
      </c>
      <c r="AC30" s="3">
        <v>0.29</v>
      </c>
      <c r="AD30" s="26">
        <f t="shared" si="11"/>
        <v>0.0029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0.0223743423172241</v>
      </c>
      <c r="AR30" s="28">
        <f t="shared" si="15"/>
        <v>106.915625</v>
      </c>
      <c r="AS30" s="1">
        <f t="shared" si="16"/>
        <v>0.24</v>
      </c>
      <c r="AT30" s="2">
        <f t="shared" si="20"/>
        <v>80.6205911529632</v>
      </c>
      <c r="AU30" s="1">
        <f t="shared" si="17"/>
        <v>310115.504764306</v>
      </c>
    </row>
    <row r="31" s="1" customFormat="1" spans="1:47">
      <c r="A31" s="13"/>
      <c r="B31" s="13"/>
      <c r="C31" s="16">
        <v>4</v>
      </c>
      <c r="D31" s="17">
        <v>4.7697698874</v>
      </c>
      <c r="E31" s="19">
        <f t="shared" si="18"/>
        <v>-2.8933359683871</v>
      </c>
      <c r="F31" s="16" t="s">
        <v>73</v>
      </c>
      <c r="G31" s="13">
        <v>5</v>
      </c>
      <c r="H31" s="18">
        <f t="shared" si="0"/>
        <v>4.7697698874</v>
      </c>
      <c r="I31" s="18">
        <f t="shared" si="1"/>
        <v>277.9197698874</v>
      </c>
      <c r="J31" s="18">
        <f t="shared" si="2"/>
        <v>0.0321290628016053</v>
      </c>
      <c r="K31" s="18">
        <f t="shared" si="3"/>
        <v>106.915625</v>
      </c>
      <c r="L31" s="18">
        <f t="shared" si="4"/>
        <v>1.06915625</v>
      </c>
      <c r="M31" s="13" t="s">
        <v>75</v>
      </c>
      <c r="N31" s="18">
        <f>(O30-P30)*C22/100</f>
        <v>4.00118974235839</v>
      </c>
      <c r="O31" s="18">
        <f t="shared" si="19"/>
        <v>1.27974518380834</v>
      </c>
      <c r="P31" s="18">
        <f t="shared" si="5"/>
        <v>0.0411170133806299</v>
      </c>
      <c r="Q31" s="23">
        <f t="shared" si="6"/>
        <v>0.00986808321135119</v>
      </c>
      <c r="R31" s="18">
        <f t="shared" si="7"/>
        <v>0.2565975</v>
      </c>
      <c r="S31" s="24">
        <f t="shared" si="8"/>
        <v>0.0384574409779955</v>
      </c>
      <c r="T31" s="3">
        <v>0.01</v>
      </c>
      <c r="U31" s="25">
        <f t="shared" si="9"/>
        <v>0.000384574409779955</v>
      </c>
      <c r="V31" s="24"/>
      <c r="W31" s="3"/>
      <c r="X31" s="25"/>
      <c r="Y31" s="27">
        <v>0.04</v>
      </c>
      <c r="Z31" s="3">
        <v>0.21</v>
      </c>
      <c r="AA31" s="26">
        <f t="shared" si="10"/>
        <v>0.0084</v>
      </c>
      <c r="AB31" s="3">
        <v>0.015</v>
      </c>
      <c r="AC31" s="3">
        <v>0.29</v>
      </c>
      <c r="AD31" s="26">
        <f t="shared" si="11"/>
        <v>0.00435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0.02983457440978</v>
      </c>
      <c r="AR31" s="28">
        <f t="shared" si="15"/>
        <v>106.915625</v>
      </c>
      <c r="AS31" s="1">
        <f t="shared" si="16"/>
        <v>0.24</v>
      </c>
      <c r="AT31" s="2">
        <f t="shared" si="20"/>
        <v>80.6205911529632</v>
      </c>
      <c r="AU31" s="1">
        <f t="shared" si="17"/>
        <v>413516.695657003</v>
      </c>
    </row>
    <row r="32" s="1" customFormat="1" spans="1:47">
      <c r="A32" s="13"/>
      <c r="B32" s="13"/>
      <c r="C32" s="16">
        <v>5</v>
      </c>
      <c r="D32" s="17">
        <v>16.3158836845161</v>
      </c>
      <c r="E32" s="19">
        <f t="shared" si="18"/>
        <v>4.7697698874</v>
      </c>
      <c r="F32" s="16" t="s">
        <v>75</v>
      </c>
      <c r="G32" s="13">
        <v>6</v>
      </c>
      <c r="H32" s="18">
        <f t="shared" si="0"/>
        <v>16.3158836845161</v>
      </c>
      <c r="I32" s="18">
        <f t="shared" si="1"/>
        <v>289.465883684516</v>
      </c>
      <c r="J32" s="18">
        <f t="shared" si="2"/>
        <v>0.129957328638073</v>
      </c>
      <c r="K32" s="18">
        <f t="shared" si="3"/>
        <v>106.915625</v>
      </c>
      <c r="L32" s="18">
        <f t="shared" si="4"/>
        <v>1.06915625</v>
      </c>
      <c r="M32" s="13" t="s">
        <v>73</v>
      </c>
      <c r="N32" s="13"/>
      <c r="O32" s="18">
        <f t="shared" si="19"/>
        <v>2.30778442042771</v>
      </c>
      <c r="P32" s="18">
        <f t="shared" si="5"/>
        <v>0.299913498351348</v>
      </c>
      <c r="Q32" s="23">
        <f t="shared" si="6"/>
        <v>0.0719792396043236</v>
      </c>
      <c r="R32" s="18">
        <f t="shared" si="7"/>
        <v>0.2565975</v>
      </c>
      <c r="S32" s="24">
        <f t="shared" si="8"/>
        <v>0.280514188970366</v>
      </c>
      <c r="T32" s="3">
        <v>0.01</v>
      </c>
      <c r="U32" s="25">
        <f t="shared" si="9"/>
        <v>0.00280514188970366</v>
      </c>
      <c r="V32" s="24"/>
      <c r="W32" s="3"/>
      <c r="X32" s="25"/>
      <c r="Y32" s="27">
        <v>0.04</v>
      </c>
      <c r="Z32" s="3">
        <v>0.21</v>
      </c>
      <c r="AA32" s="26">
        <f t="shared" si="10"/>
        <v>0.0084</v>
      </c>
      <c r="AB32" s="3">
        <v>0.015</v>
      </c>
      <c r="AC32" s="3">
        <v>0.29</v>
      </c>
      <c r="AD32" s="26">
        <f t="shared" si="11"/>
        <v>0.00435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0.0322551418897037</v>
      </c>
      <c r="AR32" s="28">
        <f t="shared" si="15"/>
        <v>106.915625</v>
      </c>
      <c r="AS32" s="1">
        <f t="shared" si="16"/>
        <v>0.24</v>
      </c>
      <c r="AT32" s="2">
        <f t="shared" si="20"/>
        <v>80.6205911529632</v>
      </c>
      <c r="AU32" s="1">
        <f t="shared" si="17"/>
        <v>447066.531232493</v>
      </c>
    </row>
    <row r="33" s="1" customFormat="1" spans="1:47">
      <c r="A33" s="13"/>
      <c r="B33" s="13"/>
      <c r="C33" s="16">
        <v>6</v>
      </c>
      <c r="D33" s="17">
        <v>19.651663524</v>
      </c>
      <c r="E33" s="19">
        <f t="shared" si="18"/>
        <v>16.3158836845161</v>
      </c>
      <c r="F33" s="16" t="s">
        <v>73</v>
      </c>
      <c r="G33" s="13">
        <v>7</v>
      </c>
      <c r="H33" s="18">
        <f t="shared" si="0"/>
        <v>19.651663524</v>
      </c>
      <c r="I33" s="18">
        <f t="shared" si="1"/>
        <v>292.801663524</v>
      </c>
      <c r="J33" s="18">
        <f t="shared" si="2"/>
        <v>0.190646496073172</v>
      </c>
      <c r="K33" s="18">
        <f t="shared" si="3"/>
        <v>106.915625</v>
      </c>
      <c r="L33" s="18">
        <f t="shared" si="4"/>
        <v>1.06915625</v>
      </c>
      <c r="M33" s="13" t="s">
        <v>73</v>
      </c>
      <c r="N33" s="13"/>
      <c r="O33" s="18">
        <f t="shared" si="19"/>
        <v>3.07702717207636</v>
      </c>
      <c r="P33" s="18">
        <f t="shared" si="5"/>
        <v>0.586624448678299</v>
      </c>
      <c r="Q33" s="23">
        <f t="shared" si="6"/>
        <v>0.140789867682792</v>
      </c>
      <c r="R33" s="18">
        <f t="shared" si="7"/>
        <v>0.2565975</v>
      </c>
      <c r="S33" s="24">
        <f t="shared" si="8"/>
        <v>0.548679810531247</v>
      </c>
      <c r="T33" s="3">
        <v>0.01</v>
      </c>
      <c r="U33" s="25">
        <f t="shared" si="9"/>
        <v>0.00548679810531247</v>
      </c>
      <c r="V33" s="24"/>
      <c r="W33" s="3"/>
      <c r="X33" s="25"/>
      <c r="Y33" s="27">
        <v>0.04</v>
      </c>
      <c r="Z33" s="3">
        <v>0.21</v>
      </c>
      <c r="AA33" s="26">
        <f t="shared" si="10"/>
        <v>0.0084</v>
      </c>
      <c r="AB33" s="3">
        <v>0.015</v>
      </c>
      <c r="AC33" s="3">
        <v>0.29</v>
      </c>
      <c r="AD33" s="26">
        <f t="shared" si="11"/>
        <v>0.00435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0.0349367981053125</v>
      </c>
      <c r="AR33" s="28">
        <f t="shared" si="15"/>
        <v>106.915625</v>
      </c>
      <c r="AS33" s="1">
        <f t="shared" si="16"/>
        <v>0.24</v>
      </c>
      <c r="AT33" s="2">
        <f t="shared" si="20"/>
        <v>80.6205911529632</v>
      </c>
      <c r="AU33" s="1">
        <f t="shared" si="17"/>
        <v>484235.139771555</v>
      </c>
    </row>
    <row r="34" s="1" customFormat="1" spans="1:47">
      <c r="A34" s="13"/>
      <c r="B34" s="13"/>
      <c r="C34" s="16">
        <v>7</v>
      </c>
      <c r="D34" s="17">
        <v>22.1376077148387</v>
      </c>
      <c r="E34" s="19">
        <f t="shared" si="18"/>
        <v>19.651663524</v>
      </c>
      <c r="F34" s="16" t="s">
        <v>73</v>
      </c>
      <c r="G34" s="13">
        <v>8</v>
      </c>
      <c r="H34" s="18">
        <f t="shared" si="0"/>
        <v>22.1376077148387</v>
      </c>
      <c r="I34" s="18">
        <f t="shared" si="1"/>
        <v>295.287607714839</v>
      </c>
      <c r="J34" s="18">
        <f t="shared" si="2"/>
        <v>0.252238735885753</v>
      </c>
      <c r="K34" s="18">
        <f t="shared" si="3"/>
        <v>106.915625</v>
      </c>
      <c r="L34" s="18">
        <f t="shared" si="4"/>
        <v>1.06915625</v>
      </c>
      <c r="M34" s="13" t="s">
        <v>73</v>
      </c>
      <c r="N34" s="13"/>
      <c r="O34" s="18">
        <f t="shared" si="19"/>
        <v>3.55955897339806</v>
      </c>
      <c r="P34" s="18">
        <f t="shared" si="5"/>
        <v>0.897858655760715</v>
      </c>
      <c r="Q34" s="23">
        <f t="shared" si="6"/>
        <v>0.215486077382572</v>
      </c>
      <c r="R34" s="18">
        <f t="shared" si="7"/>
        <v>0.2565975</v>
      </c>
      <c r="S34" s="24">
        <f t="shared" si="8"/>
        <v>0.839782450657437</v>
      </c>
      <c r="T34" s="3">
        <v>0.01</v>
      </c>
      <c r="U34" s="25">
        <f t="shared" si="9"/>
        <v>0.00839782450657437</v>
      </c>
      <c r="V34" s="24"/>
      <c r="W34" s="3"/>
      <c r="X34" s="25"/>
      <c r="Y34" s="27">
        <v>0.04</v>
      </c>
      <c r="Z34" s="3">
        <v>0.21</v>
      </c>
      <c r="AA34" s="26">
        <f t="shared" si="10"/>
        <v>0.0084</v>
      </c>
      <c r="AB34" s="3">
        <v>0.015</v>
      </c>
      <c r="AC34" s="3">
        <v>0.29</v>
      </c>
      <c r="AD34" s="26">
        <f t="shared" si="11"/>
        <v>0.00435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0.0378478245065744</v>
      </c>
      <c r="AR34" s="28">
        <f t="shared" si="15"/>
        <v>106.915625</v>
      </c>
      <c r="AS34" s="1">
        <f t="shared" si="16"/>
        <v>0.24</v>
      </c>
      <c r="AT34" s="2">
        <f t="shared" si="20"/>
        <v>80.6205911529632</v>
      </c>
      <c r="AU34" s="1">
        <f t="shared" si="17"/>
        <v>524582.892076864</v>
      </c>
    </row>
    <row r="35" s="1" customFormat="1" spans="1:47">
      <c r="A35" s="13"/>
      <c r="B35" s="13"/>
      <c r="C35" s="16">
        <v>8</v>
      </c>
      <c r="D35" s="17">
        <v>20.4888199619355</v>
      </c>
      <c r="E35" s="19">
        <f t="shared" si="18"/>
        <v>22.1376077148387</v>
      </c>
      <c r="F35" s="16" t="s">
        <v>73</v>
      </c>
      <c r="G35" s="13">
        <v>9</v>
      </c>
      <c r="H35" s="18">
        <f t="shared" si="0"/>
        <v>20.4888199619355</v>
      </c>
      <c r="I35" s="18">
        <f t="shared" si="1"/>
        <v>293.638819961935</v>
      </c>
      <c r="J35" s="18">
        <f t="shared" si="2"/>
        <v>0.209605419733668</v>
      </c>
      <c r="K35" s="18">
        <f t="shared" si="3"/>
        <v>106.915625</v>
      </c>
      <c r="L35" s="18">
        <f t="shared" si="4"/>
        <v>1.06915625</v>
      </c>
      <c r="M35" s="13" t="s">
        <v>73</v>
      </c>
      <c r="N35" s="13"/>
      <c r="O35" s="18">
        <f t="shared" si="19"/>
        <v>3.73085656763734</v>
      </c>
      <c r="P35" s="18">
        <f t="shared" si="5"/>
        <v>0.782007756825737</v>
      </c>
      <c r="Q35" s="23">
        <f t="shared" si="6"/>
        <v>0.187681861638177</v>
      </c>
      <c r="R35" s="18">
        <f t="shared" si="7"/>
        <v>0.2565975</v>
      </c>
      <c r="S35" s="24">
        <f t="shared" si="8"/>
        <v>0.731425137182463</v>
      </c>
      <c r="T35" s="3">
        <v>0.01</v>
      </c>
      <c r="U35" s="25">
        <f t="shared" si="9"/>
        <v>0.00731425137182463</v>
      </c>
      <c r="V35" s="24"/>
      <c r="W35" s="3"/>
      <c r="X35" s="25"/>
      <c r="Y35" s="27">
        <v>0.02</v>
      </c>
      <c r="Z35" s="3">
        <v>0.21</v>
      </c>
      <c r="AA35" s="26">
        <f t="shared" si="10"/>
        <v>0.0042</v>
      </c>
      <c r="AB35" s="3">
        <v>0.01</v>
      </c>
      <c r="AC35" s="3">
        <v>0.29</v>
      </c>
      <c r="AD35" s="26">
        <f t="shared" si="11"/>
        <v>0.0029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</v>
      </c>
      <c r="AO35" s="3">
        <v>0.38</v>
      </c>
      <c r="AP35" s="3">
        <f t="shared" si="13"/>
        <v>0.0038</v>
      </c>
      <c r="AQ35" s="1">
        <f t="shared" si="14"/>
        <v>0.0292142513718246</v>
      </c>
      <c r="AR35" s="28">
        <f t="shared" si="15"/>
        <v>106.915625</v>
      </c>
      <c r="AS35" s="1">
        <f t="shared" si="16"/>
        <v>0.24</v>
      </c>
      <c r="AT35" s="2">
        <f t="shared" si="20"/>
        <v>80.6205911529632</v>
      </c>
      <c r="AU35" s="1">
        <f t="shared" si="17"/>
        <v>404918.820943861</v>
      </c>
    </row>
    <row r="36" s="1" customFormat="1" spans="1:47">
      <c r="A36" s="13"/>
      <c r="B36" s="13"/>
      <c r="C36" s="16">
        <v>9</v>
      </c>
      <c r="D36" s="17">
        <v>13.8883582997</v>
      </c>
      <c r="E36" s="19">
        <f t="shared" si="18"/>
        <v>20.4888199619355</v>
      </c>
      <c r="F36" s="16" t="s">
        <v>73</v>
      </c>
      <c r="G36" s="13">
        <v>10</v>
      </c>
      <c r="H36" s="18">
        <f t="shared" si="0"/>
        <v>13.8883582997</v>
      </c>
      <c r="I36" s="18">
        <f t="shared" si="1"/>
        <v>287.0383582997</v>
      </c>
      <c r="J36" s="18">
        <f t="shared" si="2"/>
        <v>0.0977812058719817</v>
      </c>
      <c r="K36" s="18">
        <f t="shared" si="3"/>
        <v>106.915625</v>
      </c>
      <c r="L36" s="18">
        <f t="shared" si="4"/>
        <v>1.06915625</v>
      </c>
      <c r="M36" s="13" t="s">
        <v>73</v>
      </c>
      <c r="N36" s="13"/>
      <c r="O36" s="18">
        <f t="shared" si="19"/>
        <v>4.01800506081161</v>
      </c>
      <c r="P36" s="18">
        <f t="shared" si="5"/>
        <v>0.392885380045884</v>
      </c>
      <c r="Q36" s="23">
        <f t="shared" si="6"/>
        <v>0.0942924912110122</v>
      </c>
      <c r="R36" s="18">
        <f t="shared" si="7"/>
        <v>0.2565975</v>
      </c>
      <c r="S36" s="24">
        <f t="shared" si="8"/>
        <v>0.367472369025467</v>
      </c>
      <c r="T36" s="3">
        <v>0.01</v>
      </c>
      <c r="U36" s="25">
        <f t="shared" si="9"/>
        <v>0.00367472369025467</v>
      </c>
      <c r="V36" s="24"/>
      <c r="W36" s="3"/>
      <c r="X36" s="25"/>
      <c r="Y36" s="27">
        <v>0.02</v>
      </c>
      <c r="Z36" s="3">
        <v>0.21</v>
      </c>
      <c r="AA36" s="26">
        <f t="shared" si="10"/>
        <v>0.0042</v>
      </c>
      <c r="AB36" s="3">
        <v>0.01</v>
      </c>
      <c r="AC36" s="3">
        <v>0.29</v>
      </c>
      <c r="AD36" s="26">
        <f t="shared" si="11"/>
        <v>0.0029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0.0255747236902547</v>
      </c>
      <c r="AR36" s="28">
        <f t="shared" si="15"/>
        <v>106.915625</v>
      </c>
      <c r="AS36" s="1">
        <f t="shared" si="16"/>
        <v>0.24</v>
      </c>
      <c r="AT36" s="2">
        <f t="shared" si="20"/>
        <v>80.6205911529632</v>
      </c>
      <c r="AU36" s="1">
        <f t="shared" si="17"/>
        <v>354473.809060546</v>
      </c>
    </row>
    <row r="37" s="1" customFormat="1" spans="1:47">
      <c r="A37" s="13"/>
      <c r="B37" s="13"/>
      <c r="C37" s="16">
        <v>10</v>
      </c>
      <c r="D37" s="17">
        <v>5.42197167448387</v>
      </c>
      <c r="E37" s="19">
        <f t="shared" si="18"/>
        <v>13.8883582997</v>
      </c>
      <c r="F37" s="16" t="s">
        <v>73</v>
      </c>
      <c r="G37" s="13">
        <v>11</v>
      </c>
      <c r="H37" s="18">
        <f t="shared" si="0"/>
        <v>5.42197167448387</v>
      </c>
      <c r="I37" s="18">
        <f t="shared" si="1"/>
        <v>278.571971674484</v>
      </c>
      <c r="J37" s="18">
        <f t="shared" si="2"/>
        <v>0.0348755145230128</v>
      </c>
      <c r="K37" s="18">
        <f t="shared" si="3"/>
        <v>106.915625</v>
      </c>
      <c r="L37" s="18">
        <f t="shared" si="4"/>
        <v>1.06915625</v>
      </c>
      <c r="M37" s="13" t="s">
        <v>75</v>
      </c>
      <c r="N37" s="18">
        <f>(O36-P36)*C22/100</f>
        <v>3.44386369672744</v>
      </c>
      <c r="O37" s="18">
        <f t="shared" si="19"/>
        <v>1.25041223403829</v>
      </c>
      <c r="P37" s="18">
        <f t="shared" si="5"/>
        <v>0.0436087700279551</v>
      </c>
      <c r="Q37" s="23">
        <f t="shared" si="6"/>
        <v>0.0104661048067092</v>
      </c>
      <c r="R37" s="18">
        <f t="shared" si="7"/>
        <v>0.2565975</v>
      </c>
      <c r="S37" s="24">
        <f t="shared" si="8"/>
        <v>0.0407880232921569</v>
      </c>
      <c r="T37" s="3">
        <v>0.01</v>
      </c>
      <c r="U37" s="25">
        <f t="shared" si="9"/>
        <v>0.000407880232921569</v>
      </c>
      <c r="V37" s="24"/>
      <c r="W37" s="3"/>
      <c r="X37" s="25"/>
      <c r="Y37" s="27">
        <v>0.02</v>
      </c>
      <c r="Z37" s="3">
        <v>0.21</v>
      </c>
      <c r="AA37" s="26">
        <f t="shared" si="10"/>
        <v>0.0042</v>
      </c>
      <c r="AB37" s="3">
        <v>0.01</v>
      </c>
      <c r="AC37" s="3">
        <v>0.29</v>
      </c>
      <c r="AD37" s="26">
        <f t="shared" si="11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0.0223078802329216</v>
      </c>
      <c r="AR37" s="28">
        <f t="shared" si="15"/>
        <v>106.915625</v>
      </c>
      <c r="AS37" s="1">
        <f t="shared" si="16"/>
        <v>0.24</v>
      </c>
      <c r="AT37" s="2">
        <f t="shared" si="20"/>
        <v>80.6205911529632</v>
      </c>
      <c r="AU37" s="1">
        <f t="shared" si="17"/>
        <v>309194.319125464</v>
      </c>
    </row>
    <row r="38" s="1" customFormat="1" spans="1:48">
      <c r="A38" s="13"/>
      <c r="B38" s="13"/>
      <c r="C38" s="16">
        <v>11</v>
      </c>
      <c r="D38" s="17">
        <v>-3.75966589073333</v>
      </c>
      <c r="E38" s="19">
        <f t="shared" si="18"/>
        <v>5.42197167448387</v>
      </c>
      <c r="F38" s="16" t="s">
        <v>75</v>
      </c>
      <c r="G38" s="13">
        <v>12</v>
      </c>
      <c r="H38" s="18">
        <f t="shared" si="0"/>
        <v>-3.75966589073333</v>
      </c>
      <c r="I38" s="18">
        <f t="shared" si="1"/>
        <v>269.390334109267</v>
      </c>
      <c r="J38" s="18">
        <f t="shared" si="2"/>
        <v>0.0105962246490324</v>
      </c>
      <c r="K38" s="18">
        <f t="shared" si="3"/>
        <v>106.915625</v>
      </c>
      <c r="L38" s="18">
        <f t="shared" si="4"/>
        <v>1.06915625</v>
      </c>
      <c r="M38" s="13" t="s">
        <v>73</v>
      </c>
      <c r="N38" s="13"/>
      <c r="O38" s="18">
        <f t="shared" si="19"/>
        <v>2.27595971401033</v>
      </c>
      <c r="P38" s="18">
        <f t="shared" si="5"/>
        <v>0.024116580421801</v>
      </c>
      <c r="Q38" s="23">
        <f t="shared" si="6"/>
        <v>0.00578797930123224</v>
      </c>
      <c r="R38" s="18">
        <f t="shared" si="7"/>
        <v>0.2565975</v>
      </c>
      <c r="S38" s="24">
        <f t="shared" si="8"/>
        <v>0.0225566472831272</v>
      </c>
      <c r="T38" s="3">
        <v>0.01</v>
      </c>
      <c r="U38" s="25">
        <f t="shared" si="9"/>
        <v>0.000225566472831272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0.0221255664728313</v>
      </c>
      <c r="AR38" s="28">
        <f t="shared" si="15"/>
        <v>106.915625</v>
      </c>
      <c r="AS38" s="1">
        <f t="shared" si="16"/>
        <v>0.24</v>
      </c>
      <c r="AT38" s="2">
        <f t="shared" si="20"/>
        <v>80.6205911529632</v>
      </c>
      <c r="AU38" s="1">
        <f t="shared" si="17"/>
        <v>306667.39239241</v>
      </c>
      <c r="AV38" s="1">
        <f>SUM(AU27:AU38)</f>
        <v>4467226.0193757</v>
      </c>
    </row>
    <row r="39" s="1" customFormat="1" spans="1:46">
      <c r="A39" s="13"/>
      <c r="B39" s="13"/>
      <c r="C39" s="16">
        <v>12</v>
      </c>
      <c r="D39" s="17">
        <v>-11.5826698506129</v>
      </c>
      <c r="E39" s="19">
        <f t="shared" si="18"/>
        <v>-3.75966589073333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-17.216330146129</v>
      </c>
      <c r="E42" s="16"/>
      <c r="F42" s="16"/>
      <c r="G42" s="13">
        <v>1</v>
      </c>
      <c r="H42" s="18">
        <f t="shared" ref="H42:H53" si="21">E43</f>
        <v>-17.216330146129</v>
      </c>
      <c r="I42" s="18">
        <f t="shared" ref="I42:I53" si="22">H42+273.15</f>
        <v>255.933669853871</v>
      </c>
      <c r="J42" s="18">
        <f t="shared" ref="J42:J53" si="23">EXP(($C$16*(I42-$C$14))/($C$17*I42*$C$14))</f>
        <v>0.00158423769869219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0.000122130534439784</v>
      </c>
      <c r="Q42" s="23">
        <f t="shared" ref="Q42:Q53" si="27">P42*$B$44</f>
        <v>2.19834961991611e-5</v>
      </c>
      <c r="R42" s="18">
        <f t="shared" ref="R42:R53" si="28">L42*$B$44</f>
        <v>0.0138763875</v>
      </c>
      <c r="S42" s="24">
        <f t="shared" ref="S42:S53" si="29">Q42/R42</f>
        <v>0.00158423769869219</v>
      </c>
      <c r="T42" s="3">
        <v>0.01</v>
      </c>
      <c r="U42" s="25">
        <f t="shared" ref="U42:U53" si="30">S42*T42</f>
        <v>1.58423769869219e-5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0.0148158423769869</v>
      </c>
      <c r="AR42" s="28">
        <f t="shared" ref="AR42:AR53" si="34">$B$42/12</f>
        <v>7.70910416666667</v>
      </c>
      <c r="AS42" s="1">
        <f t="shared" ref="AS42:AS53" si="35">$B$44</f>
        <v>0.18</v>
      </c>
      <c r="AT42" s="2">
        <f>$E$5/12</f>
        <v>867.718582191783</v>
      </c>
      <c r="AU42" s="1">
        <f t="shared" ref="AU42:AU53" si="36">AT42*10000*AS42*0.67*AR42*AQ42</f>
        <v>119524.371504921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-16.920531886</v>
      </c>
      <c r="E43" s="19">
        <f t="shared" ref="E43:E54" si="37">D42</f>
        <v>-17.216330146129</v>
      </c>
      <c r="F43" s="16" t="s">
        <v>73</v>
      </c>
      <c r="G43" s="13">
        <v>2</v>
      </c>
      <c r="H43" s="18">
        <f t="shared" si="21"/>
        <v>-16.920531886</v>
      </c>
      <c r="I43" s="18">
        <f t="shared" si="22"/>
        <v>256.229468114</v>
      </c>
      <c r="J43" s="18">
        <f t="shared" si="23"/>
        <v>0.00165536675902581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0.154059952798894</v>
      </c>
      <c r="P43" s="18">
        <f t="shared" si="26"/>
        <v>0.000255025724760374</v>
      </c>
      <c r="Q43" s="23">
        <f t="shared" si="27"/>
        <v>4.59046304568673e-5</v>
      </c>
      <c r="R43" s="18">
        <f t="shared" si="28"/>
        <v>0.0138763875</v>
      </c>
      <c r="S43" s="24">
        <f t="shared" si="29"/>
        <v>0.00330811102362681</v>
      </c>
      <c r="T43" s="3">
        <v>0.01</v>
      </c>
      <c r="U43" s="25">
        <f t="shared" si="30"/>
        <v>3.30811102362681e-5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0.0148330811102363</v>
      </c>
      <c r="AR43" s="28">
        <f t="shared" si="34"/>
        <v>7.70910416666667</v>
      </c>
      <c r="AS43" s="1">
        <f t="shared" si="35"/>
        <v>0.18</v>
      </c>
      <c r="AT43" s="2">
        <f t="shared" ref="AT43:AT53" si="39">$E$5/12</f>
        <v>867.718582191783</v>
      </c>
      <c r="AU43" s="1">
        <f t="shared" si="36"/>
        <v>119663.442150028</v>
      </c>
    </row>
    <row r="44" s="1" customFormat="1" spans="1:47">
      <c r="A44" s="13" t="s">
        <v>37</v>
      </c>
      <c r="B44" s="13">
        <v>0.18</v>
      </c>
      <c r="C44" s="16">
        <v>2</v>
      </c>
      <c r="D44" s="17">
        <v>-13.3774314118571</v>
      </c>
      <c r="E44" s="19">
        <f t="shared" si="37"/>
        <v>-16.920531886</v>
      </c>
      <c r="F44" s="16" t="s">
        <v>73</v>
      </c>
      <c r="G44" s="13">
        <v>3</v>
      </c>
      <c r="H44" s="18">
        <f t="shared" si="21"/>
        <v>-13.3774314118571</v>
      </c>
      <c r="I44" s="18">
        <f t="shared" si="22"/>
        <v>259.772568588143</v>
      </c>
      <c r="J44" s="18">
        <f t="shared" si="23"/>
        <v>0.00277962885006765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0.2308959687408</v>
      </c>
      <c r="P44" s="18">
        <f t="shared" si="26"/>
        <v>0.000641805096076245</v>
      </c>
      <c r="Q44" s="23">
        <f t="shared" si="27"/>
        <v>0.000115524917293724</v>
      </c>
      <c r="R44" s="18">
        <f t="shared" si="28"/>
        <v>0.0138763875</v>
      </c>
      <c r="S44" s="24">
        <f t="shared" si="29"/>
        <v>0.0083252876365498</v>
      </c>
      <c r="T44" s="3">
        <v>0.01</v>
      </c>
      <c r="U44" s="25">
        <f t="shared" si="30"/>
        <v>8.3252876365498e-5</v>
      </c>
      <c r="V44" s="24"/>
      <c r="W44" s="3"/>
      <c r="X44" s="25"/>
      <c r="Y44" s="27">
        <v>0.02</v>
      </c>
      <c r="Z44" s="3">
        <v>0.49</v>
      </c>
      <c r="AA44" s="26">
        <f t="shared" si="31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32"/>
        <v>0.005</v>
      </c>
      <c r="AQ44" s="1">
        <f t="shared" si="33"/>
        <v>0.0148832528763655</v>
      </c>
      <c r="AR44" s="28">
        <f t="shared" si="34"/>
        <v>7.70910416666667</v>
      </c>
      <c r="AS44" s="1">
        <f t="shared" si="35"/>
        <v>0.18</v>
      </c>
      <c r="AT44" s="2">
        <f t="shared" si="39"/>
        <v>867.718582191783</v>
      </c>
      <c r="AU44" s="1">
        <f t="shared" si="36"/>
        <v>120068.194621154</v>
      </c>
    </row>
    <row r="45" s="1" customFormat="1" spans="1:47">
      <c r="A45" s="13"/>
      <c r="B45" s="13"/>
      <c r="C45" s="16">
        <v>3</v>
      </c>
      <c r="D45" s="17">
        <v>-2.8933359683871</v>
      </c>
      <c r="E45" s="19">
        <f t="shared" si="37"/>
        <v>-13.3774314118571</v>
      </c>
      <c r="F45" s="16" t="s">
        <v>73</v>
      </c>
      <c r="G45" s="13">
        <v>4</v>
      </c>
      <c r="H45" s="18">
        <f t="shared" si="21"/>
        <v>-2.8933359683871</v>
      </c>
      <c r="I45" s="18">
        <f t="shared" si="22"/>
        <v>270.256664031613</v>
      </c>
      <c r="J45" s="18">
        <f t="shared" si="23"/>
        <v>0.0118978733715201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0.30734520531139</v>
      </c>
      <c r="P45" s="18">
        <f t="shared" si="26"/>
        <v>0.00365675433413877</v>
      </c>
      <c r="Q45" s="23">
        <f t="shared" si="27"/>
        <v>0.000658215780144978</v>
      </c>
      <c r="R45" s="18">
        <f t="shared" si="28"/>
        <v>0.0138763875</v>
      </c>
      <c r="S45" s="24">
        <f t="shared" si="29"/>
        <v>0.0474342317224118</v>
      </c>
      <c r="T45" s="3">
        <v>0.01</v>
      </c>
      <c r="U45" s="25">
        <f t="shared" si="30"/>
        <v>0.000474342317224118</v>
      </c>
      <c r="V45" s="24"/>
      <c r="W45" s="3"/>
      <c r="X45" s="25"/>
      <c r="Y45" s="27">
        <v>0.02</v>
      </c>
      <c r="Z45" s="3">
        <v>0.49</v>
      </c>
      <c r="AA45" s="26">
        <f t="shared" si="31"/>
        <v>0.0098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</v>
      </c>
      <c r="AO45" s="3">
        <v>0.5</v>
      </c>
      <c r="AP45" s="3">
        <f t="shared" si="32"/>
        <v>0.005</v>
      </c>
      <c r="AQ45" s="1">
        <f t="shared" si="33"/>
        <v>0.0152743423172241</v>
      </c>
      <c r="AR45" s="28">
        <f t="shared" si="34"/>
        <v>7.70910416666667</v>
      </c>
      <c r="AS45" s="1">
        <f t="shared" si="35"/>
        <v>0.18</v>
      </c>
      <c r="AT45" s="2">
        <f t="shared" si="39"/>
        <v>867.718582191783</v>
      </c>
      <c r="AU45" s="1">
        <f t="shared" si="36"/>
        <v>123223.244359901</v>
      </c>
    </row>
    <row r="46" s="1" customFormat="1" spans="1:47">
      <c r="A46" s="13"/>
      <c r="B46" s="13"/>
      <c r="C46" s="16">
        <v>4</v>
      </c>
      <c r="D46" s="17">
        <v>4.7697698874</v>
      </c>
      <c r="E46" s="19">
        <f t="shared" si="37"/>
        <v>-2.8933359683871</v>
      </c>
      <c r="F46" s="16" t="s">
        <v>73</v>
      </c>
      <c r="G46" s="13">
        <v>5</v>
      </c>
      <c r="H46" s="18">
        <f t="shared" si="21"/>
        <v>4.7697698874</v>
      </c>
      <c r="I46" s="18">
        <f t="shared" si="22"/>
        <v>277.9197698874</v>
      </c>
      <c r="J46" s="18">
        <f t="shared" si="23"/>
        <v>0.0321290628016053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0.288504028428389</v>
      </c>
      <c r="O46" s="18">
        <f t="shared" si="38"/>
        <v>0.0922754642155293</v>
      </c>
      <c r="P46" s="18">
        <f t="shared" si="26"/>
        <v>0.00296472418482802</v>
      </c>
      <c r="Q46" s="23">
        <f t="shared" si="27"/>
        <v>0.000533650353269044</v>
      </c>
      <c r="R46" s="18">
        <f t="shared" si="28"/>
        <v>0.0138763875</v>
      </c>
      <c r="S46" s="24">
        <f t="shared" si="29"/>
        <v>0.0384574409779955</v>
      </c>
      <c r="T46" s="3">
        <v>0.01</v>
      </c>
      <c r="U46" s="25">
        <f t="shared" si="30"/>
        <v>0.000384574409779955</v>
      </c>
      <c r="V46" s="24"/>
      <c r="W46" s="3"/>
      <c r="X46" s="25"/>
      <c r="Y46" s="27">
        <v>0.04</v>
      </c>
      <c r="Z46" s="3">
        <v>0.49</v>
      </c>
      <c r="AA46" s="26">
        <f t="shared" si="31"/>
        <v>0.0196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0.015</v>
      </c>
      <c r="AO46" s="3">
        <v>0.5</v>
      </c>
      <c r="AP46" s="3">
        <f t="shared" si="32"/>
        <v>0.0075</v>
      </c>
      <c r="AQ46" s="1">
        <f t="shared" si="33"/>
        <v>0.02748457440978</v>
      </c>
      <c r="AR46" s="28">
        <f t="shared" si="34"/>
        <v>7.70910416666667</v>
      </c>
      <c r="AS46" s="1">
        <f t="shared" si="35"/>
        <v>0.18</v>
      </c>
      <c r="AT46" s="2">
        <f t="shared" si="39"/>
        <v>867.718582191783</v>
      </c>
      <c r="AU46" s="1">
        <f t="shared" si="36"/>
        <v>221727.283459213</v>
      </c>
    </row>
    <row r="47" s="1" customFormat="1" spans="1:47">
      <c r="A47" s="13"/>
      <c r="B47" s="13"/>
      <c r="C47" s="16">
        <v>5</v>
      </c>
      <c r="D47" s="17">
        <v>16.3158836845161</v>
      </c>
      <c r="E47" s="19">
        <f t="shared" si="37"/>
        <v>4.7697698874</v>
      </c>
      <c r="F47" s="16" t="s">
        <v>75</v>
      </c>
      <c r="G47" s="13">
        <v>6</v>
      </c>
      <c r="H47" s="18">
        <f t="shared" si="21"/>
        <v>16.3158836845161</v>
      </c>
      <c r="I47" s="18">
        <f t="shared" si="22"/>
        <v>289.465883684516</v>
      </c>
      <c r="J47" s="18">
        <f t="shared" si="23"/>
        <v>0.129957328638073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0.166401781697368</v>
      </c>
      <c r="P47" s="18">
        <f t="shared" si="26"/>
        <v>0.0216251310300057</v>
      </c>
      <c r="Q47" s="23">
        <f t="shared" si="27"/>
        <v>0.00389252358540103</v>
      </c>
      <c r="R47" s="18">
        <f t="shared" si="28"/>
        <v>0.0138763875</v>
      </c>
      <c r="S47" s="24">
        <f t="shared" si="29"/>
        <v>0.280514188970366</v>
      </c>
      <c r="T47" s="3">
        <v>0.01</v>
      </c>
      <c r="U47" s="25">
        <f t="shared" si="30"/>
        <v>0.00280514188970366</v>
      </c>
      <c r="V47" s="24"/>
      <c r="W47" s="3"/>
      <c r="X47" s="25"/>
      <c r="Y47" s="27">
        <v>0.04</v>
      </c>
      <c r="Z47" s="3">
        <v>0.49</v>
      </c>
      <c r="AA47" s="26">
        <f t="shared" si="31"/>
        <v>0.0196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0.015</v>
      </c>
      <c r="AO47" s="3">
        <v>0.5</v>
      </c>
      <c r="AP47" s="3">
        <f t="shared" si="32"/>
        <v>0.0075</v>
      </c>
      <c r="AQ47" s="1">
        <f t="shared" si="33"/>
        <v>0.0299051418897037</v>
      </c>
      <c r="AR47" s="28">
        <f t="shared" si="34"/>
        <v>7.70910416666667</v>
      </c>
      <c r="AS47" s="1">
        <f t="shared" si="35"/>
        <v>0.18</v>
      </c>
      <c r="AT47" s="2">
        <f t="shared" si="39"/>
        <v>867.718582191783</v>
      </c>
      <c r="AU47" s="1">
        <f t="shared" si="36"/>
        <v>241254.813474821</v>
      </c>
    </row>
    <row r="48" s="1" customFormat="1" spans="1:47">
      <c r="A48" s="13"/>
      <c r="B48" s="13"/>
      <c r="C48" s="16">
        <v>6</v>
      </c>
      <c r="D48" s="17">
        <v>19.651663524</v>
      </c>
      <c r="E48" s="19">
        <f t="shared" si="37"/>
        <v>16.3158836845161</v>
      </c>
      <c r="F48" s="16" t="s">
        <v>73</v>
      </c>
      <c r="G48" s="13">
        <v>7</v>
      </c>
      <c r="H48" s="18">
        <f t="shared" si="21"/>
        <v>19.651663524</v>
      </c>
      <c r="I48" s="18">
        <f t="shared" si="22"/>
        <v>292.801663524</v>
      </c>
      <c r="J48" s="18">
        <f t="shared" si="23"/>
        <v>0.190646496073172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0.221867692334029</v>
      </c>
      <c r="P48" s="18">
        <f t="shared" si="26"/>
        <v>0.0422982981353232</v>
      </c>
      <c r="Q48" s="23">
        <f t="shared" si="27"/>
        <v>0.00761369366435817</v>
      </c>
      <c r="R48" s="18">
        <f t="shared" si="28"/>
        <v>0.0138763875</v>
      </c>
      <c r="S48" s="24">
        <f t="shared" si="29"/>
        <v>0.548679810531247</v>
      </c>
      <c r="T48" s="3">
        <v>0.01</v>
      </c>
      <c r="U48" s="25">
        <f t="shared" si="30"/>
        <v>0.00548679810531248</v>
      </c>
      <c r="V48" s="24"/>
      <c r="W48" s="3"/>
      <c r="X48" s="25"/>
      <c r="Y48" s="27">
        <v>0.04</v>
      </c>
      <c r="Z48" s="3">
        <v>0.49</v>
      </c>
      <c r="AA48" s="26">
        <f t="shared" si="31"/>
        <v>0.0196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0.015</v>
      </c>
      <c r="AO48" s="3">
        <v>0.5</v>
      </c>
      <c r="AP48" s="3">
        <f t="shared" si="32"/>
        <v>0.0075</v>
      </c>
      <c r="AQ48" s="1">
        <f t="shared" si="33"/>
        <v>0.0325867981053125</v>
      </c>
      <c r="AR48" s="28">
        <f t="shared" si="34"/>
        <v>7.70910416666667</v>
      </c>
      <c r="AS48" s="1">
        <f t="shared" si="35"/>
        <v>0.18</v>
      </c>
      <c r="AT48" s="2">
        <f t="shared" si="39"/>
        <v>867.718582191783</v>
      </c>
      <c r="AU48" s="1">
        <f t="shared" si="36"/>
        <v>262888.633922369</v>
      </c>
    </row>
    <row r="49" s="1" customFormat="1" spans="1:47">
      <c r="A49" s="13"/>
      <c r="B49" s="13"/>
      <c r="C49" s="16">
        <v>7</v>
      </c>
      <c r="D49" s="17">
        <v>22.1376077148387</v>
      </c>
      <c r="E49" s="19">
        <f t="shared" si="37"/>
        <v>19.651663524</v>
      </c>
      <c r="F49" s="16" t="s">
        <v>73</v>
      </c>
      <c r="G49" s="13">
        <v>8</v>
      </c>
      <c r="H49" s="18">
        <f t="shared" si="21"/>
        <v>22.1376077148387</v>
      </c>
      <c r="I49" s="18">
        <f t="shared" si="22"/>
        <v>295.287607714839</v>
      </c>
      <c r="J49" s="18">
        <f t="shared" si="23"/>
        <v>0.252238735885753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0.256660435865372</v>
      </c>
      <c r="P49" s="18">
        <f t="shared" si="26"/>
        <v>0.0647397038945679</v>
      </c>
      <c r="Q49" s="23">
        <f t="shared" si="27"/>
        <v>0.0116531467010222</v>
      </c>
      <c r="R49" s="18">
        <f t="shared" si="28"/>
        <v>0.0138763875</v>
      </c>
      <c r="S49" s="24">
        <f t="shared" si="29"/>
        <v>0.839782450657437</v>
      </c>
      <c r="T49" s="3">
        <v>0.01</v>
      </c>
      <c r="U49" s="25">
        <f t="shared" si="30"/>
        <v>0.00839782450657437</v>
      </c>
      <c r="V49" s="24"/>
      <c r="W49" s="3"/>
      <c r="X49" s="25"/>
      <c r="Y49" s="27">
        <v>0.04</v>
      </c>
      <c r="Z49" s="3">
        <v>0.49</v>
      </c>
      <c r="AA49" s="26">
        <f t="shared" si="31"/>
        <v>0.0196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0.015</v>
      </c>
      <c r="AO49" s="3">
        <v>0.5</v>
      </c>
      <c r="AP49" s="3">
        <f t="shared" si="32"/>
        <v>0.0075</v>
      </c>
      <c r="AQ49" s="1">
        <f t="shared" si="33"/>
        <v>0.0354978245065744</v>
      </c>
      <c r="AR49" s="28">
        <f t="shared" si="34"/>
        <v>7.70910416666667</v>
      </c>
      <c r="AS49" s="1">
        <f t="shared" si="35"/>
        <v>0.18</v>
      </c>
      <c r="AT49" s="2">
        <f t="shared" si="39"/>
        <v>867.718582191783</v>
      </c>
      <c r="AU49" s="1">
        <f t="shared" si="36"/>
        <v>286372.860616459</v>
      </c>
    </row>
    <row r="50" s="1" customFormat="1" spans="1:47">
      <c r="A50" s="13"/>
      <c r="B50" s="13"/>
      <c r="C50" s="16">
        <v>8</v>
      </c>
      <c r="D50" s="17">
        <v>20.4888199619355</v>
      </c>
      <c r="E50" s="19">
        <f t="shared" si="37"/>
        <v>22.1376077148387</v>
      </c>
      <c r="F50" s="16" t="s">
        <v>73</v>
      </c>
      <c r="G50" s="13">
        <v>9</v>
      </c>
      <c r="H50" s="18">
        <f t="shared" si="21"/>
        <v>20.4888199619355</v>
      </c>
      <c r="I50" s="18">
        <f t="shared" si="22"/>
        <v>293.638819961935</v>
      </c>
      <c r="J50" s="18">
        <f t="shared" si="23"/>
        <v>0.209605419733668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0.269011773637471</v>
      </c>
      <c r="P50" s="18">
        <f t="shared" si="26"/>
        <v>0.0563863257265806</v>
      </c>
      <c r="Q50" s="23">
        <f t="shared" si="27"/>
        <v>0.0101495386307845</v>
      </c>
      <c r="R50" s="18">
        <f t="shared" si="28"/>
        <v>0.0138763875</v>
      </c>
      <c r="S50" s="24">
        <f t="shared" si="29"/>
        <v>0.731425137182463</v>
      </c>
      <c r="T50" s="3">
        <v>0.01</v>
      </c>
      <c r="U50" s="25">
        <f t="shared" si="30"/>
        <v>0.00731425137182463</v>
      </c>
      <c r="V50" s="24"/>
      <c r="W50" s="3"/>
      <c r="X50" s="25"/>
      <c r="Y50" s="27">
        <v>0.02</v>
      </c>
      <c r="Z50" s="3">
        <v>0.49</v>
      </c>
      <c r="AA50" s="26">
        <f t="shared" si="31"/>
        <v>0.0098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</v>
      </c>
      <c r="AO50" s="3">
        <v>0.5</v>
      </c>
      <c r="AP50" s="3">
        <f t="shared" si="32"/>
        <v>0.005</v>
      </c>
      <c r="AQ50" s="1">
        <f t="shared" si="33"/>
        <v>0.0221142513718246</v>
      </c>
      <c r="AR50" s="28">
        <f t="shared" si="34"/>
        <v>7.70910416666667</v>
      </c>
      <c r="AS50" s="1">
        <f t="shared" si="35"/>
        <v>0.18</v>
      </c>
      <c r="AT50" s="2">
        <f t="shared" si="39"/>
        <v>867.718582191783</v>
      </c>
      <c r="AU50" s="1">
        <f t="shared" si="36"/>
        <v>178403.085647347</v>
      </c>
    </row>
    <row r="51" s="1" customFormat="1" spans="1:47">
      <c r="A51" s="13"/>
      <c r="B51" s="13"/>
      <c r="C51" s="16">
        <v>9</v>
      </c>
      <c r="D51" s="17">
        <v>13.8883582997</v>
      </c>
      <c r="E51" s="19">
        <f t="shared" si="37"/>
        <v>20.4888199619355</v>
      </c>
      <c r="F51" s="16" t="s">
        <v>73</v>
      </c>
      <c r="G51" s="13">
        <v>10</v>
      </c>
      <c r="H51" s="18">
        <f t="shared" si="21"/>
        <v>13.8883582997</v>
      </c>
      <c r="I51" s="18">
        <f t="shared" si="22"/>
        <v>287.0383582997</v>
      </c>
      <c r="J51" s="18">
        <f t="shared" si="23"/>
        <v>0.0977812058719817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0.289716489577557</v>
      </c>
      <c r="P51" s="18">
        <f t="shared" si="26"/>
        <v>0.028328827711891</v>
      </c>
      <c r="Q51" s="23">
        <f t="shared" si="27"/>
        <v>0.00509918898814037</v>
      </c>
      <c r="R51" s="18">
        <f t="shared" si="28"/>
        <v>0.0138763875</v>
      </c>
      <c r="S51" s="24">
        <f t="shared" si="29"/>
        <v>0.367472369025467</v>
      </c>
      <c r="T51" s="3">
        <v>0.01</v>
      </c>
      <c r="U51" s="25">
        <f t="shared" si="30"/>
        <v>0.00367472369025467</v>
      </c>
      <c r="V51" s="24"/>
      <c r="W51" s="3"/>
      <c r="X51" s="25"/>
      <c r="Y51" s="27">
        <v>0.02</v>
      </c>
      <c r="Z51" s="3">
        <v>0.49</v>
      </c>
      <c r="AA51" s="26">
        <f t="shared" si="31"/>
        <v>0.0098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</v>
      </c>
      <c r="AO51" s="3">
        <v>0.5</v>
      </c>
      <c r="AP51" s="3">
        <f t="shared" si="32"/>
        <v>0.005</v>
      </c>
      <c r="AQ51" s="1">
        <f t="shared" si="33"/>
        <v>0.0184747236902547</v>
      </c>
      <c r="AR51" s="28">
        <f t="shared" si="34"/>
        <v>7.70910416666667</v>
      </c>
      <c r="AS51" s="1">
        <f t="shared" si="35"/>
        <v>0.18</v>
      </c>
      <c r="AT51" s="2">
        <f t="shared" si="39"/>
        <v>867.718582191783</v>
      </c>
      <c r="AU51" s="1">
        <f t="shared" si="36"/>
        <v>149041.794696377</v>
      </c>
    </row>
    <row r="52" s="1" customFormat="1" spans="1:47">
      <c r="A52" s="13"/>
      <c r="B52" s="13"/>
      <c r="C52" s="16">
        <v>10</v>
      </c>
      <c r="D52" s="17">
        <v>5.42197167448387</v>
      </c>
      <c r="E52" s="19">
        <f t="shared" si="37"/>
        <v>13.8883582997</v>
      </c>
      <c r="F52" s="16" t="s">
        <v>73</v>
      </c>
      <c r="G52" s="13">
        <v>11</v>
      </c>
      <c r="H52" s="18">
        <f t="shared" si="21"/>
        <v>5.42197167448387</v>
      </c>
      <c r="I52" s="18">
        <f t="shared" si="22"/>
        <v>278.571971674484</v>
      </c>
      <c r="J52" s="18">
        <f t="shared" si="23"/>
        <v>0.0348755145230128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0.248318278772383</v>
      </c>
      <c r="O52" s="18">
        <f t="shared" si="38"/>
        <v>0.09016042475995</v>
      </c>
      <c r="P52" s="18">
        <f t="shared" si="26"/>
        <v>0.00314439120311664</v>
      </c>
      <c r="Q52" s="23">
        <f t="shared" si="27"/>
        <v>0.000565990416560995</v>
      </c>
      <c r="R52" s="18">
        <f t="shared" si="28"/>
        <v>0.0138763875</v>
      </c>
      <c r="S52" s="24">
        <f t="shared" si="29"/>
        <v>0.0407880232921569</v>
      </c>
      <c r="T52" s="3">
        <v>0.01</v>
      </c>
      <c r="U52" s="25">
        <f t="shared" si="30"/>
        <v>0.000407880232921569</v>
      </c>
      <c r="V52" s="24"/>
      <c r="W52" s="3"/>
      <c r="X52" s="25"/>
      <c r="Y52" s="27">
        <v>0.02</v>
      </c>
      <c r="Z52" s="3">
        <v>0.49</v>
      </c>
      <c r="AA52" s="26">
        <f t="shared" si="31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32"/>
        <v>0.005</v>
      </c>
      <c r="AQ52" s="1">
        <f t="shared" si="33"/>
        <v>0.0152078802329216</v>
      </c>
      <c r="AR52" s="28">
        <f t="shared" si="34"/>
        <v>7.70910416666667</v>
      </c>
      <c r="AS52" s="1">
        <f t="shared" si="35"/>
        <v>0.18</v>
      </c>
      <c r="AT52" s="2">
        <f t="shared" si="39"/>
        <v>867.718582191783</v>
      </c>
      <c r="AU52" s="1">
        <f t="shared" si="36"/>
        <v>122687.072426302</v>
      </c>
    </row>
    <row r="53" s="1" customFormat="1" spans="1:48">
      <c r="A53" s="13"/>
      <c r="B53" s="13"/>
      <c r="C53" s="16">
        <v>11</v>
      </c>
      <c r="D53" s="17">
        <v>-3.75966589073333</v>
      </c>
      <c r="E53" s="19">
        <f t="shared" si="37"/>
        <v>5.42197167448387</v>
      </c>
      <c r="F53" s="16" t="s">
        <v>75</v>
      </c>
      <c r="G53" s="13">
        <v>12</v>
      </c>
      <c r="H53" s="18">
        <f t="shared" si="21"/>
        <v>-3.75966589073333</v>
      </c>
      <c r="I53" s="18">
        <f t="shared" si="22"/>
        <v>269.390334109267</v>
      </c>
      <c r="J53" s="18">
        <f t="shared" si="23"/>
        <v>0.0105962246490324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0.1641070752235</v>
      </c>
      <c r="P53" s="18">
        <f t="shared" si="26"/>
        <v>0.00173891543556387</v>
      </c>
      <c r="Q53" s="23">
        <f t="shared" si="27"/>
        <v>0.000313004778401496</v>
      </c>
      <c r="R53" s="18">
        <f t="shared" si="28"/>
        <v>0.0138763875</v>
      </c>
      <c r="S53" s="24">
        <f t="shared" si="29"/>
        <v>0.0225566472831272</v>
      </c>
      <c r="T53" s="3">
        <v>0.01</v>
      </c>
      <c r="U53" s="25">
        <f t="shared" si="30"/>
        <v>0.000225566472831272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0.0150255664728313</v>
      </c>
      <c r="AR53" s="28">
        <f t="shared" si="34"/>
        <v>7.70910416666667</v>
      </c>
      <c r="AS53" s="1">
        <f t="shared" si="35"/>
        <v>0.18</v>
      </c>
      <c r="AT53" s="2">
        <f t="shared" si="39"/>
        <v>867.718582191783</v>
      </c>
      <c r="AU53" s="1">
        <f t="shared" si="36"/>
        <v>121216.286153269</v>
      </c>
      <c r="AV53" s="1">
        <f>SUM(AU42:AU53)</f>
        <v>2066071.08303216</v>
      </c>
    </row>
    <row r="54" s="1" customFormat="1" spans="1:46">
      <c r="A54" s="13"/>
      <c r="B54" s="13"/>
      <c r="C54" s="16">
        <v>12</v>
      </c>
      <c r="D54" s="17">
        <v>-11.5826698506129</v>
      </c>
      <c r="E54" s="19">
        <f t="shared" si="37"/>
        <v>-3.75966589073333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54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</row>
    <row r="57" s="1" customFormat="1" spans="1:54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</row>
    <row r="58" s="1" customFormat="1" spans="1:54">
      <c r="A58" s="13" t="s">
        <v>71</v>
      </c>
      <c r="B58" s="13">
        <f>F7</f>
        <v>122.786</v>
      </c>
      <c r="C58" s="16" t="s">
        <v>72</v>
      </c>
      <c r="D58" s="17">
        <v>-17.216330146129</v>
      </c>
      <c r="E58" s="16"/>
      <c r="F58" s="16"/>
      <c r="G58" s="13">
        <v>1</v>
      </c>
      <c r="H58" s="18">
        <f t="shared" ref="H58:H69" si="40">E59</f>
        <v>-17.216330146129</v>
      </c>
      <c r="I58" s="18">
        <f t="shared" ref="I58:I69" si="41">H58+273.15</f>
        <v>255.933669853871</v>
      </c>
      <c r="J58" s="18">
        <f t="shared" ref="J58:J69" si="42">EXP(($C$16*(I58-$C$14))/($C$17*I58*$C$14))</f>
        <v>0.00158423769869219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0.00437674972661143</v>
      </c>
      <c r="Q58" s="23">
        <f t="shared" ref="Q58:Q69" si="46">P58*$B$60</f>
        <v>0.00126925742071732</v>
      </c>
      <c r="R58" s="18">
        <f t="shared" ref="R58:R69" si="47">L58*$B$60</f>
        <v>0.80117865</v>
      </c>
      <c r="S58" s="24">
        <f t="shared" ref="S58:S69" si="48">Q58/R58</f>
        <v>0.00158423769869219</v>
      </c>
      <c r="T58" s="3">
        <v>0.27</v>
      </c>
      <c r="U58" s="25">
        <f t="shared" ref="U58:U69" si="49">S58*T58</f>
        <v>0.000427744178646891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0.226483110693911</v>
      </c>
      <c r="AC58" s="28">
        <f t="shared" ref="AC58:AC69" si="51">$B$58/12</f>
        <v>10.2321666666667</v>
      </c>
      <c r="AD58" s="1">
        <f t="shared" ref="AD58:AD69" si="52">$B$60</f>
        <v>0.29</v>
      </c>
      <c r="AE58" s="29">
        <f t="shared" ref="AE58:AE69" si="53">$E$7/12</f>
        <v>98.671105952125</v>
      </c>
      <c r="AF58" s="1">
        <f t="shared" ref="AF58:AF69" si="54">AE58*10000*AC58*AB58</f>
        <v>2286616.97323661</v>
      </c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</row>
    <row r="59" s="1" customFormat="1" spans="1:54">
      <c r="A59" s="13" t="s">
        <v>74</v>
      </c>
      <c r="B59" s="13">
        <v>27</v>
      </c>
      <c r="C59" s="16">
        <v>1</v>
      </c>
      <c r="D59" s="17">
        <v>-16.920531886</v>
      </c>
      <c r="E59" s="19">
        <f t="shared" ref="E59:E70" si="55">D58</f>
        <v>-17.216330146129</v>
      </c>
      <c r="F59" s="16" t="s">
        <v>73</v>
      </c>
      <c r="G59" s="13">
        <v>2</v>
      </c>
      <c r="H59" s="18">
        <f t="shared" si="40"/>
        <v>-16.920531886</v>
      </c>
      <c r="I59" s="18">
        <f t="shared" si="41"/>
        <v>256.229468114</v>
      </c>
      <c r="J59" s="18">
        <f t="shared" si="42"/>
        <v>0.00165536675902581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5.52099325027339</v>
      </c>
      <c r="P59" s="18">
        <f t="shared" si="45"/>
        <v>0.00913926870330843</v>
      </c>
      <c r="Q59" s="23">
        <f t="shared" si="46"/>
        <v>0.00265038792395944</v>
      </c>
      <c r="R59" s="18">
        <f t="shared" si="47"/>
        <v>0.80117865</v>
      </c>
      <c r="S59" s="24">
        <f t="shared" si="48"/>
        <v>0.00330811102362681</v>
      </c>
      <c r="T59" s="3">
        <v>0.27</v>
      </c>
      <c r="U59" s="25">
        <f t="shared" si="49"/>
        <v>0.000893189976379238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0.226573546812411</v>
      </c>
      <c r="AC59" s="28">
        <f t="shared" si="51"/>
        <v>10.2321666666667</v>
      </c>
      <c r="AD59" s="1">
        <f t="shared" si="52"/>
        <v>0.29</v>
      </c>
      <c r="AE59" s="29">
        <f t="shared" si="53"/>
        <v>98.671105952125</v>
      </c>
      <c r="AF59" s="1">
        <f t="shared" si="54"/>
        <v>2287530.03365388</v>
      </c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</row>
    <row r="60" s="1" customFormat="1" spans="1:54">
      <c r="A60" s="13" t="s">
        <v>37</v>
      </c>
      <c r="B60" s="13">
        <v>0.29</v>
      </c>
      <c r="C60" s="16">
        <v>2</v>
      </c>
      <c r="D60" s="17">
        <v>-13.3774314118571</v>
      </c>
      <c r="E60" s="19">
        <f t="shared" si="55"/>
        <v>-16.920531886</v>
      </c>
      <c r="F60" s="16" t="s">
        <v>73</v>
      </c>
      <c r="G60" s="13">
        <v>3</v>
      </c>
      <c r="H60" s="18">
        <f t="shared" si="40"/>
        <v>-13.3774314118571</v>
      </c>
      <c r="I60" s="18">
        <f t="shared" si="41"/>
        <v>259.772568588143</v>
      </c>
      <c r="J60" s="18">
        <f t="shared" si="42"/>
        <v>0.00277962885006765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8.27453898157008</v>
      </c>
      <c r="P60" s="18">
        <f t="shared" si="45"/>
        <v>0.0230001472741816</v>
      </c>
      <c r="Q60" s="23">
        <f t="shared" si="46"/>
        <v>0.00667004270951266</v>
      </c>
      <c r="R60" s="18">
        <f t="shared" si="47"/>
        <v>0.80117865</v>
      </c>
      <c r="S60" s="24">
        <f t="shared" si="48"/>
        <v>0.0083252876365498</v>
      </c>
      <c r="T60" s="3">
        <v>0.27</v>
      </c>
      <c r="U60" s="25">
        <f t="shared" si="49"/>
        <v>0.00224782766186845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50"/>
        <v>0.226836752914701</v>
      </c>
      <c r="AC60" s="28">
        <f t="shared" si="51"/>
        <v>10.2321666666667</v>
      </c>
      <c r="AD60" s="1">
        <f t="shared" si="52"/>
        <v>0.29</v>
      </c>
      <c r="AE60" s="29">
        <f t="shared" si="53"/>
        <v>98.671105952125</v>
      </c>
      <c r="AF60" s="1">
        <f t="shared" si="54"/>
        <v>2290187.41300156</v>
      </c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</row>
    <row r="61" s="1" customFormat="1" spans="1:54">
      <c r="A61" s="13"/>
      <c r="B61" s="13"/>
      <c r="C61" s="16">
        <v>3</v>
      </c>
      <c r="D61" s="17">
        <v>-2.8933359683871</v>
      </c>
      <c r="E61" s="19">
        <f t="shared" si="55"/>
        <v>-13.3774314118571</v>
      </c>
      <c r="F61" s="16" t="s">
        <v>73</v>
      </c>
      <c r="G61" s="13">
        <v>4</v>
      </c>
      <c r="H61" s="18">
        <f t="shared" si="40"/>
        <v>-2.8933359683871</v>
      </c>
      <c r="I61" s="18">
        <f t="shared" si="41"/>
        <v>270.256664031613</v>
      </c>
      <c r="J61" s="18">
        <f t="shared" si="42"/>
        <v>0.0118978733715201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11.0142238342959</v>
      </c>
      <c r="P61" s="18">
        <f t="shared" si="45"/>
        <v>0.131045840466031</v>
      </c>
      <c r="Q61" s="23">
        <f t="shared" si="46"/>
        <v>0.038003293735149</v>
      </c>
      <c r="R61" s="18">
        <f t="shared" si="47"/>
        <v>0.80117865</v>
      </c>
      <c r="S61" s="24">
        <f t="shared" si="48"/>
        <v>0.0474342317224118</v>
      </c>
      <c r="T61" s="3">
        <v>0.27</v>
      </c>
      <c r="U61" s="25">
        <f t="shared" si="49"/>
        <v>0.0128072425650512</v>
      </c>
      <c r="V61" s="3">
        <v>180.9</v>
      </c>
      <c r="W61" s="26">
        <v>6</v>
      </c>
      <c r="X61" s="26">
        <v>3</v>
      </c>
      <c r="Y61" s="26">
        <v>0.3</v>
      </c>
      <c r="Z61" s="26">
        <v>6</v>
      </c>
      <c r="AA61" s="3">
        <v>30.2</v>
      </c>
      <c r="AB61" s="2">
        <f t="shared" si="50"/>
        <v>0.228888447230389</v>
      </c>
      <c r="AC61" s="28">
        <f t="shared" si="51"/>
        <v>10.2321666666667</v>
      </c>
      <c r="AD61" s="1">
        <f t="shared" si="52"/>
        <v>0.29</v>
      </c>
      <c r="AE61" s="29">
        <f t="shared" si="53"/>
        <v>98.671105952125</v>
      </c>
      <c r="AF61" s="1">
        <f t="shared" si="54"/>
        <v>2310901.71276446</v>
      </c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</row>
    <row r="62" s="1" customFormat="1" spans="1:54">
      <c r="A62" s="13"/>
      <c r="B62" s="13"/>
      <c r="C62" s="16">
        <v>4</v>
      </c>
      <c r="D62" s="17">
        <v>4.7697698874</v>
      </c>
      <c r="E62" s="19">
        <f t="shared" si="55"/>
        <v>-2.8933359683871</v>
      </c>
      <c r="F62" s="16" t="s">
        <v>73</v>
      </c>
      <c r="G62" s="13">
        <v>5</v>
      </c>
      <c r="H62" s="18">
        <f t="shared" si="40"/>
        <v>4.7697698874</v>
      </c>
      <c r="I62" s="18">
        <f t="shared" si="41"/>
        <v>277.9197698874</v>
      </c>
      <c r="J62" s="18">
        <f t="shared" si="42"/>
        <v>0.0321290628016053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10.3390190941384</v>
      </c>
      <c r="O62" s="18">
        <f t="shared" si="56"/>
        <v>3.30684389969149</v>
      </c>
      <c r="P62" s="18">
        <f t="shared" si="45"/>
        <v>0.106245795328293</v>
      </c>
      <c r="Q62" s="23">
        <f t="shared" si="46"/>
        <v>0.0308112806452051</v>
      </c>
      <c r="R62" s="18">
        <f t="shared" si="47"/>
        <v>0.80117865</v>
      </c>
      <c r="S62" s="24">
        <f t="shared" si="48"/>
        <v>0.0384574409779955</v>
      </c>
      <c r="T62" s="3">
        <v>0.27</v>
      </c>
      <c r="U62" s="25">
        <f t="shared" si="49"/>
        <v>0.0103835090640588</v>
      </c>
      <c r="V62" s="3">
        <v>220.1</v>
      </c>
      <c r="W62" s="26">
        <v>12.1</v>
      </c>
      <c r="X62" s="26">
        <v>4.5</v>
      </c>
      <c r="Y62" s="26">
        <v>1.5</v>
      </c>
      <c r="Z62" s="26">
        <v>6.8</v>
      </c>
      <c r="AA62" s="3">
        <v>30.2</v>
      </c>
      <c r="AB62" s="2">
        <f t="shared" si="50"/>
        <v>0.277217515811147</v>
      </c>
      <c r="AC62" s="28">
        <f t="shared" si="51"/>
        <v>10.2321666666667</v>
      </c>
      <c r="AD62" s="1">
        <f t="shared" si="52"/>
        <v>0.29</v>
      </c>
      <c r="AE62" s="29">
        <f t="shared" si="53"/>
        <v>98.671105952125</v>
      </c>
      <c r="AF62" s="1">
        <f t="shared" si="54"/>
        <v>2798841.26895869</v>
      </c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</row>
    <row r="63" s="1" customFormat="1" spans="1:54">
      <c r="A63" s="13"/>
      <c r="B63" s="13"/>
      <c r="C63" s="16">
        <v>5</v>
      </c>
      <c r="D63" s="17">
        <v>16.3158836845161</v>
      </c>
      <c r="E63" s="19">
        <f t="shared" si="55"/>
        <v>4.7697698874</v>
      </c>
      <c r="F63" s="16" t="s">
        <v>75</v>
      </c>
      <c r="G63" s="13">
        <v>6</v>
      </c>
      <c r="H63" s="18">
        <f t="shared" si="40"/>
        <v>16.3158836845161</v>
      </c>
      <c r="I63" s="18">
        <f t="shared" si="41"/>
        <v>289.465883684516</v>
      </c>
      <c r="J63" s="18">
        <f t="shared" si="42"/>
        <v>0.129957328638073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5.9632831043632</v>
      </c>
      <c r="P63" s="18">
        <f t="shared" si="45"/>
        <v>0.774972342155596</v>
      </c>
      <c r="Q63" s="23">
        <f t="shared" si="46"/>
        <v>0.224741979225123</v>
      </c>
      <c r="R63" s="18">
        <f t="shared" si="47"/>
        <v>0.80117865</v>
      </c>
      <c r="S63" s="24">
        <f t="shared" si="48"/>
        <v>0.280514188970366</v>
      </c>
      <c r="T63" s="3">
        <v>0.27</v>
      </c>
      <c r="U63" s="25">
        <f t="shared" si="49"/>
        <v>0.0757388310219989</v>
      </c>
      <c r="V63" s="3">
        <v>220.1</v>
      </c>
      <c r="W63" s="26">
        <v>12.1</v>
      </c>
      <c r="X63" s="26">
        <v>4.5</v>
      </c>
      <c r="Y63" s="26">
        <v>1.5</v>
      </c>
      <c r="Z63" s="26">
        <v>6.8</v>
      </c>
      <c r="AA63" s="3">
        <v>30.2</v>
      </c>
      <c r="AB63" s="2">
        <f t="shared" si="50"/>
        <v>0.289916054867574</v>
      </c>
      <c r="AC63" s="28">
        <f t="shared" si="51"/>
        <v>10.2321666666667</v>
      </c>
      <c r="AD63" s="1">
        <f t="shared" si="52"/>
        <v>0.29</v>
      </c>
      <c r="AE63" s="29">
        <f t="shared" si="53"/>
        <v>98.671105952125</v>
      </c>
      <c r="AF63" s="1">
        <f t="shared" si="54"/>
        <v>2927048.15755524</v>
      </c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</row>
    <row r="64" s="1" customFormat="1" spans="1:54">
      <c r="A64" s="13"/>
      <c r="B64" s="13"/>
      <c r="C64" s="16">
        <v>6</v>
      </c>
      <c r="D64" s="17">
        <v>19.651663524</v>
      </c>
      <c r="E64" s="19">
        <f t="shared" si="55"/>
        <v>16.3158836845161</v>
      </c>
      <c r="F64" s="16" t="s">
        <v>73</v>
      </c>
      <c r="G64" s="13">
        <v>7</v>
      </c>
      <c r="H64" s="18">
        <f t="shared" si="40"/>
        <v>19.651663524</v>
      </c>
      <c r="I64" s="18">
        <f t="shared" si="41"/>
        <v>292.801663524</v>
      </c>
      <c r="J64" s="18">
        <f t="shared" si="42"/>
        <v>0.190646496073172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7.9509957622076</v>
      </c>
      <c r="P64" s="18">
        <f t="shared" si="45"/>
        <v>1.51582948235752</v>
      </c>
      <c r="Q64" s="23">
        <f t="shared" si="46"/>
        <v>0.43959054988368</v>
      </c>
      <c r="R64" s="18">
        <f t="shared" si="47"/>
        <v>0.80117865</v>
      </c>
      <c r="S64" s="24">
        <f t="shared" si="48"/>
        <v>0.548679810531247</v>
      </c>
      <c r="T64" s="3">
        <v>0.27</v>
      </c>
      <c r="U64" s="25">
        <f t="shared" si="49"/>
        <v>0.148143548843437</v>
      </c>
      <c r="V64" s="3">
        <v>220.1</v>
      </c>
      <c r="W64" s="26">
        <v>12.1</v>
      </c>
      <c r="X64" s="26">
        <v>4.5</v>
      </c>
      <c r="Y64" s="26">
        <v>1.5</v>
      </c>
      <c r="Z64" s="26">
        <v>6.8</v>
      </c>
      <c r="AA64" s="3">
        <v>30.2</v>
      </c>
      <c r="AB64" s="2">
        <f t="shared" si="50"/>
        <v>0.30398429154028</v>
      </c>
      <c r="AC64" s="28">
        <f t="shared" si="51"/>
        <v>10.2321666666667</v>
      </c>
      <c r="AD64" s="1">
        <f t="shared" si="52"/>
        <v>0.29</v>
      </c>
      <c r="AE64" s="29">
        <f t="shared" si="53"/>
        <v>98.671105952125</v>
      </c>
      <c r="AF64" s="1">
        <f t="shared" si="54"/>
        <v>3069083.7762853</v>
      </c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</row>
    <row r="65" s="1" customFormat="1" spans="1:54">
      <c r="A65" s="13"/>
      <c r="B65" s="13"/>
      <c r="C65" s="16">
        <v>7</v>
      </c>
      <c r="D65" s="17">
        <v>22.1376077148387</v>
      </c>
      <c r="E65" s="19">
        <f t="shared" si="55"/>
        <v>19.651663524</v>
      </c>
      <c r="F65" s="16" t="s">
        <v>73</v>
      </c>
      <c r="G65" s="13">
        <v>8</v>
      </c>
      <c r="H65" s="18">
        <f t="shared" si="40"/>
        <v>22.1376077148387</v>
      </c>
      <c r="I65" s="18">
        <f t="shared" si="41"/>
        <v>295.287607714839</v>
      </c>
      <c r="J65" s="18">
        <f t="shared" si="42"/>
        <v>0.252238735885753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9.19785127985008</v>
      </c>
      <c r="P65" s="18">
        <f t="shared" si="45"/>
        <v>2.32005437969454</v>
      </c>
      <c r="Q65" s="23">
        <f t="shared" si="46"/>
        <v>0.672815770111417</v>
      </c>
      <c r="R65" s="18">
        <f t="shared" si="47"/>
        <v>0.80117865</v>
      </c>
      <c r="S65" s="24">
        <f t="shared" si="48"/>
        <v>0.839782450657437</v>
      </c>
      <c r="T65" s="3">
        <v>0.27</v>
      </c>
      <c r="U65" s="25">
        <f t="shared" si="49"/>
        <v>0.226741261677508</v>
      </c>
      <c r="V65" s="3">
        <v>220.1</v>
      </c>
      <c r="W65" s="26">
        <v>12.1</v>
      </c>
      <c r="X65" s="26">
        <v>4.5</v>
      </c>
      <c r="Y65" s="26">
        <v>1.5</v>
      </c>
      <c r="Z65" s="26">
        <v>6.8</v>
      </c>
      <c r="AA65" s="3">
        <v>30.2</v>
      </c>
      <c r="AB65" s="2">
        <f t="shared" si="50"/>
        <v>0.31925582714394</v>
      </c>
      <c r="AC65" s="28">
        <f t="shared" si="51"/>
        <v>10.2321666666667</v>
      </c>
      <c r="AD65" s="1">
        <f t="shared" si="52"/>
        <v>0.29</v>
      </c>
      <c r="AE65" s="29">
        <f t="shared" si="53"/>
        <v>98.671105952125</v>
      </c>
      <c r="AF65" s="1">
        <f t="shared" si="54"/>
        <v>3223268.13207115</v>
      </c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</row>
    <row r="66" s="1" customFormat="1" spans="1:54">
      <c r="A66" s="13"/>
      <c r="B66" s="13"/>
      <c r="C66" s="16">
        <v>8</v>
      </c>
      <c r="D66" s="17">
        <v>20.4888199619355</v>
      </c>
      <c r="E66" s="19">
        <f t="shared" si="55"/>
        <v>22.1376077148387</v>
      </c>
      <c r="F66" s="16" t="s">
        <v>73</v>
      </c>
      <c r="G66" s="13">
        <v>9</v>
      </c>
      <c r="H66" s="18">
        <f t="shared" si="40"/>
        <v>20.4888199619355</v>
      </c>
      <c r="I66" s="18">
        <f t="shared" si="41"/>
        <v>293.638819961935</v>
      </c>
      <c r="J66" s="18">
        <f t="shared" si="42"/>
        <v>0.209605419733668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9.64048190015554</v>
      </c>
      <c r="P66" s="18">
        <f t="shared" si="45"/>
        <v>2.02069725511693</v>
      </c>
      <c r="Q66" s="23">
        <f t="shared" si="46"/>
        <v>0.58600220398391</v>
      </c>
      <c r="R66" s="18">
        <f t="shared" si="47"/>
        <v>0.80117865</v>
      </c>
      <c r="S66" s="24">
        <f t="shared" si="48"/>
        <v>0.731425137182463</v>
      </c>
      <c r="T66" s="3">
        <v>0.27</v>
      </c>
      <c r="U66" s="25">
        <f t="shared" si="49"/>
        <v>0.197484787039265</v>
      </c>
      <c r="V66" s="3">
        <v>180.9</v>
      </c>
      <c r="W66" s="26">
        <v>6</v>
      </c>
      <c r="X66" s="26">
        <v>3</v>
      </c>
      <c r="Y66" s="26">
        <v>0.3</v>
      </c>
      <c r="Z66" s="26">
        <v>6</v>
      </c>
      <c r="AA66" s="3">
        <v>30.2</v>
      </c>
      <c r="AB66" s="2">
        <f t="shared" si="50"/>
        <v>0.264771294121729</v>
      </c>
      <c r="AC66" s="28">
        <f t="shared" si="51"/>
        <v>10.2321666666667</v>
      </c>
      <c r="AD66" s="1">
        <f t="shared" si="52"/>
        <v>0.29</v>
      </c>
      <c r="AE66" s="29">
        <f t="shared" si="53"/>
        <v>98.671105952125</v>
      </c>
      <c r="AF66" s="1">
        <f t="shared" si="54"/>
        <v>2673181.82494765</v>
      </c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</row>
    <row r="67" s="1" customFormat="1" spans="1:54">
      <c r="A67" s="13"/>
      <c r="B67" s="13"/>
      <c r="C67" s="16">
        <v>9</v>
      </c>
      <c r="D67" s="17">
        <v>13.8883582997</v>
      </c>
      <c r="E67" s="19">
        <f t="shared" si="55"/>
        <v>20.4888199619355</v>
      </c>
      <c r="F67" s="16" t="s">
        <v>73</v>
      </c>
      <c r="G67" s="13">
        <v>10</v>
      </c>
      <c r="H67" s="18">
        <f t="shared" si="40"/>
        <v>13.8883582997</v>
      </c>
      <c r="I67" s="18">
        <f t="shared" si="41"/>
        <v>287.0383582997</v>
      </c>
      <c r="J67" s="18">
        <f t="shared" si="42"/>
        <v>0.0977812058719817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10.3824696450386</v>
      </c>
      <c r="P67" s="18">
        <f t="shared" si="45"/>
        <v>1.01521040182112</v>
      </c>
      <c r="Q67" s="23">
        <f t="shared" si="46"/>
        <v>0.294411016528125</v>
      </c>
      <c r="R67" s="18">
        <f t="shared" si="47"/>
        <v>0.80117865</v>
      </c>
      <c r="S67" s="24">
        <f t="shared" si="48"/>
        <v>0.367472369025467</v>
      </c>
      <c r="T67" s="3">
        <v>0.27</v>
      </c>
      <c r="U67" s="25">
        <f t="shared" si="49"/>
        <v>0.099217539636876</v>
      </c>
      <c r="V67" s="3">
        <v>180.9</v>
      </c>
      <c r="W67" s="26">
        <v>6</v>
      </c>
      <c r="X67" s="26">
        <v>3</v>
      </c>
      <c r="Y67" s="26">
        <v>0.3</v>
      </c>
      <c r="Z67" s="26">
        <v>6</v>
      </c>
      <c r="AA67" s="3">
        <v>30.2</v>
      </c>
      <c r="AB67" s="2">
        <f t="shared" si="50"/>
        <v>0.245677967951445</v>
      </c>
      <c r="AC67" s="28">
        <f t="shared" si="51"/>
        <v>10.2321666666667</v>
      </c>
      <c r="AD67" s="1">
        <f t="shared" si="52"/>
        <v>0.29</v>
      </c>
      <c r="AE67" s="29">
        <f t="shared" si="53"/>
        <v>98.671105952125</v>
      </c>
      <c r="AF67" s="1">
        <f t="shared" si="54"/>
        <v>2480411.93776821</v>
      </c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</row>
    <row r="68" s="1" customFormat="1" spans="1:54">
      <c r="A68" s="13"/>
      <c r="B68" s="13"/>
      <c r="C68" s="16">
        <v>10</v>
      </c>
      <c r="D68" s="17">
        <v>5.42197167448387</v>
      </c>
      <c r="E68" s="19">
        <f t="shared" si="55"/>
        <v>13.8883582997</v>
      </c>
      <c r="F68" s="16" t="s">
        <v>73</v>
      </c>
      <c r="G68" s="13">
        <v>11</v>
      </c>
      <c r="H68" s="18">
        <f t="shared" si="40"/>
        <v>5.42197167448387</v>
      </c>
      <c r="I68" s="18">
        <f t="shared" si="41"/>
        <v>278.571971674484</v>
      </c>
      <c r="J68" s="18">
        <f t="shared" si="42"/>
        <v>0.0348755145230128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8.89889628105661</v>
      </c>
      <c r="O68" s="18">
        <f t="shared" si="56"/>
        <v>3.23104796216087</v>
      </c>
      <c r="P68" s="18">
        <f t="shared" si="45"/>
        <v>0.112684460128892</v>
      </c>
      <c r="Q68" s="23">
        <f t="shared" si="46"/>
        <v>0.0326784934373788</v>
      </c>
      <c r="R68" s="18">
        <f t="shared" si="47"/>
        <v>0.80117865</v>
      </c>
      <c r="S68" s="24">
        <f t="shared" si="48"/>
        <v>0.0407880232921569</v>
      </c>
      <c r="T68" s="3">
        <v>0.27</v>
      </c>
      <c r="U68" s="25">
        <f t="shared" si="49"/>
        <v>0.0110127662888824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50"/>
        <v>0.22853978048993</v>
      </c>
      <c r="AC68" s="28">
        <f t="shared" si="51"/>
        <v>10.2321666666667</v>
      </c>
      <c r="AD68" s="1">
        <f t="shared" si="52"/>
        <v>0.29</v>
      </c>
      <c r="AE68" s="29">
        <f t="shared" si="53"/>
        <v>98.671105952125</v>
      </c>
      <c r="AF68" s="1">
        <f t="shared" si="54"/>
        <v>2307381.50640428</v>
      </c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</row>
    <row r="69" s="1" customFormat="1" spans="1:54">
      <c r="A69" s="13"/>
      <c r="B69" s="13"/>
      <c r="C69" s="16">
        <v>11</v>
      </c>
      <c r="D69" s="17">
        <v>-3.75966589073333</v>
      </c>
      <c r="E69" s="19">
        <f t="shared" si="55"/>
        <v>5.42197167448387</v>
      </c>
      <c r="F69" s="16" t="s">
        <v>75</v>
      </c>
      <c r="G69" s="13">
        <v>12</v>
      </c>
      <c r="H69" s="18">
        <f t="shared" si="40"/>
        <v>-3.75966589073333</v>
      </c>
      <c r="I69" s="18">
        <f t="shared" si="41"/>
        <v>269.390334109267</v>
      </c>
      <c r="J69" s="18">
        <f t="shared" si="42"/>
        <v>0.0105962246490324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5.88104850203198</v>
      </c>
      <c r="P69" s="18">
        <f t="shared" si="45"/>
        <v>0.0623169110993864</v>
      </c>
      <c r="Q69" s="23">
        <f t="shared" si="46"/>
        <v>0.018071904218822</v>
      </c>
      <c r="R69" s="18">
        <f t="shared" si="47"/>
        <v>0.80117865</v>
      </c>
      <c r="S69" s="24">
        <f t="shared" si="48"/>
        <v>0.0225566472831272</v>
      </c>
      <c r="T69" s="3">
        <v>0.27</v>
      </c>
      <c r="U69" s="25">
        <f t="shared" si="49"/>
        <v>0.00609029476644436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0.22758334427312</v>
      </c>
      <c r="AC69" s="28">
        <f t="shared" si="51"/>
        <v>10.2321666666667</v>
      </c>
      <c r="AD69" s="1">
        <f t="shared" si="52"/>
        <v>0.29</v>
      </c>
      <c r="AE69" s="29">
        <f t="shared" si="53"/>
        <v>98.671105952125</v>
      </c>
      <c r="AF69" s="1">
        <f t="shared" si="54"/>
        <v>2297725.14271131</v>
      </c>
      <c r="AG69" s="1">
        <f>SUM(AF58:AF69)</f>
        <v>30952177.8793583</v>
      </c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</row>
    <row r="70" s="1" customFormat="1" spans="1:46">
      <c r="A70" s="13"/>
      <c r="B70" s="13"/>
      <c r="C70" s="16">
        <v>12</v>
      </c>
      <c r="D70" s="17">
        <v>-11.5826698506129</v>
      </c>
      <c r="E70" s="19">
        <f t="shared" si="55"/>
        <v>-3.75966589073333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-17.216330146129</v>
      </c>
      <c r="E74" s="16"/>
      <c r="F74" s="16"/>
      <c r="G74" s="13">
        <v>1</v>
      </c>
      <c r="H74" s="18">
        <f t="shared" ref="H74:H85" si="57">E75</f>
        <v>-17.216330146129</v>
      </c>
      <c r="I74" s="18">
        <f t="shared" ref="I74:I85" si="58">H74+273.15</f>
        <v>255.933669853871</v>
      </c>
      <c r="J74" s="18">
        <f t="shared" ref="J74:J85" si="59">EXP(($C$16*(I74-$C$14))/($C$17*I74*$C$14))</f>
        <v>0.00158423769869219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0.000825736373312343</v>
      </c>
      <c r="Q74" s="23">
        <f t="shared" ref="Q74:Q85" si="63">P74*$B$76</f>
        <v>0.000247720911993703</v>
      </c>
      <c r="R74" s="18">
        <f t="shared" ref="R74:R85" si="64">L74*$B$76</f>
        <v>0.156366</v>
      </c>
      <c r="S74" s="24">
        <f t="shared" ref="S74:S85" si="65">Q74/R74</f>
        <v>0.00158423769869219</v>
      </c>
      <c r="T74" s="3">
        <v>0.01</v>
      </c>
      <c r="U74" s="25">
        <f t="shared" ref="U74:U85" si="66">S74*T74</f>
        <v>1.58423769869219e-5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0.00550584237698692</v>
      </c>
      <c r="AU74" s="28">
        <f t="shared" ref="AU74:AU85" si="70">$B$74/12</f>
        <v>52.122</v>
      </c>
      <c r="AV74" s="1">
        <f t="shared" ref="AV74:AV85" si="71">$B$76</f>
        <v>0.3</v>
      </c>
      <c r="AW74" s="2">
        <f>$E$8/12</f>
        <v>5.02498193660042</v>
      </c>
      <c r="AX74" s="1">
        <f t="shared" ref="AX74:AX85" si="72">AW74*10000*AV74*0.67*AU74*AT74</f>
        <v>2898.51403990517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-16.920531886</v>
      </c>
      <c r="E75" s="19">
        <f t="shared" ref="E75:E86" si="73">D74</f>
        <v>-17.216330146129</v>
      </c>
      <c r="F75" s="16" t="s">
        <v>73</v>
      </c>
      <c r="G75" s="13">
        <v>2</v>
      </c>
      <c r="H75" s="18">
        <f t="shared" si="57"/>
        <v>-16.920531886</v>
      </c>
      <c r="I75" s="18">
        <f t="shared" si="58"/>
        <v>256.229468114</v>
      </c>
      <c r="J75" s="18">
        <f t="shared" si="59"/>
        <v>0.00165536675902581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1.04161426362669</v>
      </c>
      <c r="P75" s="18">
        <f t="shared" si="62"/>
        <v>0.00172425362773477</v>
      </c>
      <c r="Q75" s="23">
        <f t="shared" si="63"/>
        <v>0.00051727608832043</v>
      </c>
      <c r="R75" s="18">
        <f t="shared" si="64"/>
        <v>0.156366</v>
      </c>
      <c r="S75" s="24">
        <f t="shared" si="65"/>
        <v>0.00330811102362681</v>
      </c>
      <c r="T75" s="3">
        <v>0.01</v>
      </c>
      <c r="U75" s="25">
        <f t="shared" si="66"/>
        <v>3.30811102362681e-5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0.00552308111023627</v>
      </c>
      <c r="AU75" s="28">
        <f t="shared" si="70"/>
        <v>52.122</v>
      </c>
      <c r="AV75" s="1">
        <f t="shared" si="71"/>
        <v>0.3</v>
      </c>
      <c r="AW75" s="2">
        <f t="shared" ref="AW75:AW85" si="75">$E$8/12</f>
        <v>5.02498193660042</v>
      </c>
      <c r="AX75" s="1">
        <f t="shared" si="72"/>
        <v>2907.58925618129</v>
      </c>
    </row>
    <row r="76" s="1" customFormat="1" spans="1:50">
      <c r="A76" s="13" t="s">
        <v>37</v>
      </c>
      <c r="B76" s="13">
        <v>0.3</v>
      </c>
      <c r="C76" s="16">
        <v>2</v>
      </c>
      <c r="D76" s="17">
        <v>-13.3774314118571</v>
      </c>
      <c r="E76" s="19">
        <f t="shared" si="73"/>
        <v>-16.920531886</v>
      </c>
      <c r="F76" s="16" t="s">
        <v>73</v>
      </c>
      <c r="G76" s="13">
        <v>3</v>
      </c>
      <c r="H76" s="18">
        <f t="shared" si="57"/>
        <v>-13.3774314118571</v>
      </c>
      <c r="I76" s="18">
        <f t="shared" si="58"/>
        <v>259.772568588143</v>
      </c>
      <c r="J76" s="18">
        <f t="shared" si="59"/>
        <v>0.00277962885006765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1.56111000999895</v>
      </c>
      <c r="P76" s="18">
        <f t="shared" si="62"/>
        <v>0.00433930642192249</v>
      </c>
      <c r="Q76" s="23">
        <f t="shared" si="63"/>
        <v>0.00130179192657675</v>
      </c>
      <c r="R76" s="18">
        <f t="shared" si="64"/>
        <v>0.156366</v>
      </c>
      <c r="S76" s="24">
        <f t="shared" si="65"/>
        <v>0.0083252876365498</v>
      </c>
      <c r="T76" s="3">
        <v>0.01</v>
      </c>
      <c r="U76" s="25">
        <f t="shared" si="66"/>
        <v>8.3252876365498e-5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0.001</v>
      </c>
      <c r="AF76" s="3">
        <v>0.49</v>
      </c>
      <c r="AG76" s="25">
        <f t="shared" si="67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8"/>
        <v>0.005</v>
      </c>
      <c r="AT76" s="2">
        <f t="shared" si="69"/>
        <v>0.0055732528763655</v>
      </c>
      <c r="AU76" s="28">
        <f t="shared" si="70"/>
        <v>52.122</v>
      </c>
      <c r="AV76" s="1">
        <f t="shared" si="71"/>
        <v>0.3</v>
      </c>
      <c r="AW76" s="2">
        <f t="shared" si="75"/>
        <v>5.02498193660042</v>
      </c>
      <c r="AX76" s="1">
        <f t="shared" si="72"/>
        <v>2934.00184821993</v>
      </c>
    </row>
    <row r="77" s="1" customFormat="1" spans="1:50">
      <c r="A77" s="13"/>
      <c r="B77" s="13"/>
      <c r="C77" s="16">
        <v>3</v>
      </c>
      <c r="D77" s="17">
        <v>-2.8933359683871</v>
      </c>
      <c r="E77" s="19">
        <f t="shared" si="73"/>
        <v>-13.3774314118571</v>
      </c>
      <c r="F77" s="16" t="s">
        <v>73</v>
      </c>
      <c r="G77" s="13">
        <v>4</v>
      </c>
      <c r="H77" s="18">
        <f t="shared" si="57"/>
        <v>-2.8933359683871</v>
      </c>
      <c r="I77" s="18">
        <f t="shared" si="58"/>
        <v>270.256664031613</v>
      </c>
      <c r="J77" s="18">
        <f t="shared" si="59"/>
        <v>0.0118978733715201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2.07799070357703</v>
      </c>
      <c r="P77" s="18">
        <f t="shared" si="62"/>
        <v>0.0247236702583555</v>
      </c>
      <c r="Q77" s="23">
        <f t="shared" si="63"/>
        <v>0.00741710107750664</v>
      </c>
      <c r="R77" s="18">
        <f t="shared" si="64"/>
        <v>0.156366</v>
      </c>
      <c r="S77" s="24">
        <f t="shared" si="65"/>
        <v>0.0474342317224118</v>
      </c>
      <c r="T77" s="3">
        <v>0.01</v>
      </c>
      <c r="U77" s="25">
        <f t="shared" si="66"/>
        <v>0.000474342317224118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0.001</v>
      </c>
      <c r="AF77" s="3">
        <v>0.49</v>
      </c>
      <c r="AG77" s="25">
        <f t="shared" si="67"/>
        <v>0.00049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</v>
      </c>
      <c r="AR77" s="3">
        <v>0.5</v>
      </c>
      <c r="AS77" s="3">
        <f t="shared" si="68"/>
        <v>0.005</v>
      </c>
      <c r="AT77" s="2">
        <f t="shared" si="69"/>
        <v>0.00596434231722412</v>
      </c>
      <c r="AU77" s="28">
        <f t="shared" si="70"/>
        <v>52.122</v>
      </c>
      <c r="AV77" s="1">
        <f t="shared" si="71"/>
        <v>0.3</v>
      </c>
      <c r="AW77" s="2">
        <f t="shared" si="75"/>
        <v>5.02498193660042</v>
      </c>
      <c r="AX77" s="1">
        <f t="shared" si="72"/>
        <v>3139.88827895494</v>
      </c>
    </row>
    <row r="78" s="1" customFormat="1" spans="1:50">
      <c r="A78" s="13"/>
      <c r="B78" s="13"/>
      <c r="C78" s="16">
        <v>4</v>
      </c>
      <c r="D78" s="17">
        <v>4.7697698874</v>
      </c>
      <c r="E78" s="19">
        <f t="shared" si="73"/>
        <v>-2.8933359683871</v>
      </c>
      <c r="F78" s="16" t="s">
        <v>73</v>
      </c>
      <c r="G78" s="13">
        <v>5</v>
      </c>
      <c r="H78" s="18">
        <f t="shared" si="57"/>
        <v>4.7697698874</v>
      </c>
      <c r="I78" s="18">
        <f t="shared" si="58"/>
        <v>277.9197698874</v>
      </c>
      <c r="J78" s="18">
        <f t="shared" si="59"/>
        <v>0.0321290628016053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1.95060368165274</v>
      </c>
      <c r="O78" s="18">
        <f t="shared" si="74"/>
        <v>0.623883351665934</v>
      </c>
      <c r="P78" s="18">
        <f t="shared" si="62"/>
        <v>0.0200447873865508</v>
      </c>
      <c r="Q78" s="23">
        <f t="shared" si="63"/>
        <v>0.00601343621596524</v>
      </c>
      <c r="R78" s="18">
        <f t="shared" si="64"/>
        <v>0.156366</v>
      </c>
      <c r="S78" s="24">
        <f t="shared" si="65"/>
        <v>0.0384574409779955</v>
      </c>
      <c r="T78" s="3">
        <v>0.01</v>
      </c>
      <c r="U78" s="25">
        <f t="shared" si="66"/>
        <v>0.000384574409779955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0.005</v>
      </c>
      <c r="AF78" s="3">
        <v>0.49</v>
      </c>
      <c r="AG78" s="25">
        <f t="shared" si="67"/>
        <v>0.00245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0.015</v>
      </c>
      <c r="AR78" s="3">
        <v>0.5</v>
      </c>
      <c r="AS78" s="3">
        <f t="shared" si="68"/>
        <v>0.0075</v>
      </c>
      <c r="AT78" s="2">
        <f t="shared" si="69"/>
        <v>0.01033457440978</v>
      </c>
      <c r="AU78" s="28">
        <f t="shared" si="70"/>
        <v>52.122</v>
      </c>
      <c r="AV78" s="1">
        <f t="shared" si="71"/>
        <v>0.3</v>
      </c>
      <c r="AW78" s="2">
        <f t="shared" si="75"/>
        <v>5.02498193660042</v>
      </c>
      <c r="AX78" s="1">
        <f t="shared" si="72"/>
        <v>5440.56784996172</v>
      </c>
    </row>
    <row r="79" s="1" customFormat="1" spans="1:50">
      <c r="A79" s="13"/>
      <c r="B79" s="13"/>
      <c r="C79" s="16">
        <v>5</v>
      </c>
      <c r="D79" s="17">
        <v>16.3158836845161</v>
      </c>
      <c r="E79" s="19">
        <f t="shared" si="73"/>
        <v>4.7697698874</v>
      </c>
      <c r="F79" s="16" t="s">
        <v>75</v>
      </c>
      <c r="G79" s="13">
        <v>6</v>
      </c>
      <c r="H79" s="18">
        <f t="shared" si="57"/>
        <v>16.3158836845161</v>
      </c>
      <c r="I79" s="18">
        <f t="shared" si="58"/>
        <v>289.465883684516</v>
      </c>
      <c r="J79" s="18">
        <f t="shared" si="59"/>
        <v>0.129957328638073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1.12505856427938</v>
      </c>
      <c r="P79" s="18">
        <f t="shared" si="62"/>
        <v>0.146209605575134</v>
      </c>
      <c r="Q79" s="23">
        <f t="shared" si="63"/>
        <v>0.0438628816725403</v>
      </c>
      <c r="R79" s="18">
        <f t="shared" si="64"/>
        <v>0.156366</v>
      </c>
      <c r="S79" s="24">
        <f t="shared" si="65"/>
        <v>0.280514188970366</v>
      </c>
      <c r="T79" s="3">
        <v>0.01</v>
      </c>
      <c r="U79" s="25">
        <f t="shared" si="66"/>
        <v>0.00280514188970366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0.005</v>
      </c>
      <c r="AF79" s="3">
        <v>0.49</v>
      </c>
      <c r="AG79" s="25">
        <f t="shared" si="67"/>
        <v>0.00245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0.015</v>
      </c>
      <c r="AR79" s="3">
        <v>0.5</v>
      </c>
      <c r="AS79" s="3">
        <f t="shared" si="68"/>
        <v>0.0075</v>
      </c>
      <c r="AT79" s="2">
        <f t="shared" si="69"/>
        <v>0.0127551418897037</v>
      </c>
      <c r="AU79" s="28">
        <f t="shared" si="70"/>
        <v>52.122</v>
      </c>
      <c r="AV79" s="1">
        <f t="shared" si="71"/>
        <v>0.3</v>
      </c>
      <c r="AW79" s="2">
        <f t="shared" si="75"/>
        <v>5.02498193660042</v>
      </c>
      <c r="AX79" s="1">
        <f t="shared" si="72"/>
        <v>6714.85947415026</v>
      </c>
    </row>
    <row r="80" s="1" customFormat="1" spans="1:50">
      <c r="A80" s="13"/>
      <c r="B80" s="13"/>
      <c r="C80" s="16">
        <v>6</v>
      </c>
      <c r="D80" s="17">
        <v>19.651663524</v>
      </c>
      <c r="E80" s="19">
        <f t="shared" si="73"/>
        <v>16.3158836845161</v>
      </c>
      <c r="F80" s="16" t="s">
        <v>73</v>
      </c>
      <c r="G80" s="13">
        <v>7</v>
      </c>
      <c r="H80" s="18">
        <f t="shared" si="57"/>
        <v>19.651663524</v>
      </c>
      <c r="I80" s="18">
        <f t="shared" si="58"/>
        <v>292.801663524</v>
      </c>
      <c r="J80" s="18">
        <f t="shared" si="59"/>
        <v>0.190646496073172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1.50006895870425</v>
      </c>
      <c r="P80" s="18">
        <f t="shared" si="62"/>
        <v>0.285982890845097</v>
      </c>
      <c r="Q80" s="23">
        <f t="shared" si="63"/>
        <v>0.085794867253529</v>
      </c>
      <c r="R80" s="18">
        <f t="shared" si="64"/>
        <v>0.156366</v>
      </c>
      <c r="S80" s="24">
        <f t="shared" si="65"/>
        <v>0.548679810531247</v>
      </c>
      <c r="T80" s="3">
        <v>0.01</v>
      </c>
      <c r="U80" s="25">
        <f t="shared" si="66"/>
        <v>0.00548679810531247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0.005</v>
      </c>
      <c r="AF80" s="3">
        <v>0.49</v>
      </c>
      <c r="AG80" s="25">
        <f t="shared" si="67"/>
        <v>0.00245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0.015</v>
      </c>
      <c r="AR80" s="3">
        <v>0.5</v>
      </c>
      <c r="AS80" s="3">
        <f t="shared" si="68"/>
        <v>0.0075</v>
      </c>
      <c r="AT80" s="2">
        <f t="shared" si="69"/>
        <v>0.0154367981053125</v>
      </c>
      <c r="AU80" s="28">
        <f t="shared" si="70"/>
        <v>52.122</v>
      </c>
      <c r="AV80" s="1">
        <f t="shared" si="71"/>
        <v>0.3</v>
      </c>
      <c r="AW80" s="2">
        <f t="shared" si="75"/>
        <v>5.02498193660042</v>
      </c>
      <c r="AX80" s="1">
        <f t="shared" si="72"/>
        <v>8126.59952388899</v>
      </c>
    </row>
    <row r="81" s="1" customFormat="1" spans="1:50">
      <c r="A81" s="13"/>
      <c r="B81" s="13"/>
      <c r="C81" s="16">
        <v>7</v>
      </c>
      <c r="D81" s="17">
        <v>22.1376077148387</v>
      </c>
      <c r="E81" s="19">
        <f t="shared" si="73"/>
        <v>19.651663524</v>
      </c>
      <c r="F81" s="16" t="s">
        <v>73</v>
      </c>
      <c r="G81" s="13">
        <v>8</v>
      </c>
      <c r="H81" s="18">
        <f t="shared" si="57"/>
        <v>22.1376077148387</v>
      </c>
      <c r="I81" s="18">
        <f t="shared" si="58"/>
        <v>295.287607714839</v>
      </c>
      <c r="J81" s="18">
        <f t="shared" si="59"/>
        <v>0.252238735885753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1.73530606785915</v>
      </c>
      <c r="P81" s="18">
        <f t="shared" si="62"/>
        <v>0.437711408931669</v>
      </c>
      <c r="Q81" s="23">
        <f t="shared" si="63"/>
        <v>0.131313422679501</v>
      </c>
      <c r="R81" s="18">
        <f t="shared" si="64"/>
        <v>0.156366</v>
      </c>
      <c r="S81" s="24">
        <f t="shared" si="65"/>
        <v>0.839782450657437</v>
      </c>
      <c r="T81" s="3">
        <v>0.01</v>
      </c>
      <c r="U81" s="25">
        <f t="shared" si="66"/>
        <v>0.00839782450657437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0.005</v>
      </c>
      <c r="AF81" s="3">
        <v>0.49</v>
      </c>
      <c r="AG81" s="25">
        <f t="shared" si="67"/>
        <v>0.00245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0.015</v>
      </c>
      <c r="AR81" s="3">
        <v>0.5</v>
      </c>
      <c r="AS81" s="3">
        <f t="shared" si="68"/>
        <v>0.0075</v>
      </c>
      <c r="AT81" s="2">
        <f t="shared" si="69"/>
        <v>0.0183478245065744</v>
      </c>
      <c r="AU81" s="28">
        <f t="shared" si="70"/>
        <v>52.122</v>
      </c>
      <c r="AV81" s="1">
        <f t="shared" si="71"/>
        <v>0.3</v>
      </c>
      <c r="AW81" s="2">
        <f t="shared" si="75"/>
        <v>5.02498193660042</v>
      </c>
      <c r="AX81" s="1">
        <f t="shared" si="72"/>
        <v>9659.08997981986</v>
      </c>
    </row>
    <row r="82" s="1" customFormat="1" spans="1:50">
      <c r="A82" s="13"/>
      <c r="B82" s="13"/>
      <c r="C82" s="16">
        <v>8</v>
      </c>
      <c r="D82" s="17">
        <v>20.4888199619355</v>
      </c>
      <c r="E82" s="19">
        <f t="shared" si="73"/>
        <v>22.1376077148387</v>
      </c>
      <c r="F82" s="16" t="s">
        <v>73</v>
      </c>
      <c r="G82" s="13">
        <v>9</v>
      </c>
      <c r="H82" s="18">
        <f t="shared" si="57"/>
        <v>20.4888199619355</v>
      </c>
      <c r="I82" s="18">
        <f t="shared" si="58"/>
        <v>293.638819961935</v>
      </c>
      <c r="J82" s="18">
        <f t="shared" si="59"/>
        <v>0.209605419733668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1.81881465892748</v>
      </c>
      <c r="P82" s="18">
        <f t="shared" si="62"/>
        <v>0.381233410002243</v>
      </c>
      <c r="Q82" s="23">
        <f t="shared" si="63"/>
        <v>0.114370023000673</v>
      </c>
      <c r="R82" s="18">
        <f t="shared" si="64"/>
        <v>0.156366</v>
      </c>
      <c r="S82" s="24">
        <f t="shared" si="65"/>
        <v>0.731425137182463</v>
      </c>
      <c r="T82" s="3">
        <v>0.01</v>
      </c>
      <c r="U82" s="25">
        <f t="shared" si="66"/>
        <v>0.00731425137182463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0.001</v>
      </c>
      <c r="AF82" s="3">
        <v>0.49</v>
      </c>
      <c r="AG82" s="25">
        <f t="shared" si="67"/>
        <v>0.00049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</v>
      </c>
      <c r="AR82" s="3">
        <v>0.5</v>
      </c>
      <c r="AS82" s="3">
        <f t="shared" si="68"/>
        <v>0.005</v>
      </c>
      <c r="AT82" s="2">
        <f t="shared" si="69"/>
        <v>0.0128042513718246</v>
      </c>
      <c r="AU82" s="28">
        <f t="shared" si="70"/>
        <v>52.122</v>
      </c>
      <c r="AV82" s="1">
        <f t="shared" si="71"/>
        <v>0.3</v>
      </c>
      <c r="AW82" s="2">
        <f t="shared" si="75"/>
        <v>5.02498193660042</v>
      </c>
      <c r="AX82" s="1">
        <f t="shared" si="72"/>
        <v>6740.71283384959</v>
      </c>
    </row>
    <row r="83" s="1" customFormat="1" spans="1:50">
      <c r="A83" s="13"/>
      <c r="B83" s="13"/>
      <c r="C83" s="16">
        <v>9</v>
      </c>
      <c r="D83" s="17">
        <v>13.8883582997</v>
      </c>
      <c r="E83" s="19">
        <f t="shared" si="73"/>
        <v>20.4888199619355</v>
      </c>
      <c r="F83" s="16" t="s">
        <v>73</v>
      </c>
      <c r="G83" s="13">
        <v>10</v>
      </c>
      <c r="H83" s="18">
        <f t="shared" si="57"/>
        <v>13.8883582997</v>
      </c>
      <c r="I83" s="18">
        <f t="shared" si="58"/>
        <v>287.0383582997</v>
      </c>
      <c r="J83" s="18">
        <f t="shared" si="59"/>
        <v>0.0977812058719817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1.95880124892524</v>
      </c>
      <c r="P83" s="18">
        <f t="shared" si="62"/>
        <v>0.191533948183454</v>
      </c>
      <c r="Q83" s="23">
        <f t="shared" si="63"/>
        <v>0.0574601844550361</v>
      </c>
      <c r="R83" s="18">
        <f t="shared" si="64"/>
        <v>0.156366</v>
      </c>
      <c r="S83" s="24">
        <f t="shared" si="65"/>
        <v>0.367472369025467</v>
      </c>
      <c r="T83" s="3">
        <v>0.01</v>
      </c>
      <c r="U83" s="25">
        <f t="shared" si="66"/>
        <v>0.00367472369025467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0.001</v>
      </c>
      <c r="AF83" s="3">
        <v>0.49</v>
      </c>
      <c r="AG83" s="25">
        <f t="shared" si="67"/>
        <v>0.00049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</v>
      </c>
      <c r="AR83" s="3">
        <v>0.5</v>
      </c>
      <c r="AS83" s="3">
        <f t="shared" si="68"/>
        <v>0.005</v>
      </c>
      <c r="AT83" s="2">
        <f t="shared" si="69"/>
        <v>0.00916472369025467</v>
      </c>
      <c r="AU83" s="28">
        <f t="shared" si="70"/>
        <v>52.122</v>
      </c>
      <c r="AV83" s="1">
        <f t="shared" si="71"/>
        <v>0.3</v>
      </c>
      <c r="AW83" s="2">
        <f t="shared" si="75"/>
        <v>5.02498193660042</v>
      </c>
      <c r="AX83" s="1">
        <f t="shared" si="72"/>
        <v>4824.7077321149</v>
      </c>
    </row>
    <row r="84" s="1" customFormat="1" spans="1:50">
      <c r="A84" s="13"/>
      <c r="B84" s="13"/>
      <c r="C84" s="16">
        <v>10</v>
      </c>
      <c r="D84" s="17">
        <v>5.42197167448387</v>
      </c>
      <c r="E84" s="19">
        <f t="shared" si="73"/>
        <v>13.8883582997</v>
      </c>
      <c r="F84" s="16" t="s">
        <v>73</v>
      </c>
      <c r="G84" s="13">
        <v>11</v>
      </c>
      <c r="H84" s="18">
        <f t="shared" si="57"/>
        <v>5.42197167448387</v>
      </c>
      <c r="I84" s="18">
        <f t="shared" si="58"/>
        <v>278.571971674484</v>
      </c>
      <c r="J84" s="18">
        <f t="shared" si="59"/>
        <v>0.0348755145230128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1.6789039357047</v>
      </c>
      <c r="O84" s="18">
        <f t="shared" si="74"/>
        <v>0.609583365037089</v>
      </c>
      <c r="P84" s="18">
        <f t="shared" si="62"/>
        <v>0.021259533500338</v>
      </c>
      <c r="Q84" s="23">
        <f t="shared" si="63"/>
        <v>0.00637786005010141</v>
      </c>
      <c r="R84" s="18">
        <f t="shared" si="64"/>
        <v>0.156366</v>
      </c>
      <c r="S84" s="24">
        <f t="shared" si="65"/>
        <v>0.0407880232921569</v>
      </c>
      <c r="T84" s="3">
        <v>0.01</v>
      </c>
      <c r="U84" s="25">
        <f t="shared" si="66"/>
        <v>0.000407880232921569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0.001</v>
      </c>
      <c r="AF84" s="3">
        <v>0.49</v>
      </c>
      <c r="AG84" s="25">
        <f t="shared" si="67"/>
        <v>0.00049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8"/>
        <v>0.005</v>
      </c>
      <c r="AT84" s="2">
        <f t="shared" si="69"/>
        <v>0.00589788023292157</v>
      </c>
      <c r="AU84" s="28">
        <f t="shared" si="70"/>
        <v>52.122</v>
      </c>
      <c r="AV84" s="1">
        <f t="shared" si="71"/>
        <v>0.3</v>
      </c>
      <c r="AW84" s="2">
        <f t="shared" si="75"/>
        <v>5.02498193660042</v>
      </c>
      <c r="AX84" s="1">
        <f t="shared" si="72"/>
        <v>3104.89975743869</v>
      </c>
    </row>
    <row r="85" s="1" customFormat="1" spans="1:51">
      <c r="A85" s="13"/>
      <c r="B85" s="13"/>
      <c r="C85" s="16">
        <v>11</v>
      </c>
      <c r="D85" s="17">
        <v>-3.75966589073333</v>
      </c>
      <c r="E85" s="19">
        <f t="shared" si="73"/>
        <v>5.42197167448387</v>
      </c>
      <c r="F85" s="16" t="s">
        <v>75</v>
      </c>
      <c r="G85" s="13">
        <v>12</v>
      </c>
      <c r="H85" s="18">
        <f t="shared" si="57"/>
        <v>-3.75966589073333</v>
      </c>
      <c r="I85" s="18">
        <f t="shared" si="58"/>
        <v>269.390334109267</v>
      </c>
      <c r="J85" s="18">
        <f t="shared" si="59"/>
        <v>0.0105962246490324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1.10954383153675</v>
      </c>
      <c r="P85" s="18">
        <f t="shared" si="62"/>
        <v>0.0117569756969116</v>
      </c>
      <c r="Q85" s="23">
        <f t="shared" si="63"/>
        <v>0.00352709270907347</v>
      </c>
      <c r="R85" s="18">
        <f t="shared" si="64"/>
        <v>0.156366</v>
      </c>
      <c r="S85" s="24">
        <f t="shared" si="65"/>
        <v>0.0225566472831272</v>
      </c>
      <c r="T85" s="3">
        <v>0.01</v>
      </c>
      <c r="U85" s="25">
        <f t="shared" si="66"/>
        <v>0.000225566472831272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0.001</v>
      </c>
      <c r="AF85" s="3">
        <v>0.49</v>
      </c>
      <c r="AG85" s="25">
        <f t="shared" si="67"/>
        <v>0.00049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0.00571556647283127</v>
      </c>
      <c r="AU85" s="28">
        <f t="shared" si="70"/>
        <v>52.122</v>
      </c>
      <c r="AV85" s="1">
        <f t="shared" si="71"/>
        <v>0.3</v>
      </c>
      <c r="AW85" s="2">
        <f t="shared" si="75"/>
        <v>5.02498193660042</v>
      </c>
      <c r="AX85" s="1">
        <f t="shared" si="72"/>
        <v>3008.92189299811</v>
      </c>
      <c r="AY85" s="1">
        <f>SUM(AX74:AX85)</f>
        <v>59500.3524674834</v>
      </c>
    </row>
    <row r="86" s="1" customFormat="1" spans="1:46">
      <c r="A86" s="13"/>
      <c r="B86" s="13"/>
      <c r="C86" s="16">
        <v>12</v>
      </c>
      <c r="D86" s="17">
        <v>-11.5826698506129</v>
      </c>
      <c r="E86" s="19">
        <f t="shared" si="73"/>
        <v>-3.75966589073333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-17.216330146129</v>
      </c>
      <c r="E90" s="16"/>
      <c r="F90" s="16"/>
      <c r="G90" s="13">
        <v>1</v>
      </c>
      <c r="H90" s="18">
        <f t="shared" ref="H90:H101" si="76">E91</f>
        <v>-17.216330146129</v>
      </c>
      <c r="I90" s="18">
        <f t="shared" ref="I90:I101" si="77">H90+273.15</f>
        <v>255.933669853871</v>
      </c>
      <c r="J90" s="18">
        <f t="shared" ref="J90:J101" si="78">EXP(($C$16*(I90-$C$14))/($C$17*I90*$C$14))</f>
        <v>0.00158423769869219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0.000451032472817667</v>
      </c>
      <c r="Q90" s="23">
        <f t="shared" ref="Q90:Q101" si="82">P90*$B$76</f>
        <v>0.0001353097418453</v>
      </c>
      <c r="R90" s="18">
        <f t="shared" ref="R90:R101" si="83">L90*$B$76</f>
        <v>0.08541</v>
      </c>
      <c r="S90" s="24">
        <f t="shared" ref="S90:S101" si="84">Q90/R90</f>
        <v>0.00158423769869219</v>
      </c>
      <c r="T90" s="3">
        <v>0.01</v>
      </c>
      <c r="U90" s="25">
        <f t="shared" ref="U90:U101" si="85">S90*T90</f>
        <v>1.58423769869219e-5</v>
      </c>
      <c r="V90" s="24"/>
      <c r="W90" s="3"/>
      <c r="X90" s="3"/>
      <c r="Y90" s="27"/>
      <c r="Z90" s="3"/>
      <c r="AA90" s="26"/>
      <c r="AB90" s="3"/>
      <c r="AC90" s="3"/>
      <c r="AD90" s="26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0.00550584237698692</v>
      </c>
      <c r="AU90" s="28">
        <f t="shared" ref="AU90:AU101" si="89">$B$90/12</f>
        <v>28.47</v>
      </c>
      <c r="AV90" s="1">
        <f t="shared" ref="AV90:AV101" si="90">$B$76</f>
        <v>0.3</v>
      </c>
      <c r="AW90" s="2">
        <f>$E$9/12</f>
        <v>7.44947455510696</v>
      </c>
      <c r="AX90" s="1">
        <f t="shared" ref="AX90:AX101" si="91">AW90*10000*AV90*0.67*AU90*AT90</f>
        <v>2347.10727609809</v>
      </c>
      <c r="AZ90" s="2">
        <f>$E$10/12</f>
        <v>1.10472863479725</v>
      </c>
      <c r="BA90" s="1">
        <f t="shared" ref="BA90:BA101" si="92">AZ90*10000*AV90*0.67*AU90*AT90</f>
        <v>348.067047905945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-16.920531886</v>
      </c>
      <c r="E91" s="19">
        <f t="shared" ref="E91:E102" si="93">D90</f>
        <v>-17.216330146129</v>
      </c>
      <c r="F91" s="16" t="s">
        <v>73</v>
      </c>
      <c r="G91" s="13">
        <v>2</v>
      </c>
      <c r="H91" s="18">
        <f t="shared" si="76"/>
        <v>-16.920531886</v>
      </c>
      <c r="I91" s="18">
        <f t="shared" si="77"/>
        <v>256.229468114</v>
      </c>
      <c r="J91" s="18">
        <f t="shared" si="78"/>
        <v>0.00165536675902581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0.568948967527182</v>
      </c>
      <c r="P91" s="18">
        <f t="shared" si="81"/>
        <v>0.000941819208426553</v>
      </c>
      <c r="Q91" s="23">
        <f t="shared" si="82"/>
        <v>0.000282545762527966</v>
      </c>
      <c r="R91" s="18">
        <f t="shared" si="83"/>
        <v>0.08541</v>
      </c>
      <c r="S91" s="24">
        <f t="shared" si="84"/>
        <v>0.00330811102362681</v>
      </c>
      <c r="T91" s="3">
        <v>0.01</v>
      </c>
      <c r="U91" s="25">
        <f t="shared" si="85"/>
        <v>3.30811102362681e-5</v>
      </c>
      <c r="V91" s="24"/>
      <c r="W91" s="3"/>
      <c r="X91" s="3"/>
      <c r="Y91" s="27"/>
      <c r="Z91" s="3"/>
      <c r="AA91" s="26"/>
      <c r="AB91" s="3"/>
      <c r="AC91" s="3"/>
      <c r="AD91" s="26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0.00552308111023627</v>
      </c>
      <c r="AU91" s="28">
        <f t="shared" si="89"/>
        <v>28.47</v>
      </c>
      <c r="AV91" s="1">
        <f t="shared" si="90"/>
        <v>0.3</v>
      </c>
      <c r="AW91" s="2">
        <f t="shared" ref="AW91:AW101" si="95">$E$9/12</f>
        <v>7.44947455510696</v>
      </c>
      <c r="AX91" s="1">
        <f t="shared" si="91"/>
        <v>2354.45604372888</v>
      </c>
      <c r="AZ91" s="2">
        <f t="shared" ref="AZ91:AZ101" si="96">$E$10/12</f>
        <v>1.10472863479725</v>
      </c>
      <c r="BA91" s="1">
        <f t="shared" si="92"/>
        <v>349.156842088361</v>
      </c>
    </row>
    <row r="92" s="1" customFormat="1" spans="1:53">
      <c r="A92" s="13" t="s">
        <v>37</v>
      </c>
      <c r="B92" s="13">
        <v>0.33</v>
      </c>
      <c r="C92" s="16">
        <v>2</v>
      </c>
      <c r="D92" s="17">
        <v>-13.3774314118571</v>
      </c>
      <c r="E92" s="19">
        <f t="shared" si="93"/>
        <v>-16.920531886</v>
      </c>
      <c r="F92" s="16" t="s">
        <v>73</v>
      </c>
      <c r="G92" s="13">
        <v>3</v>
      </c>
      <c r="H92" s="18">
        <f t="shared" si="76"/>
        <v>-13.3774314118571</v>
      </c>
      <c r="I92" s="18">
        <f t="shared" si="77"/>
        <v>259.772568588143</v>
      </c>
      <c r="J92" s="18">
        <f t="shared" si="78"/>
        <v>0.00277962885006765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0.852707148318756</v>
      </c>
      <c r="P92" s="18">
        <f t="shared" si="81"/>
        <v>0.00237020939012573</v>
      </c>
      <c r="Q92" s="23">
        <f t="shared" si="82"/>
        <v>0.000711062817037719</v>
      </c>
      <c r="R92" s="18">
        <f t="shared" si="83"/>
        <v>0.08541</v>
      </c>
      <c r="S92" s="24">
        <f t="shared" si="84"/>
        <v>0.0083252876365498</v>
      </c>
      <c r="T92" s="3">
        <v>0.01</v>
      </c>
      <c r="U92" s="25">
        <f t="shared" si="85"/>
        <v>8.3252876365498e-5</v>
      </c>
      <c r="V92" s="24"/>
      <c r="W92" s="3"/>
      <c r="X92" s="3"/>
      <c r="Y92" s="27"/>
      <c r="Z92" s="3"/>
      <c r="AA92" s="26"/>
      <c r="AB92" s="3"/>
      <c r="AC92" s="3"/>
      <c r="AD92" s="26"/>
      <c r="AE92" s="24">
        <v>0.001</v>
      </c>
      <c r="AF92" s="3">
        <v>0.49</v>
      </c>
      <c r="AG92" s="25">
        <f t="shared" si="86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7"/>
        <v>0.005</v>
      </c>
      <c r="AT92" s="2">
        <f t="shared" si="88"/>
        <v>0.0055732528763655</v>
      </c>
      <c r="AU92" s="28">
        <f t="shared" si="89"/>
        <v>28.47</v>
      </c>
      <c r="AV92" s="1">
        <f t="shared" si="90"/>
        <v>0.3</v>
      </c>
      <c r="AW92" s="2">
        <f t="shared" si="95"/>
        <v>7.44947455510696</v>
      </c>
      <c r="AX92" s="1">
        <f t="shared" si="91"/>
        <v>2375.84396391868</v>
      </c>
      <c r="AZ92" s="2">
        <f t="shared" si="96"/>
        <v>1.10472863479725</v>
      </c>
      <c r="BA92" s="1">
        <f t="shared" si="92"/>
        <v>352.328588994487</v>
      </c>
    </row>
    <row r="93" s="1" customFormat="1" spans="1:53">
      <c r="A93" s="13"/>
      <c r="B93" s="13"/>
      <c r="C93" s="16">
        <v>3</v>
      </c>
      <c r="D93" s="17">
        <v>-2.8933359683871</v>
      </c>
      <c r="E93" s="19">
        <f t="shared" si="93"/>
        <v>-13.3774314118571</v>
      </c>
      <c r="F93" s="16" t="s">
        <v>73</v>
      </c>
      <c r="G93" s="13">
        <v>4</v>
      </c>
      <c r="H93" s="18">
        <f t="shared" si="76"/>
        <v>-2.8933359683871</v>
      </c>
      <c r="I93" s="18">
        <f t="shared" si="77"/>
        <v>270.256664031613</v>
      </c>
      <c r="J93" s="18">
        <f t="shared" si="78"/>
        <v>0.0118978733715201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1.13503693892863</v>
      </c>
      <c r="P93" s="18">
        <f t="shared" si="81"/>
        <v>0.0135045257713706</v>
      </c>
      <c r="Q93" s="23">
        <f t="shared" si="82"/>
        <v>0.00405135773141119</v>
      </c>
      <c r="R93" s="18">
        <f t="shared" si="83"/>
        <v>0.08541</v>
      </c>
      <c r="S93" s="24">
        <f t="shared" si="84"/>
        <v>0.0474342317224118</v>
      </c>
      <c r="T93" s="3">
        <v>0.01</v>
      </c>
      <c r="U93" s="25">
        <f t="shared" si="85"/>
        <v>0.000474342317224118</v>
      </c>
      <c r="V93" s="24"/>
      <c r="W93" s="3"/>
      <c r="X93" s="3"/>
      <c r="Y93" s="27"/>
      <c r="Z93" s="3"/>
      <c r="AA93" s="26"/>
      <c r="AB93" s="3"/>
      <c r="AC93" s="3"/>
      <c r="AD93" s="26"/>
      <c r="AE93" s="24">
        <v>0.001</v>
      </c>
      <c r="AF93" s="3">
        <v>0.49</v>
      </c>
      <c r="AG93" s="25">
        <f t="shared" si="86"/>
        <v>0.00049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</v>
      </c>
      <c r="AR93" s="3">
        <v>0.5</v>
      </c>
      <c r="AS93" s="3">
        <f t="shared" si="87"/>
        <v>0.005</v>
      </c>
      <c r="AT93" s="2">
        <f t="shared" si="88"/>
        <v>0.00596434231722412</v>
      </c>
      <c r="AU93" s="28">
        <f t="shared" si="89"/>
        <v>28.47</v>
      </c>
      <c r="AV93" s="1">
        <f t="shared" si="90"/>
        <v>0.3</v>
      </c>
      <c r="AW93" s="2">
        <f t="shared" si="95"/>
        <v>7.44947455510696</v>
      </c>
      <c r="AX93" s="1">
        <f t="shared" si="91"/>
        <v>2542.56302512557</v>
      </c>
      <c r="AZ93" s="2">
        <f t="shared" si="96"/>
        <v>1.10472863479725</v>
      </c>
      <c r="BA93" s="1">
        <f t="shared" si="92"/>
        <v>377.052389246346</v>
      </c>
    </row>
    <row r="94" s="1" customFormat="1" spans="1:53">
      <c r="A94" s="13"/>
      <c r="B94" s="13"/>
      <c r="C94" s="16">
        <v>4</v>
      </c>
      <c r="D94" s="17">
        <v>4.7697698874</v>
      </c>
      <c r="E94" s="19">
        <f t="shared" si="93"/>
        <v>-2.8933359683871</v>
      </c>
      <c r="F94" s="16" t="s">
        <v>73</v>
      </c>
      <c r="G94" s="13">
        <v>5</v>
      </c>
      <c r="H94" s="18">
        <f t="shared" si="76"/>
        <v>4.7697698874</v>
      </c>
      <c r="I94" s="18">
        <f t="shared" si="77"/>
        <v>277.9197698874</v>
      </c>
      <c r="J94" s="18">
        <f t="shared" si="78"/>
        <v>0.0321290628016053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1.0654557924994</v>
      </c>
      <c r="O94" s="18">
        <f t="shared" si="94"/>
        <v>0.340776620657863</v>
      </c>
      <c r="P94" s="18">
        <f t="shared" si="81"/>
        <v>0.0109488334464353</v>
      </c>
      <c r="Q94" s="23">
        <f t="shared" si="82"/>
        <v>0.00328465003393059</v>
      </c>
      <c r="R94" s="18">
        <f t="shared" si="83"/>
        <v>0.08541</v>
      </c>
      <c r="S94" s="24">
        <f t="shared" si="84"/>
        <v>0.0384574409779954</v>
      </c>
      <c r="T94" s="3">
        <v>0.01</v>
      </c>
      <c r="U94" s="25">
        <f t="shared" si="85"/>
        <v>0.000384574409779954</v>
      </c>
      <c r="V94" s="24"/>
      <c r="W94" s="3"/>
      <c r="X94" s="3"/>
      <c r="Y94" s="27"/>
      <c r="Z94" s="3"/>
      <c r="AA94" s="26"/>
      <c r="AB94" s="3"/>
      <c r="AC94" s="3"/>
      <c r="AD94" s="26"/>
      <c r="AE94" s="24">
        <v>0.005</v>
      </c>
      <c r="AF94" s="3">
        <v>0.49</v>
      </c>
      <c r="AG94" s="25">
        <f t="shared" si="86"/>
        <v>0.00245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0.015</v>
      </c>
      <c r="AR94" s="3">
        <v>0.5</v>
      </c>
      <c r="AS94" s="3">
        <f t="shared" si="87"/>
        <v>0.0075</v>
      </c>
      <c r="AT94" s="2">
        <f t="shared" si="88"/>
        <v>0.01033457440978</v>
      </c>
      <c r="AU94" s="28">
        <f t="shared" si="89"/>
        <v>28.47</v>
      </c>
      <c r="AV94" s="1">
        <f t="shared" si="90"/>
        <v>0.3</v>
      </c>
      <c r="AW94" s="2">
        <f t="shared" si="95"/>
        <v>7.44947455510696</v>
      </c>
      <c r="AX94" s="1">
        <f t="shared" si="91"/>
        <v>4405.56651130393</v>
      </c>
      <c r="AZ94" s="2">
        <f t="shared" si="96"/>
        <v>1.10472863479725</v>
      </c>
      <c r="BA94" s="1">
        <f t="shared" si="92"/>
        <v>653.328693391503</v>
      </c>
    </row>
    <row r="95" s="1" customFormat="1" spans="1:53">
      <c r="A95" s="13"/>
      <c r="B95" s="13"/>
      <c r="C95" s="16">
        <v>5</v>
      </c>
      <c r="D95" s="17">
        <v>16.3158836845161</v>
      </c>
      <c r="E95" s="19">
        <f t="shared" si="93"/>
        <v>4.7697698874</v>
      </c>
      <c r="F95" s="16" t="s">
        <v>75</v>
      </c>
      <c r="G95" s="13">
        <v>6</v>
      </c>
      <c r="H95" s="18">
        <f t="shared" si="76"/>
        <v>16.3158836845161</v>
      </c>
      <c r="I95" s="18">
        <f t="shared" si="77"/>
        <v>289.465883684516</v>
      </c>
      <c r="J95" s="18">
        <f t="shared" si="78"/>
        <v>0.129957328638073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0.614527787211428</v>
      </c>
      <c r="P95" s="18">
        <f t="shared" si="81"/>
        <v>0.0798623895998633</v>
      </c>
      <c r="Q95" s="23">
        <f t="shared" si="82"/>
        <v>0.023958716879959</v>
      </c>
      <c r="R95" s="18">
        <f t="shared" si="83"/>
        <v>0.08541</v>
      </c>
      <c r="S95" s="24">
        <f t="shared" si="84"/>
        <v>0.280514188970366</v>
      </c>
      <c r="T95" s="3">
        <v>0.01</v>
      </c>
      <c r="U95" s="25">
        <f t="shared" si="85"/>
        <v>0.00280514188970366</v>
      </c>
      <c r="V95" s="24"/>
      <c r="W95" s="3"/>
      <c r="X95" s="3"/>
      <c r="Y95" s="27"/>
      <c r="Z95" s="3"/>
      <c r="AA95" s="26"/>
      <c r="AB95" s="3"/>
      <c r="AC95" s="3"/>
      <c r="AD95" s="26"/>
      <c r="AE95" s="24">
        <v>0.005</v>
      </c>
      <c r="AF95" s="3">
        <v>0.49</v>
      </c>
      <c r="AG95" s="25">
        <f t="shared" si="86"/>
        <v>0.00245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0.015</v>
      </c>
      <c r="AR95" s="3">
        <v>0.5</v>
      </c>
      <c r="AS95" s="3">
        <f t="shared" si="87"/>
        <v>0.0075</v>
      </c>
      <c r="AT95" s="2">
        <f t="shared" si="88"/>
        <v>0.0127551418897037</v>
      </c>
      <c r="AU95" s="28">
        <f t="shared" si="89"/>
        <v>28.47</v>
      </c>
      <c r="AV95" s="1">
        <f t="shared" si="90"/>
        <v>0.3</v>
      </c>
      <c r="AW95" s="2">
        <f t="shared" si="95"/>
        <v>7.44947455510696</v>
      </c>
      <c r="AX95" s="1">
        <f t="shared" si="91"/>
        <v>5437.43977526839</v>
      </c>
      <c r="AZ95" s="2">
        <f t="shared" si="96"/>
        <v>1.10472863479725</v>
      </c>
      <c r="BA95" s="1">
        <f t="shared" si="92"/>
        <v>806.351558796387</v>
      </c>
    </row>
    <row r="96" s="1" customFormat="1" spans="1:53">
      <c r="A96" s="13"/>
      <c r="B96" s="13"/>
      <c r="C96" s="16">
        <v>6</v>
      </c>
      <c r="D96" s="17">
        <v>19.651663524</v>
      </c>
      <c r="E96" s="19">
        <f t="shared" si="93"/>
        <v>16.3158836845161</v>
      </c>
      <c r="F96" s="16" t="s">
        <v>73</v>
      </c>
      <c r="G96" s="13">
        <v>7</v>
      </c>
      <c r="H96" s="18">
        <f t="shared" si="76"/>
        <v>19.651663524</v>
      </c>
      <c r="I96" s="18">
        <f t="shared" si="77"/>
        <v>292.801663524</v>
      </c>
      <c r="J96" s="18">
        <f t="shared" si="78"/>
        <v>0.190646496073172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0.819365397611564</v>
      </c>
      <c r="P96" s="18">
        <f t="shared" si="81"/>
        <v>0.156209142058246</v>
      </c>
      <c r="Q96" s="23">
        <f t="shared" si="82"/>
        <v>0.0468627426174738</v>
      </c>
      <c r="R96" s="18">
        <f t="shared" si="83"/>
        <v>0.08541</v>
      </c>
      <c r="S96" s="24">
        <f t="shared" si="84"/>
        <v>0.548679810531247</v>
      </c>
      <c r="T96" s="3">
        <v>0.01</v>
      </c>
      <c r="U96" s="25">
        <f t="shared" si="85"/>
        <v>0.00548679810531247</v>
      </c>
      <c r="V96" s="24"/>
      <c r="W96" s="3"/>
      <c r="X96" s="3"/>
      <c r="Y96" s="27"/>
      <c r="Z96" s="3"/>
      <c r="AA96" s="26"/>
      <c r="AB96" s="3"/>
      <c r="AC96" s="3"/>
      <c r="AD96" s="26"/>
      <c r="AE96" s="24">
        <v>0.005</v>
      </c>
      <c r="AF96" s="3">
        <v>0.49</v>
      </c>
      <c r="AG96" s="25">
        <f t="shared" si="86"/>
        <v>0.00245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0.015</v>
      </c>
      <c r="AR96" s="3">
        <v>0.5</v>
      </c>
      <c r="AS96" s="3">
        <f t="shared" si="87"/>
        <v>0.0075</v>
      </c>
      <c r="AT96" s="2">
        <f t="shared" si="88"/>
        <v>0.0154367981053125</v>
      </c>
      <c r="AU96" s="28">
        <f t="shared" si="89"/>
        <v>28.47</v>
      </c>
      <c r="AV96" s="1">
        <f t="shared" si="90"/>
        <v>0.3</v>
      </c>
      <c r="AW96" s="2">
        <f t="shared" si="95"/>
        <v>7.44947455510696</v>
      </c>
      <c r="AX96" s="1">
        <f t="shared" si="91"/>
        <v>6580.61358677398</v>
      </c>
      <c r="AZ96" s="2">
        <f t="shared" si="96"/>
        <v>1.10472863479725</v>
      </c>
      <c r="BA96" s="1">
        <f t="shared" si="92"/>
        <v>975.879870461638</v>
      </c>
    </row>
    <row r="97" s="1" customFormat="1" spans="1:53">
      <c r="A97" s="13"/>
      <c r="B97" s="13"/>
      <c r="C97" s="16">
        <v>7</v>
      </c>
      <c r="D97" s="17">
        <v>22.1376077148387</v>
      </c>
      <c r="E97" s="19">
        <f t="shared" si="93"/>
        <v>19.651663524</v>
      </c>
      <c r="F97" s="16" t="s">
        <v>73</v>
      </c>
      <c r="G97" s="13">
        <v>8</v>
      </c>
      <c r="H97" s="18">
        <f t="shared" si="76"/>
        <v>22.1376077148387</v>
      </c>
      <c r="I97" s="18">
        <f t="shared" si="77"/>
        <v>295.287607714839</v>
      </c>
      <c r="J97" s="18">
        <f t="shared" si="78"/>
        <v>0.252238735885753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0.947856255553318</v>
      </c>
      <c r="P97" s="18">
        <f t="shared" si="81"/>
        <v>0.239086063702172</v>
      </c>
      <c r="Q97" s="23">
        <f t="shared" si="82"/>
        <v>0.0717258191106517</v>
      </c>
      <c r="R97" s="18">
        <f t="shared" si="83"/>
        <v>0.08541</v>
      </c>
      <c r="S97" s="24">
        <f t="shared" si="84"/>
        <v>0.839782450657437</v>
      </c>
      <c r="T97" s="3">
        <v>0.01</v>
      </c>
      <c r="U97" s="25">
        <f t="shared" si="85"/>
        <v>0.00839782450657437</v>
      </c>
      <c r="V97" s="24"/>
      <c r="W97" s="3"/>
      <c r="X97" s="3"/>
      <c r="Y97" s="27"/>
      <c r="Z97" s="3"/>
      <c r="AA97" s="26"/>
      <c r="AB97" s="3"/>
      <c r="AC97" s="3"/>
      <c r="AD97" s="26"/>
      <c r="AE97" s="24">
        <v>0.005</v>
      </c>
      <c r="AF97" s="3">
        <v>0.49</v>
      </c>
      <c r="AG97" s="25">
        <f t="shared" si="86"/>
        <v>0.00245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0.015</v>
      </c>
      <c r="AR97" s="3">
        <v>0.5</v>
      </c>
      <c r="AS97" s="3">
        <f t="shared" si="87"/>
        <v>0.0075</v>
      </c>
      <c r="AT97" s="2">
        <f t="shared" si="88"/>
        <v>0.0183478245065744</v>
      </c>
      <c r="AU97" s="28">
        <f t="shared" si="89"/>
        <v>28.47</v>
      </c>
      <c r="AV97" s="1">
        <f t="shared" si="90"/>
        <v>0.3</v>
      </c>
      <c r="AW97" s="2">
        <f t="shared" si="95"/>
        <v>7.44947455510696</v>
      </c>
      <c r="AX97" s="1">
        <f t="shared" si="91"/>
        <v>7821.56651994794</v>
      </c>
      <c r="AZ97" s="2">
        <f t="shared" si="96"/>
        <v>1.10472863479725</v>
      </c>
      <c r="BA97" s="1">
        <f t="shared" si="92"/>
        <v>1159.90845255446</v>
      </c>
    </row>
    <row r="98" s="1" customFormat="1" spans="1:53">
      <c r="A98" s="13"/>
      <c r="B98" s="13"/>
      <c r="C98" s="16">
        <v>8</v>
      </c>
      <c r="D98" s="17">
        <v>20.4888199619355</v>
      </c>
      <c r="E98" s="19">
        <f t="shared" si="93"/>
        <v>22.1376077148387</v>
      </c>
      <c r="F98" s="16" t="s">
        <v>73</v>
      </c>
      <c r="G98" s="13">
        <v>9</v>
      </c>
      <c r="H98" s="18">
        <f t="shared" si="76"/>
        <v>20.4888199619355</v>
      </c>
      <c r="I98" s="18">
        <f t="shared" si="77"/>
        <v>293.638819961935</v>
      </c>
      <c r="J98" s="18">
        <f t="shared" si="78"/>
        <v>0.209605419733668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0.993470191851146</v>
      </c>
      <c r="P98" s="18">
        <f t="shared" si="81"/>
        <v>0.208236736555847</v>
      </c>
      <c r="Q98" s="23">
        <f t="shared" si="82"/>
        <v>0.0624710209667541</v>
      </c>
      <c r="R98" s="18">
        <f t="shared" si="83"/>
        <v>0.08541</v>
      </c>
      <c r="S98" s="24">
        <f t="shared" si="84"/>
        <v>0.731425137182463</v>
      </c>
      <c r="T98" s="3">
        <v>0.01</v>
      </c>
      <c r="U98" s="25">
        <f t="shared" si="85"/>
        <v>0.00731425137182463</v>
      </c>
      <c r="V98" s="24"/>
      <c r="W98" s="3"/>
      <c r="X98" s="3"/>
      <c r="Y98" s="27"/>
      <c r="Z98" s="3"/>
      <c r="AA98" s="26"/>
      <c r="AB98" s="3"/>
      <c r="AC98" s="3"/>
      <c r="AD98" s="26"/>
      <c r="AE98" s="24">
        <v>0.001</v>
      </c>
      <c r="AF98" s="3">
        <v>0.49</v>
      </c>
      <c r="AG98" s="25">
        <f t="shared" si="86"/>
        <v>0.00049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</v>
      </c>
      <c r="AR98" s="3">
        <v>0.5</v>
      </c>
      <c r="AS98" s="3">
        <f t="shared" si="87"/>
        <v>0.005</v>
      </c>
      <c r="AT98" s="2">
        <f t="shared" si="88"/>
        <v>0.0128042513718246</v>
      </c>
      <c r="AU98" s="28">
        <f t="shared" si="89"/>
        <v>28.47</v>
      </c>
      <c r="AV98" s="1">
        <f t="shared" si="90"/>
        <v>0.3</v>
      </c>
      <c r="AW98" s="2">
        <f t="shared" si="95"/>
        <v>7.44947455510696</v>
      </c>
      <c r="AX98" s="1">
        <f t="shared" si="91"/>
        <v>5458.37485021593</v>
      </c>
      <c r="AZ98" s="2">
        <f t="shared" si="96"/>
        <v>1.10472863479725</v>
      </c>
      <c r="BA98" s="1">
        <f t="shared" si="92"/>
        <v>809.456150482026</v>
      </c>
    </row>
    <row r="99" s="1" customFormat="1" spans="1:53">
      <c r="A99" s="13"/>
      <c r="B99" s="13"/>
      <c r="C99" s="16">
        <v>9</v>
      </c>
      <c r="D99" s="17">
        <v>13.8883582997</v>
      </c>
      <c r="E99" s="19">
        <f t="shared" si="93"/>
        <v>20.4888199619355</v>
      </c>
      <c r="F99" s="16" t="s">
        <v>73</v>
      </c>
      <c r="G99" s="13">
        <v>10</v>
      </c>
      <c r="H99" s="18">
        <f t="shared" si="76"/>
        <v>13.8883582997</v>
      </c>
      <c r="I99" s="18">
        <f t="shared" si="77"/>
        <v>287.0383582997</v>
      </c>
      <c r="J99" s="18">
        <f t="shared" si="78"/>
        <v>0.0977812058719817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1.0699334552953</v>
      </c>
      <c r="P99" s="18">
        <f t="shared" si="81"/>
        <v>0.10461938346155</v>
      </c>
      <c r="Q99" s="23">
        <f t="shared" si="82"/>
        <v>0.0313858150384651</v>
      </c>
      <c r="R99" s="18">
        <f t="shared" si="83"/>
        <v>0.08541</v>
      </c>
      <c r="S99" s="24">
        <f t="shared" si="84"/>
        <v>0.367472369025467</v>
      </c>
      <c r="T99" s="3">
        <v>0.01</v>
      </c>
      <c r="U99" s="25">
        <f t="shared" si="85"/>
        <v>0.00367472369025467</v>
      </c>
      <c r="V99" s="24"/>
      <c r="W99" s="3"/>
      <c r="X99" s="3"/>
      <c r="Y99" s="27"/>
      <c r="Z99" s="3"/>
      <c r="AA99" s="26"/>
      <c r="AB99" s="3"/>
      <c r="AC99" s="3"/>
      <c r="AD99" s="26"/>
      <c r="AE99" s="24">
        <v>0.001</v>
      </c>
      <c r="AF99" s="3">
        <v>0.49</v>
      </c>
      <c r="AG99" s="25">
        <f t="shared" si="86"/>
        <v>0.00049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</v>
      </c>
      <c r="AR99" s="3">
        <v>0.5</v>
      </c>
      <c r="AS99" s="3">
        <f t="shared" si="87"/>
        <v>0.005</v>
      </c>
      <c r="AT99" s="2">
        <f t="shared" si="88"/>
        <v>0.00916472369025467</v>
      </c>
      <c r="AU99" s="28">
        <f t="shared" si="89"/>
        <v>28.47</v>
      </c>
      <c r="AV99" s="1">
        <f t="shared" si="90"/>
        <v>0.3</v>
      </c>
      <c r="AW99" s="2">
        <f t="shared" si="95"/>
        <v>7.44947455510696</v>
      </c>
      <c r="AX99" s="1">
        <f t="shared" si="91"/>
        <v>3906.8662311755</v>
      </c>
      <c r="AZ99" s="2">
        <f t="shared" si="96"/>
        <v>1.10472863479725</v>
      </c>
      <c r="BA99" s="1">
        <f t="shared" si="92"/>
        <v>579.37334586144</v>
      </c>
    </row>
    <row r="100" s="1" customFormat="1" spans="1:53">
      <c r="A100" s="13"/>
      <c r="B100" s="13"/>
      <c r="C100" s="16">
        <v>10</v>
      </c>
      <c r="D100" s="17">
        <v>5.42197167448387</v>
      </c>
      <c r="E100" s="19">
        <f t="shared" si="93"/>
        <v>13.8883582997</v>
      </c>
      <c r="F100" s="16" t="s">
        <v>73</v>
      </c>
      <c r="G100" s="13">
        <v>11</v>
      </c>
      <c r="H100" s="18">
        <f t="shared" si="76"/>
        <v>5.42197167448387</v>
      </c>
      <c r="I100" s="18">
        <f t="shared" si="77"/>
        <v>278.571971674484</v>
      </c>
      <c r="J100" s="18">
        <f t="shared" si="78"/>
        <v>0.0348755145230128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0.917048368242061</v>
      </c>
      <c r="O100" s="18">
        <f t="shared" si="94"/>
        <v>0.332965703591687</v>
      </c>
      <c r="P100" s="18">
        <f t="shared" si="81"/>
        <v>0.0116123502312771</v>
      </c>
      <c r="Q100" s="23">
        <f t="shared" si="82"/>
        <v>0.00348370506938312</v>
      </c>
      <c r="R100" s="18">
        <f t="shared" si="83"/>
        <v>0.08541</v>
      </c>
      <c r="S100" s="24">
        <f t="shared" si="84"/>
        <v>0.0407880232921569</v>
      </c>
      <c r="T100" s="3">
        <v>0.01</v>
      </c>
      <c r="U100" s="25">
        <f t="shared" si="85"/>
        <v>0.000407880232921569</v>
      </c>
      <c r="V100" s="24"/>
      <c r="W100" s="3"/>
      <c r="X100" s="3"/>
      <c r="Y100" s="27"/>
      <c r="Z100" s="3"/>
      <c r="AA100" s="26"/>
      <c r="AB100" s="3"/>
      <c r="AC100" s="3"/>
      <c r="AD100" s="26"/>
      <c r="AE100" s="24">
        <v>0.001</v>
      </c>
      <c r="AF100" s="3">
        <v>0.49</v>
      </c>
      <c r="AG100" s="25">
        <f t="shared" si="86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0.00589788023292157</v>
      </c>
      <c r="AU100" s="28">
        <f t="shared" si="89"/>
        <v>28.47</v>
      </c>
      <c r="AV100" s="1">
        <f t="shared" si="90"/>
        <v>0.3</v>
      </c>
      <c r="AW100" s="2">
        <f t="shared" si="95"/>
        <v>7.44947455510696</v>
      </c>
      <c r="AX100" s="1">
        <f t="shared" si="91"/>
        <v>2514.23064091073</v>
      </c>
      <c r="AZ100" s="2">
        <f t="shared" si="96"/>
        <v>1.10472863479725</v>
      </c>
      <c r="BA100" s="1">
        <f t="shared" si="92"/>
        <v>372.850804838926</v>
      </c>
    </row>
    <row r="101" s="1" customFormat="1" spans="1:54">
      <c r="A101" s="13"/>
      <c r="B101" s="13"/>
      <c r="C101" s="16">
        <v>11</v>
      </c>
      <c r="D101" s="17">
        <v>-3.75966589073333</v>
      </c>
      <c r="E101" s="19">
        <f t="shared" si="93"/>
        <v>5.42197167448387</v>
      </c>
      <c r="F101" s="16" t="s">
        <v>75</v>
      </c>
      <c r="G101" s="13">
        <v>12</v>
      </c>
      <c r="H101" s="18">
        <f t="shared" si="76"/>
        <v>-3.75966589073333</v>
      </c>
      <c r="I101" s="18">
        <f t="shared" si="77"/>
        <v>269.390334109267</v>
      </c>
      <c r="J101" s="18">
        <f t="shared" si="78"/>
        <v>0.0105962246490324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0.60605335336041</v>
      </c>
      <c r="P101" s="18">
        <f t="shared" si="81"/>
        <v>0.00642187748150632</v>
      </c>
      <c r="Q101" s="23">
        <f t="shared" si="82"/>
        <v>0.0019265632444519</v>
      </c>
      <c r="R101" s="18">
        <f t="shared" si="83"/>
        <v>0.08541</v>
      </c>
      <c r="S101" s="24">
        <f t="shared" si="84"/>
        <v>0.0225566472831272</v>
      </c>
      <c r="T101" s="3">
        <v>0.01</v>
      </c>
      <c r="U101" s="25">
        <f t="shared" si="85"/>
        <v>0.000225566472831272</v>
      </c>
      <c r="V101" s="24"/>
      <c r="W101" s="3"/>
      <c r="X101" s="3"/>
      <c r="Y101" s="27"/>
      <c r="Z101" s="3"/>
      <c r="AA101" s="26"/>
      <c r="AB101" s="3"/>
      <c r="AC101" s="3"/>
      <c r="AD101" s="26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0.00571556647283127</v>
      </c>
      <c r="AU101" s="28">
        <f t="shared" si="89"/>
        <v>28.47</v>
      </c>
      <c r="AV101" s="1">
        <f t="shared" si="90"/>
        <v>0.3</v>
      </c>
      <c r="AW101" s="2">
        <f t="shared" si="95"/>
        <v>7.44947455510696</v>
      </c>
      <c r="AX101" s="1">
        <f t="shared" si="91"/>
        <v>2436.51138860716</v>
      </c>
      <c r="AY101" s="1">
        <f>SUM(AX90:AX101)</f>
        <v>48181.1398130748</v>
      </c>
      <c r="AZ101" s="2">
        <f t="shared" si="96"/>
        <v>1.10472863479725</v>
      </c>
      <c r="BA101" s="1">
        <f t="shared" si="92"/>
        <v>361.325336450564</v>
      </c>
      <c r="BB101" s="1">
        <f>SUM(BA90:BA101)</f>
        <v>7145.07908107209</v>
      </c>
    </row>
    <row r="102" s="1" customFormat="1" spans="1:46">
      <c r="A102" s="13"/>
      <c r="B102" s="13"/>
      <c r="C102" s="16">
        <v>12</v>
      </c>
      <c r="D102" s="17">
        <v>-11.5826698506129</v>
      </c>
      <c r="E102" s="19">
        <f t="shared" si="93"/>
        <v>-3.75966589073333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  <row r="103" spans="19:45">
      <c r="S103" s="22" t="s">
        <v>44</v>
      </c>
      <c r="T103" s="22"/>
      <c r="U103" s="22"/>
      <c r="V103" s="22" t="s">
        <v>45</v>
      </c>
      <c r="W103" s="22"/>
      <c r="X103" s="22"/>
      <c r="Y103" s="22" t="s">
        <v>46</v>
      </c>
      <c r="Z103" s="22"/>
      <c r="AA103" s="22"/>
      <c r="AB103" s="22" t="s">
        <v>47</v>
      </c>
      <c r="AC103" s="22"/>
      <c r="AD103" s="22"/>
      <c r="AE103" s="22" t="s">
        <v>48</v>
      </c>
      <c r="AF103" s="22"/>
      <c r="AG103" s="22"/>
      <c r="AH103" s="22" t="s">
        <v>49</v>
      </c>
      <c r="AI103" s="22"/>
      <c r="AJ103" s="22"/>
      <c r="AK103" s="30" t="s">
        <v>78</v>
      </c>
      <c r="AL103" s="31"/>
      <c r="AM103" s="32"/>
      <c r="AN103" s="31" t="s">
        <v>79</v>
      </c>
      <c r="AO103" s="31"/>
      <c r="AP103" s="32"/>
      <c r="AQ103" s="22" t="s">
        <v>51</v>
      </c>
      <c r="AR103" s="22"/>
      <c r="AS103" s="22"/>
    </row>
    <row r="104" s="1" customFormat="1" spans="1:50">
      <c r="A104" s="15" t="s">
        <v>9</v>
      </c>
      <c r="B104" s="15"/>
      <c r="C104" s="16" t="s">
        <v>53</v>
      </c>
      <c r="D104" s="16" t="s">
        <v>54</v>
      </c>
      <c r="E104" s="16" t="s">
        <v>55</v>
      </c>
      <c r="F104" s="16" t="s">
        <v>56</v>
      </c>
      <c r="G104" s="13" t="s">
        <v>53</v>
      </c>
      <c r="H104" s="13" t="s">
        <v>55</v>
      </c>
      <c r="I104" s="13" t="s">
        <v>57</v>
      </c>
      <c r="J104" s="13" t="s">
        <v>58</v>
      </c>
      <c r="K104" s="21" t="s">
        <v>59</v>
      </c>
      <c r="L104" s="21" t="s">
        <v>60</v>
      </c>
      <c r="M104" s="13" t="s">
        <v>61</v>
      </c>
      <c r="N104" s="21" t="s">
        <v>62</v>
      </c>
      <c r="O104" s="13" t="s">
        <v>63</v>
      </c>
      <c r="P104" s="13" t="s">
        <v>64</v>
      </c>
      <c r="Q104" s="21" t="s">
        <v>65</v>
      </c>
      <c r="R104" s="21" t="s">
        <v>66</v>
      </c>
      <c r="S104" s="4" t="s">
        <v>11</v>
      </c>
      <c r="T104" s="3" t="s">
        <v>12</v>
      </c>
      <c r="U104" s="3"/>
      <c r="V104" s="4" t="s">
        <v>11</v>
      </c>
      <c r="W104" s="3" t="s">
        <v>12</v>
      </c>
      <c r="X104" s="3"/>
      <c r="Y104" s="4" t="s">
        <v>11</v>
      </c>
      <c r="Z104" s="3" t="s">
        <v>12</v>
      </c>
      <c r="AA104" s="3"/>
      <c r="AB104" s="4" t="s">
        <v>11</v>
      </c>
      <c r="AC104" s="3" t="s">
        <v>12</v>
      </c>
      <c r="AD104" s="3"/>
      <c r="AE104" s="4" t="s">
        <v>11</v>
      </c>
      <c r="AF104" s="3" t="s">
        <v>12</v>
      </c>
      <c r="AG104" s="3"/>
      <c r="AH104" s="4" t="s">
        <v>11</v>
      </c>
      <c r="AI104" s="3" t="s">
        <v>12</v>
      </c>
      <c r="AJ104" s="3"/>
      <c r="AK104" s="4" t="s">
        <v>11</v>
      </c>
      <c r="AL104" s="3" t="s">
        <v>12</v>
      </c>
      <c r="AM104" s="3"/>
      <c r="AN104" s="4" t="s">
        <v>11</v>
      </c>
      <c r="AO104" s="3" t="s">
        <v>12</v>
      </c>
      <c r="AP104" s="3"/>
      <c r="AQ104" s="33" t="s">
        <v>11</v>
      </c>
      <c r="AR104" s="33" t="s">
        <v>12</v>
      </c>
      <c r="AS104" s="33"/>
      <c r="AT104" s="2" t="s">
        <v>67</v>
      </c>
      <c r="AU104" s="1" t="s">
        <v>68</v>
      </c>
      <c r="AV104" s="1" t="s">
        <v>37</v>
      </c>
      <c r="AW104" s="1" t="s">
        <v>69</v>
      </c>
      <c r="AX104" s="1" t="s">
        <v>70</v>
      </c>
    </row>
    <row r="105" s="1" customFormat="1" spans="1:52">
      <c r="A105" s="13" t="s">
        <v>71</v>
      </c>
      <c r="B105" s="13">
        <f>F11</f>
        <v>910.8575</v>
      </c>
      <c r="C105" s="16" t="s">
        <v>72</v>
      </c>
      <c r="D105" s="17">
        <v>-17.216330146129</v>
      </c>
      <c r="E105" s="16"/>
      <c r="F105" s="16"/>
      <c r="G105" s="13">
        <v>1</v>
      </c>
      <c r="H105" s="18">
        <f t="shared" ref="H105:H116" si="97">E106</f>
        <v>-17.216330146129</v>
      </c>
      <c r="I105" s="18">
        <f t="shared" ref="I105:I116" si="98">H105+273.15</f>
        <v>255.933669853871</v>
      </c>
      <c r="J105" s="18">
        <f t="shared" ref="J105:J116" si="99">EXP(($C$16*(I105-$C$14))/($C$17*I105*$C$14))</f>
        <v>0.00158423769869219</v>
      </c>
      <c r="K105" s="18">
        <f>$B$105/12</f>
        <v>75.9047916666667</v>
      </c>
      <c r="L105" s="18">
        <f>K105*$B$106/100</f>
        <v>0.759047916666667</v>
      </c>
      <c r="M105" s="13" t="s">
        <v>73</v>
      </c>
      <c r="N105" s="13"/>
      <c r="O105" s="18">
        <f>L105</f>
        <v>0.759047916666667</v>
      </c>
      <c r="P105" s="18">
        <f t="shared" ref="P105:P116" si="100">O105*J105</f>
        <v>0.0012025123246971</v>
      </c>
      <c r="Q105" s="23">
        <f>P105*$B$107</f>
        <v>0.000312653204421246</v>
      </c>
      <c r="R105" s="18">
        <f>L105*$B$107</f>
        <v>0.197352458333333</v>
      </c>
      <c r="S105" s="24">
        <f t="shared" ref="S105:S116" si="101">Q105/R105</f>
        <v>0.00158423769869219</v>
      </c>
      <c r="T105" s="3">
        <v>0.01</v>
      </c>
      <c r="U105" s="25">
        <f t="shared" ref="U105:U116" si="102">S105*T105</f>
        <v>1.58423769869219e-5</v>
      </c>
      <c r="V105" s="24"/>
      <c r="W105" s="3"/>
      <c r="X105" s="3"/>
      <c r="Y105" s="27"/>
      <c r="Z105" s="3"/>
      <c r="AA105" s="26"/>
      <c r="AB105" s="3"/>
      <c r="AC105" s="3"/>
      <c r="AD105" s="26"/>
      <c r="AE105" s="24">
        <v>0.001</v>
      </c>
      <c r="AF105" s="3">
        <v>0.49</v>
      </c>
      <c r="AG105" s="25">
        <f t="shared" ref="AG105:AG116" si="103">AF105*AE105</f>
        <v>0.00049</v>
      </c>
      <c r="AH105" s="34"/>
      <c r="AI105" s="3"/>
      <c r="AJ105" s="25"/>
      <c r="AK105" s="35"/>
      <c r="AL105" s="26"/>
      <c r="AM105" s="26"/>
      <c r="AN105" s="35"/>
      <c r="AO105" s="26"/>
      <c r="AP105" s="25"/>
      <c r="AQ105" s="3">
        <v>0.01</v>
      </c>
      <c r="AR105" s="3">
        <v>0.5</v>
      </c>
      <c r="AS105" s="3">
        <f t="shared" ref="AS105:AS116" si="104">AR105*AQ105</f>
        <v>0.005</v>
      </c>
      <c r="AT105" s="2">
        <f t="shared" ref="AT105:AT116" si="105">(AS105+AM105+AD105+AA105+U105+X105+AG105+AJ105+AP105)</f>
        <v>0.00550584237698692</v>
      </c>
      <c r="AU105" s="28">
        <f>$B$105/12</f>
        <v>75.9047916666667</v>
      </c>
      <c r="AV105" s="1">
        <f>$B$107</f>
        <v>0.26</v>
      </c>
      <c r="AW105" s="2">
        <f>$E$11/12</f>
        <v>1.3599738486941</v>
      </c>
      <c r="AX105" s="1">
        <f t="shared" ref="AX105:AX116" si="106">AW105*10000*AV105*0.67*AU105*AT105</f>
        <v>990.083162004099</v>
      </c>
      <c r="AZ105" s="2"/>
    </row>
    <row r="106" s="1" customFormat="1" spans="1:52">
      <c r="A106" s="13" t="s">
        <v>74</v>
      </c>
      <c r="B106" s="13">
        <v>1</v>
      </c>
      <c r="C106" s="16">
        <v>1</v>
      </c>
      <c r="D106" s="17">
        <v>-16.920531886</v>
      </c>
      <c r="E106" s="19">
        <f t="shared" ref="E106:E117" si="107">D105</f>
        <v>-17.216330146129</v>
      </c>
      <c r="F106" s="16" t="s">
        <v>73</v>
      </c>
      <c r="G106" s="13">
        <v>2</v>
      </c>
      <c r="H106" s="18">
        <f t="shared" si="97"/>
        <v>-16.920531886</v>
      </c>
      <c r="I106" s="18">
        <f t="shared" si="98"/>
        <v>256.229468114</v>
      </c>
      <c r="J106" s="18">
        <f t="shared" si="99"/>
        <v>0.00165536675902581</v>
      </c>
      <c r="K106" s="18">
        <f t="shared" ref="K106:K116" si="108">$B$105/12</f>
        <v>75.9047916666667</v>
      </c>
      <c r="L106" s="18">
        <f t="shared" ref="L106:L116" si="109">K106*$B$106/100</f>
        <v>0.759047916666667</v>
      </c>
      <c r="M106" s="13" t="s">
        <v>73</v>
      </c>
      <c r="N106" s="13"/>
      <c r="O106" s="18">
        <f t="shared" ref="O106:O116" si="110">L106+O105-P105-N106</f>
        <v>1.51689332100864</v>
      </c>
      <c r="P106" s="18">
        <f t="shared" si="100"/>
        <v>0.00251101478058596</v>
      </c>
      <c r="Q106" s="23">
        <f t="shared" ref="Q106:Q116" si="111">P106*$B$107</f>
        <v>0.000652863842952351</v>
      </c>
      <c r="R106" s="18">
        <f t="shared" ref="R106:R116" si="112">L106*$B$107</f>
        <v>0.197352458333333</v>
      </c>
      <c r="S106" s="24">
        <f t="shared" si="101"/>
        <v>0.00330811102362681</v>
      </c>
      <c r="T106" s="3">
        <v>0.01</v>
      </c>
      <c r="U106" s="25">
        <f t="shared" si="102"/>
        <v>3.30811102362681e-5</v>
      </c>
      <c r="V106" s="24"/>
      <c r="W106" s="3"/>
      <c r="X106" s="3"/>
      <c r="Y106" s="27"/>
      <c r="Z106" s="3"/>
      <c r="AA106" s="26"/>
      <c r="AB106" s="3"/>
      <c r="AC106" s="3"/>
      <c r="AD106" s="26"/>
      <c r="AE106" s="24">
        <v>0.001</v>
      </c>
      <c r="AF106" s="3">
        <v>0.49</v>
      </c>
      <c r="AG106" s="25">
        <f t="shared" si="103"/>
        <v>0.00049</v>
      </c>
      <c r="AH106" s="34"/>
      <c r="AI106" s="3"/>
      <c r="AJ106" s="25"/>
      <c r="AK106" s="35"/>
      <c r="AL106" s="26"/>
      <c r="AM106" s="26"/>
      <c r="AN106" s="35"/>
      <c r="AO106" s="26"/>
      <c r="AP106" s="25"/>
      <c r="AQ106" s="3">
        <v>0.01</v>
      </c>
      <c r="AR106" s="3">
        <v>0.5</v>
      </c>
      <c r="AS106" s="3">
        <f t="shared" si="104"/>
        <v>0.005</v>
      </c>
      <c r="AT106" s="2">
        <f t="shared" si="105"/>
        <v>0.00552308111023627</v>
      </c>
      <c r="AU106" s="28">
        <f>$B$105/12</f>
        <v>75.9047916666667</v>
      </c>
      <c r="AV106" s="1">
        <f t="shared" ref="AV106:AV116" si="113">$B$107</f>
        <v>0.26</v>
      </c>
      <c r="AW106" s="2">
        <f t="shared" ref="AW106:AW116" si="114">$E$11/12</f>
        <v>1.3599738486941</v>
      </c>
      <c r="AX106" s="1">
        <f t="shared" si="106"/>
        <v>993.183101732812</v>
      </c>
      <c r="AZ106" s="2"/>
    </row>
    <row r="107" s="1" customFormat="1" spans="1:52">
      <c r="A107" s="13" t="s">
        <v>37</v>
      </c>
      <c r="B107" s="13">
        <v>0.26</v>
      </c>
      <c r="C107" s="16">
        <v>2</v>
      </c>
      <c r="D107" s="17">
        <v>-13.3774314118571</v>
      </c>
      <c r="E107" s="19">
        <f t="shared" si="107"/>
        <v>-16.920531886</v>
      </c>
      <c r="F107" s="16" t="s">
        <v>73</v>
      </c>
      <c r="G107" s="13">
        <v>3</v>
      </c>
      <c r="H107" s="18">
        <f t="shared" si="97"/>
        <v>-13.3774314118571</v>
      </c>
      <c r="I107" s="18">
        <f t="shared" si="98"/>
        <v>259.772568588143</v>
      </c>
      <c r="J107" s="18">
        <f t="shared" si="99"/>
        <v>0.00277962885006765</v>
      </c>
      <c r="K107" s="18">
        <f t="shared" si="108"/>
        <v>75.9047916666667</v>
      </c>
      <c r="L107" s="18">
        <f t="shared" si="109"/>
        <v>0.759047916666667</v>
      </c>
      <c r="M107" s="13" t="s">
        <v>73</v>
      </c>
      <c r="N107" s="13"/>
      <c r="O107" s="18">
        <f t="shared" si="110"/>
        <v>2.27343022289472</v>
      </c>
      <c r="P107" s="18">
        <f t="shared" si="100"/>
        <v>0.00631929223617388</v>
      </c>
      <c r="Q107" s="23">
        <f t="shared" si="111"/>
        <v>0.00164301598140521</v>
      </c>
      <c r="R107" s="18">
        <f t="shared" si="112"/>
        <v>0.197352458333333</v>
      </c>
      <c r="S107" s="24">
        <f t="shared" si="101"/>
        <v>0.0083252876365498</v>
      </c>
      <c r="T107" s="3">
        <v>0.01</v>
      </c>
      <c r="U107" s="25">
        <f t="shared" si="102"/>
        <v>8.3252876365498e-5</v>
      </c>
      <c r="V107" s="24"/>
      <c r="W107" s="3"/>
      <c r="X107" s="3"/>
      <c r="Y107" s="27"/>
      <c r="Z107" s="3"/>
      <c r="AA107" s="26"/>
      <c r="AB107" s="3"/>
      <c r="AC107" s="3"/>
      <c r="AD107" s="26"/>
      <c r="AE107" s="24">
        <v>0.001</v>
      </c>
      <c r="AF107" s="3">
        <v>0.49</v>
      </c>
      <c r="AG107" s="25">
        <f t="shared" si="103"/>
        <v>0.00049</v>
      </c>
      <c r="AH107" s="34"/>
      <c r="AI107" s="3"/>
      <c r="AJ107" s="25"/>
      <c r="AK107" s="35"/>
      <c r="AL107" s="26"/>
      <c r="AM107" s="26"/>
      <c r="AN107" s="35"/>
      <c r="AO107" s="26"/>
      <c r="AP107" s="25"/>
      <c r="AQ107" s="3">
        <v>0.01</v>
      </c>
      <c r="AR107" s="3">
        <v>0.5</v>
      </c>
      <c r="AS107" s="3">
        <f t="shared" si="104"/>
        <v>0.005</v>
      </c>
      <c r="AT107" s="2">
        <f t="shared" si="105"/>
        <v>0.0055732528763655</v>
      </c>
      <c r="AU107" s="28">
        <f t="shared" ref="AU107:AU116" si="115">$B$105/12</f>
        <v>75.9047916666667</v>
      </c>
      <c r="AV107" s="1">
        <f t="shared" si="113"/>
        <v>0.26</v>
      </c>
      <c r="AW107" s="2">
        <f t="shared" si="114"/>
        <v>1.3599738486941</v>
      </c>
      <c r="AX107" s="1">
        <f t="shared" si="106"/>
        <v>1002.20519453013</v>
      </c>
      <c r="AZ107" s="2"/>
    </row>
    <row r="108" s="1" customFormat="1" spans="1:52">
      <c r="A108" s="13"/>
      <c r="B108" s="13"/>
      <c r="C108" s="16">
        <v>3</v>
      </c>
      <c r="D108" s="17">
        <v>-2.8933359683871</v>
      </c>
      <c r="E108" s="19">
        <f t="shared" si="107"/>
        <v>-13.3774314118571</v>
      </c>
      <c r="F108" s="16" t="s">
        <v>73</v>
      </c>
      <c r="G108" s="13">
        <v>4</v>
      </c>
      <c r="H108" s="18">
        <f t="shared" si="97"/>
        <v>-2.8933359683871</v>
      </c>
      <c r="I108" s="18">
        <f t="shared" si="98"/>
        <v>270.256664031613</v>
      </c>
      <c r="J108" s="18">
        <f t="shared" si="99"/>
        <v>0.0118978733715201</v>
      </c>
      <c r="K108" s="18">
        <f t="shared" si="108"/>
        <v>75.9047916666667</v>
      </c>
      <c r="L108" s="18">
        <f t="shared" si="109"/>
        <v>0.759047916666667</v>
      </c>
      <c r="M108" s="13" t="s">
        <v>73</v>
      </c>
      <c r="N108" s="13"/>
      <c r="O108" s="18">
        <f t="shared" si="110"/>
        <v>3.02615884732521</v>
      </c>
      <c r="P108" s="18">
        <f t="shared" si="100"/>
        <v>0.0360048547675806</v>
      </c>
      <c r="Q108" s="23">
        <f t="shared" si="111"/>
        <v>0.00936126223957095</v>
      </c>
      <c r="R108" s="18">
        <f t="shared" si="112"/>
        <v>0.197352458333333</v>
      </c>
      <c r="S108" s="24">
        <f t="shared" si="101"/>
        <v>0.0474342317224118</v>
      </c>
      <c r="T108" s="3">
        <v>0.01</v>
      </c>
      <c r="U108" s="25">
        <f t="shared" si="102"/>
        <v>0.000474342317224118</v>
      </c>
      <c r="V108" s="24"/>
      <c r="W108" s="3"/>
      <c r="X108" s="3"/>
      <c r="Y108" s="27"/>
      <c r="Z108" s="3"/>
      <c r="AA108" s="26"/>
      <c r="AB108" s="3"/>
      <c r="AC108" s="3"/>
      <c r="AD108" s="26"/>
      <c r="AE108" s="24">
        <v>0.001</v>
      </c>
      <c r="AF108" s="3">
        <v>0.49</v>
      </c>
      <c r="AG108" s="25">
        <f t="shared" si="103"/>
        <v>0.00049</v>
      </c>
      <c r="AH108" s="34"/>
      <c r="AI108" s="3"/>
      <c r="AJ108" s="25"/>
      <c r="AK108" s="35"/>
      <c r="AL108" s="26"/>
      <c r="AM108" s="26"/>
      <c r="AN108" s="35"/>
      <c r="AO108" s="26"/>
      <c r="AP108" s="25"/>
      <c r="AQ108" s="3">
        <v>0.01</v>
      </c>
      <c r="AR108" s="3">
        <v>0.5</v>
      </c>
      <c r="AS108" s="3">
        <f t="shared" si="104"/>
        <v>0.005</v>
      </c>
      <c r="AT108" s="2">
        <f t="shared" si="105"/>
        <v>0.00596434231722412</v>
      </c>
      <c r="AU108" s="28">
        <f t="shared" si="115"/>
        <v>75.9047916666667</v>
      </c>
      <c r="AV108" s="1">
        <f t="shared" si="113"/>
        <v>0.26</v>
      </c>
      <c r="AW108" s="2">
        <f t="shared" si="114"/>
        <v>1.3599738486941</v>
      </c>
      <c r="AX108" s="1">
        <f t="shared" si="106"/>
        <v>1072.53250209167</v>
      </c>
      <c r="AZ108" s="2"/>
    </row>
    <row r="109" s="1" customFormat="1" spans="1:52">
      <c r="A109" s="13"/>
      <c r="B109" s="13"/>
      <c r="C109" s="16">
        <v>4</v>
      </c>
      <c r="D109" s="17">
        <v>4.7697698874</v>
      </c>
      <c r="E109" s="19">
        <f t="shared" si="107"/>
        <v>-2.8933359683871</v>
      </c>
      <c r="F109" s="16" t="s">
        <v>73</v>
      </c>
      <c r="G109" s="13">
        <v>5</v>
      </c>
      <c r="H109" s="18">
        <f t="shared" si="97"/>
        <v>4.7697698874</v>
      </c>
      <c r="I109" s="18">
        <f t="shared" si="98"/>
        <v>277.9197698874</v>
      </c>
      <c r="J109" s="18">
        <f t="shared" si="99"/>
        <v>0.0321290628016053</v>
      </c>
      <c r="K109" s="18">
        <f t="shared" si="108"/>
        <v>75.9047916666667</v>
      </c>
      <c r="L109" s="18">
        <f t="shared" si="109"/>
        <v>0.759047916666667</v>
      </c>
      <c r="M109" s="13" t="s">
        <v>75</v>
      </c>
      <c r="N109" s="18">
        <f>(O108-P108)*$C$22/100</f>
        <v>2.84064629292975</v>
      </c>
      <c r="O109" s="18">
        <f t="shared" si="110"/>
        <v>0.908555616294549</v>
      </c>
      <c r="P109" s="18">
        <f t="shared" si="100"/>
        <v>0.0291910404546788</v>
      </c>
      <c r="Q109" s="23">
        <f t="shared" si="111"/>
        <v>0.00758967051821648</v>
      </c>
      <c r="R109" s="18">
        <f t="shared" si="112"/>
        <v>0.197352458333333</v>
      </c>
      <c r="S109" s="24">
        <f t="shared" si="101"/>
        <v>0.0384574409779955</v>
      </c>
      <c r="T109" s="3">
        <v>0.01</v>
      </c>
      <c r="U109" s="25">
        <f t="shared" si="102"/>
        <v>0.000384574409779955</v>
      </c>
      <c r="V109" s="24"/>
      <c r="W109" s="3"/>
      <c r="X109" s="3"/>
      <c r="Y109" s="27"/>
      <c r="Z109" s="3"/>
      <c r="AA109" s="26"/>
      <c r="AB109" s="3"/>
      <c r="AC109" s="3"/>
      <c r="AD109" s="26"/>
      <c r="AE109" s="24">
        <v>0.005</v>
      </c>
      <c r="AF109" s="3">
        <v>0.49</v>
      </c>
      <c r="AG109" s="25">
        <f t="shared" si="103"/>
        <v>0.00245</v>
      </c>
      <c r="AH109" s="34"/>
      <c r="AI109" s="3"/>
      <c r="AJ109" s="25"/>
      <c r="AK109" s="35"/>
      <c r="AL109" s="26"/>
      <c r="AM109" s="26"/>
      <c r="AN109" s="35"/>
      <c r="AO109" s="26"/>
      <c r="AP109" s="25"/>
      <c r="AQ109" s="3">
        <v>0.015</v>
      </c>
      <c r="AR109" s="3">
        <v>0.5</v>
      </c>
      <c r="AS109" s="3">
        <f t="shared" si="104"/>
        <v>0.0075</v>
      </c>
      <c r="AT109" s="2">
        <f t="shared" si="105"/>
        <v>0.01033457440978</v>
      </c>
      <c r="AU109" s="28">
        <f t="shared" si="115"/>
        <v>75.9047916666667</v>
      </c>
      <c r="AV109" s="1">
        <f t="shared" si="113"/>
        <v>0.26</v>
      </c>
      <c r="AW109" s="2">
        <f t="shared" si="114"/>
        <v>1.3599738486941</v>
      </c>
      <c r="AX109" s="1">
        <f t="shared" si="106"/>
        <v>1858.40556430914</v>
      </c>
      <c r="AZ109" s="2"/>
    </row>
    <row r="110" s="1" customFormat="1" spans="1:52">
      <c r="A110" s="13"/>
      <c r="B110" s="13"/>
      <c r="C110" s="16">
        <v>5</v>
      </c>
      <c r="D110" s="17">
        <v>16.3158836845161</v>
      </c>
      <c r="E110" s="19">
        <f t="shared" si="107"/>
        <v>4.7697698874</v>
      </c>
      <c r="F110" s="16" t="s">
        <v>75</v>
      </c>
      <c r="G110" s="13">
        <v>6</v>
      </c>
      <c r="H110" s="18">
        <f t="shared" si="97"/>
        <v>16.3158836845161</v>
      </c>
      <c r="I110" s="18">
        <f t="shared" si="98"/>
        <v>289.465883684516</v>
      </c>
      <c r="J110" s="18">
        <f t="shared" si="99"/>
        <v>0.129957328638073</v>
      </c>
      <c r="K110" s="18">
        <f t="shared" si="108"/>
        <v>75.9047916666667</v>
      </c>
      <c r="L110" s="18">
        <f t="shared" si="109"/>
        <v>0.759047916666667</v>
      </c>
      <c r="M110" s="13" t="s">
        <v>73</v>
      </c>
      <c r="N110" s="13"/>
      <c r="O110" s="18">
        <f t="shared" si="110"/>
        <v>1.63841249250654</v>
      </c>
      <c r="P110" s="18">
        <f t="shared" si="100"/>
        <v>0.212923710733396</v>
      </c>
      <c r="Q110" s="23">
        <f t="shared" si="111"/>
        <v>0.055360164790683</v>
      </c>
      <c r="R110" s="18">
        <f t="shared" si="112"/>
        <v>0.197352458333333</v>
      </c>
      <c r="S110" s="24">
        <f t="shared" si="101"/>
        <v>0.280514188970366</v>
      </c>
      <c r="T110" s="3">
        <v>0.01</v>
      </c>
      <c r="U110" s="25">
        <f t="shared" si="102"/>
        <v>0.00280514188970366</v>
      </c>
      <c r="V110" s="24"/>
      <c r="W110" s="3"/>
      <c r="X110" s="3"/>
      <c r="Y110" s="27"/>
      <c r="Z110" s="3"/>
      <c r="AA110" s="26"/>
      <c r="AB110" s="3"/>
      <c r="AC110" s="3"/>
      <c r="AD110" s="26"/>
      <c r="AE110" s="24">
        <v>0.005</v>
      </c>
      <c r="AF110" s="3">
        <v>0.49</v>
      </c>
      <c r="AG110" s="25">
        <f t="shared" si="103"/>
        <v>0.00245</v>
      </c>
      <c r="AH110" s="34"/>
      <c r="AI110" s="3"/>
      <c r="AJ110" s="25"/>
      <c r="AK110" s="35"/>
      <c r="AL110" s="26"/>
      <c r="AM110" s="26"/>
      <c r="AN110" s="35"/>
      <c r="AO110" s="26"/>
      <c r="AP110" s="25"/>
      <c r="AQ110" s="3">
        <v>0.015</v>
      </c>
      <c r="AR110" s="3">
        <v>0.5</v>
      </c>
      <c r="AS110" s="3">
        <f t="shared" si="104"/>
        <v>0.0075</v>
      </c>
      <c r="AT110" s="2">
        <f t="shared" si="105"/>
        <v>0.0127551418897037</v>
      </c>
      <c r="AU110" s="28">
        <f t="shared" si="115"/>
        <v>75.9047916666667</v>
      </c>
      <c r="AV110" s="1">
        <f t="shared" si="113"/>
        <v>0.26</v>
      </c>
      <c r="AW110" s="2">
        <f t="shared" si="114"/>
        <v>1.3599738486941</v>
      </c>
      <c r="AX110" s="1">
        <f t="shared" si="106"/>
        <v>2293.68193807244</v>
      </c>
      <c r="AZ110" s="2"/>
    </row>
    <row r="111" s="1" customFormat="1" spans="1:52">
      <c r="A111" s="13"/>
      <c r="B111" s="13"/>
      <c r="C111" s="16">
        <v>6</v>
      </c>
      <c r="D111" s="17">
        <v>19.651663524</v>
      </c>
      <c r="E111" s="19">
        <f t="shared" si="107"/>
        <v>16.3158836845161</v>
      </c>
      <c r="F111" s="16" t="s">
        <v>73</v>
      </c>
      <c r="G111" s="13">
        <v>7</v>
      </c>
      <c r="H111" s="18">
        <f t="shared" si="97"/>
        <v>19.651663524</v>
      </c>
      <c r="I111" s="18">
        <f t="shared" si="98"/>
        <v>292.801663524</v>
      </c>
      <c r="J111" s="18">
        <f t="shared" si="99"/>
        <v>0.190646496073172</v>
      </c>
      <c r="K111" s="18">
        <f t="shared" si="108"/>
        <v>75.9047916666667</v>
      </c>
      <c r="L111" s="18">
        <f t="shared" si="109"/>
        <v>0.759047916666667</v>
      </c>
      <c r="M111" s="13" t="s">
        <v>73</v>
      </c>
      <c r="N111" s="13"/>
      <c r="O111" s="18">
        <f t="shared" si="110"/>
        <v>2.18453669843981</v>
      </c>
      <c r="P111" s="18">
        <f t="shared" si="100"/>
        <v>0.416474267100805</v>
      </c>
      <c r="Q111" s="23">
        <f t="shared" si="111"/>
        <v>0.108283309446209</v>
      </c>
      <c r="R111" s="18">
        <f t="shared" si="112"/>
        <v>0.197352458333333</v>
      </c>
      <c r="S111" s="24">
        <f t="shared" si="101"/>
        <v>0.548679810531248</v>
      </c>
      <c r="T111" s="3">
        <v>0.01</v>
      </c>
      <c r="U111" s="25">
        <f t="shared" si="102"/>
        <v>0.00548679810531248</v>
      </c>
      <c r="V111" s="24"/>
      <c r="W111" s="3"/>
      <c r="X111" s="3"/>
      <c r="Y111" s="27"/>
      <c r="Z111" s="3"/>
      <c r="AA111" s="26"/>
      <c r="AB111" s="3"/>
      <c r="AC111" s="3"/>
      <c r="AD111" s="26"/>
      <c r="AE111" s="24">
        <v>0.005</v>
      </c>
      <c r="AF111" s="3">
        <v>0.49</v>
      </c>
      <c r="AG111" s="25">
        <f t="shared" si="103"/>
        <v>0.00245</v>
      </c>
      <c r="AH111" s="34"/>
      <c r="AI111" s="3"/>
      <c r="AJ111" s="25"/>
      <c r="AK111" s="35"/>
      <c r="AL111" s="26"/>
      <c r="AM111" s="26"/>
      <c r="AN111" s="35"/>
      <c r="AO111" s="26"/>
      <c r="AP111" s="25"/>
      <c r="AQ111" s="3">
        <v>0.015</v>
      </c>
      <c r="AR111" s="3">
        <v>0.5</v>
      </c>
      <c r="AS111" s="3">
        <f t="shared" si="104"/>
        <v>0.0075</v>
      </c>
      <c r="AT111" s="2">
        <f t="shared" si="105"/>
        <v>0.0154367981053125</v>
      </c>
      <c r="AU111" s="28">
        <f t="shared" si="115"/>
        <v>75.9047916666667</v>
      </c>
      <c r="AV111" s="1">
        <f t="shared" si="113"/>
        <v>0.26</v>
      </c>
      <c r="AW111" s="2">
        <f t="shared" si="114"/>
        <v>1.3599738486941</v>
      </c>
      <c r="AX111" s="1">
        <f t="shared" si="106"/>
        <v>2775.90835931098</v>
      </c>
      <c r="AZ111" s="2"/>
    </row>
    <row r="112" s="1" customFormat="1" spans="1:52">
      <c r="A112" s="13"/>
      <c r="B112" s="13"/>
      <c r="C112" s="16">
        <v>7</v>
      </c>
      <c r="D112" s="17">
        <v>22.1376077148387</v>
      </c>
      <c r="E112" s="19">
        <f t="shared" si="107"/>
        <v>19.651663524</v>
      </c>
      <c r="F112" s="16" t="s">
        <v>73</v>
      </c>
      <c r="G112" s="13">
        <v>8</v>
      </c>
      <c r="H112" s="18">
        <f t="shared" si="97"/>
        <v>22.1376077148387</v>
      </c>
      <c r="I112" s="18">
        <f t="shared" si="98"/>
        <v>295.287607714839</v>
      </c>
      <c r="J112" s="18">
        <f t="shared" si="99"/>
        <v>0.252238735885753</v>
      </c>
      <c r="K112" s="18">
        <f t="shared" si="108"/>
        <v>75.9047916666667</v>
      </c>
      <c r="L112" s="18">
        <f t="shared" si="109"/>
        <v>0.759047916666667</v>
      </c>
      <c r="M112" s="13" t="s">
        <v>73</v>
      </c>
      <c r="N112" s="13"/>
      <c r="O112" s="18">
        <f t="shared" si="110"/>
        <v>2.52711034800567</v>
      </c>
      <c r="P112" s="18">
        <f t="shared" si="100"/>
        <v>0.637435119624755</v>
      </c>
      <c r="Q112" s="23">
        <f t="shared" si="111"/>
        <v>0.165733131102436</v>
      </c>
      <c r="R112" s="18">
        <f t="shared" si="112"/>
        <v>0.197352458333333</v>
      </c>
      <c r="S112" s="24">
        <f t="shared" si="101"/>
        <v>0.839782450657437</v>
      </c>
      <c r="T112" s="3">
        <v>0.01</v>
      </c>
      <c r="U112" s="25">
        <f t="shared" si="102"/>
        <v>0.00839782450657437</v>
      </c>
      <c r="V112" s="24"/>
      <c r="W112" s="3"/>
      <c r="X112" s="3"/>
      <c r="Y112" s="27"/>
      <c r="Z112" s="3"/>
      <c r="AA112" s="26"/>
      <c r="AB112" s="3"/>
      <c r="AC112" s="3"/>
      <c r="AD112" s="26"/>
      <c r="AE112" s="24">
        <v>0.005</v>
      </c>
      <c r="AF112" s="3">
        <v>0.49</v>
      </c>
      <c r="AG112" s="25">
        <f t="shared" si="103"/>
        <v>0.00245</v>
      </c>
      <c r="AH112" s="34"/>
      <c r="AI112" s="3"/>
      <c r="AJ112" s="25"/>
      <c r="AK112" s="35"/>
      <c r="AL112" s="26"/>
      <c r="AM112" s="26"/>
      <c r="AN112" s="35"/>
      <c r="AO112" s="26"/>
      <c r="AP112" s="25"/>
      <c r="AQ112" s="3">
        <v>0.015</v>
      </c>
      <c r="AR112" s="3">
        <v>0.5</v>
      </c>
      <c r="AS112" s="3">
        <f t="shared" si="104"/>
        <v>0.0075</v>
      </c>
      <c r="AT112" s="2">
        <f t="shared" si="105"/>
        <v>0.0183478245065744</v>
      </c>
      <c r="AU112" s="28">
        <f t="shared" si="115"/>
        <v>75.9047916666667</v>
      </c>
      <c r="AV112" s="1">
        <f t="shared" si="113"/>
        <v>0.26</v>
      </c>
      <c r="AW112" s="2">
        <f t="shared" si="114"/>
        <v>1.3599738486941</v>
      </c>
      <c r="AX112" s="1">
        <f t="shared" si="106"/>
        <v>3299.38106824386</v>
      </c>
      <c r="AZ112" s="2"/>
    </row>
    <row r="113" s="1" customFormat="1" spans="1:52">
      <c r="A113" s="13"/>
      <c r="B113" s="13"/>
      <c r="C113" s="16">
        <v>8</v>
      </c>
      <c r="D113" s="17">
        <v>20.4888199619355</v>
      </c>
      <c r="E113" s="19">
        <f t="shared" si="107"/>
        <v>22.1376077148387</v>
      </c>
      <c r="F113" s="16" t="s">
        <v>73</v>
      </c>
      <c r="G113" s="13">
        <v>9</v>
      </c>
      <c r="H113" s="18">
        <f t="shared" si="97"/>
        <v>20.4888199619355</v>
      </c>
      <c r="I113" s="18">
        <f t="shared" si="98"/>
        <v>293.638819961935</v>
      </c>
      <c r="J113" s="18">
        <f t="shared" si="99"/>
        <v>0.209605419733668</v>
      </c>
      <c r="K113" s="18">
        <f t="shared" si="108"/>
        <v>75.9047916666667</v>
      </c>
      <c r="L113" s="18">
        <f t="shared" si="109"/>
        <v>0.759047916666667</v>
      </c>
      <c r="M113" s="13" t="s">
        <v>73</v>
      </c>
      <c r="N113" s="13"/>
      <c r="O113" s="18">
        <f t="shared" si="110"/>
        <v>2.64872314504758</v>
      </c>
      <c r="P113" s="18">
        <f t="shared" si="100"/>
        <v>0.555186726575979</v>
      </c>
      <c r="Q113" s="23">
        <f t="shared" si="111"/>
        <v>0.144348548909755</v>
      </c>
      <c r="R113" s="18">
        <f t="shared" si="112"/>
        <v>0.197352458333333</v>
      </c>
      <c r="S113" s="24">
        <f t="shared" si="101"/>
        <v>0.731425137182463</v>
      </c>
      <c r="T113" s="3">
        <v>0.01</v>
      </c>
      <c r="U113" s="25">
        <f t="shared" si="102"/>
        <v>0.00731425137182463</v>
      </c>
      <c r="V113" s="24"/>
      <c r="W113" s="3"/>
      <c r="X113" s="3"/>
      <c r="Y113" s="27"/>
      <c r="Z113" s="3"/>
      <c r="AA113" s="26"/>
      <c r="AB113" s="3"/>
      <c r="AC113" s="3"/>
      <c r="AD113" s="26"/>
      <c r="AE113" s="24">
        <v>0.001</v>
      </c>
      <c r="AF113" s="3">
        <v>0.49</v>
      </c>
      <c r="AG113" s="25">
        <f t="shared" si="103"/>
        <v>0.00049</v>
      </c>
      <c r="AH113" s="34"/>
      <c r="AI113" s="3"/>
      <c r="AJ113" s="25"/>
      <c r="AK113" s="35"/>
      <c r="AL113" s="26"/>
      <c r="AM113" s="26"/>
      <c r="AN113" s="35"/>
      <c r="AO113" s="26"/>
      <c r="AP113" s="25"/>
      <c r="AQ113" s="3">
        <v>0.01</v>
      </c>
      <c r="AR113" s="3">
        <v>0.5</v>
      </c>
      <c r="AS113" s="3">
        <f t="shared" si="104"/>
        <v>0.005</v>
      </c>
      <c r="AT113" s="2">
        <f t="shared" si="105"/>
        <v>0.0128042513718246</v>
      </c>
      <c r="AU113" s="28">
        <f t="shared" si="115"/>
        <v>75.9047916666667</v>
      </c>
      <c r="AV113" s="1">
        <f t="shared" si="113"/>
        <v>0.26</v>
      </c>
      <c r="AW113" s="2">
        <f t="shared" si="114"/>
        <v>1.3599738486941</v>
      </c>
      <c r="AX113" s="1">
        <f t="shared" si="106"/>
        <v>2302.51300660174</v>
      </c>
      <c r="AZ113" s="2"/>
    </row>
    <row r="114" s="1" customFormat="1" spans="1:52">
      <c r="A114" s="13"/>
      <c r="B114" s="13"/>
      <c r="C114" s="16">
        <v>9</v>
      </c>
      <c r="D114" s="17">
        <v>13.8883582997</v>
      </c>
      <c r="E114" s="19">
        <f t="shared" si="107"/>
        <v>20.4888199619355</v>
      </c>
      <c r="F114" s="16" t="s">
        <v>73</v>
      </c>
      <c r="G114" s="13">
        <v>10</v>
      </c>
      <c r="H114" s="18">
        <f t="shared" si="97"/>
        <v>13.8883582997</v>
      </c>
      <c r="I114" s="18">
        <f t="shared" si="98"/>
        <v>287.0383582997</v>
      </c>
      <c r="J114" s="18">
        <f t="shared" si="99"/>
        <v>0.0977812058719817</v>
      </c>
      <c r="K114" s="18">
        <f t="shared" si="108"/>
        <v>75.9047916666667</v>
      </c>
      <c r="L114" s="18">
        <f t="shared" si="109"/>
        <v>0.759047916666667</v>
      </c>
      <c r="M114" s="13" t="s">
        <v>73</v>
      </c>
      <c r="N114" s="13"/>
      <c r="O114" s="18">
        <f t="shared" si="110"/>
        <v>2.85258433513827</v>
      </c>
      <c r="P114" s="18">
        <f t="shared" si="100"/>
        <v>0.278929136141345</v>
      </c>
      <c r="Q114" s="23">
        <f t="shared" si="111"/>
        <v>0.0725215753967497</v>
      </c>
      <c r="R114" s="18">
        <f t="shared" si="112"/>
        <v>0.197352458333333</v>
      </c>
      <c r="S114" s="24">
        <f t="shared" si="101"/>
        <v>0.367472369025467</v>
      </c>
      <c r="T114" s="3">
        <v>0.01</v>
      </c>
      <c r="U114" s="25">
        <f t="shared" si="102"/>
        <v>0.00367472369025467</v>
      </c>
      <c r="V114" s="24"/>
      <c r="W114" s="3"/>
      <c r="X114" s="3"/>
      <c r="Y114" s="27"/>
      <c r="Z114" s="3"/>
      <c r="AA114" s="26"/>
      <c r="AB114" s="3"/>
      <c r="AC114" s="3"/>
      <c r="AD114" s="26"/>
      <c r="AE114" s="24">
        <v>0.001</v>
      </c>
      <c r="AF114" s="3">
        <v>0.49</v>
      </c>
      <c r="AG114" s="25">
        <f t="shared" si="103"/>
        <v>0.00049</v>
      </c>
      <c r="AH114" s="34"/>
      <c r="AI114" s="3"/>
      <c r="AJ114" s="25"/>
      <c r="AK114" s="35"/>
      <c r="AL114" s="26"/>
      <c r="AM114" s="26"/>
      <c r="AN114" s="35"/>
      <c r="AO114" s="26"/>
      <c r="AP114" s="25"/>
      <c r="AQ114" s="3">
        <v>0.01</v>
      </c>
      <c r="AR114" s="3">
        <v>0.5</v>
      </c>
      <c r="AS114" s="3">
        <f t="shared" si="104"/>
        <v>0.005</v>
      </c>
      <c r="AT114" s="2">
        <f t="shared" si="105"/>
        <v>0.00916472369025467</v>
      </c>
      <c r="AU114" s="28">
        <f t="shared" si="115"/>
        <v>75.9047916666667</v>
      </c>
      <c r="AV114" s="1">
        <f t="shared" si="113"/>
        <v>0.26</v>
      </c>
      <c r="AW114" s="2">
        <f t="shared" si="114"/>
        <v>1.3599738486941</v>
      </c>
      <c r="AX114" s="1">
        <f t="shared" si="106"/>
        <v>1648.03820902459</v>
      </c>
      <c r="AZ114" s="2"/>
    </row>
    <row r="115" s="1" customFormat="1" spans="1:52">
      <c r="A115" s="13"/>
      <c r="B115" s="13"/>
      <c r="C115" s="16">
        <v>10</v>
      </c>
      <c r="D115" s="17">
        <v>5.42197167448387</v>
      </c>
      <c r="E115" s="19">
        <f t="shared" si="107"/>
        <v>13.8883582997</v>
      </c>
      <c r="F115" s="16" t="s">
        <v>73</v>
      </c>
      <c r="G115" s="13">
        <v>11</v>
      </c>
      <c r="H115" s="18">
        <f t="shared" si="97"/>
        <v>5.42197167448387</v>
      </c>
      <c r="I115" s="18">
        <f t="shared" si="98"/>
        <v>278.571971674484</v>
      </c>
      <c r="J115" s="18">
        <f t="shared" si="99"/>
        <v>0.0348755145230128</v>
      </c>
      <c r="K115" s="18">
        <f t="shared" si="108"/>
        <v>75.9047916666667</v>
      </c>
      <c r="L115" s="18">
        <f t="shared" si="109"/>
        <v>0.759047916666667</v>
      </c>
      <c r="M115" s="13" t="s">
        <v>75</v>
      </c>
      <c r="N115" s="18">
        <f>(O114-P114)*$C$22/100</f>
        <v>2.44497243904708</v>
      </c>
      <c r="O115" s="18">
        <f t="shared" si="110"/>
        <v>0.887730676616513</v>
      </c>
      <c r="P115" s="18">
        <f t="shared" si="100"/>
        <v>0.0309600641048632</v>
      </c>
      <c r="Q115" s="23">
        <f t="shared" si="111"/>
        <v>0.00804961666726443</v>
      </c>
      <c r="R115" s="18">
        <f t="shared" si="112"/>
        <v>0.197352458333333</v>
      </c>
      <c r="S115" s="24">
        <f t="shared" si="101"/>
        <v>0.0407880232921569</v>
      </c>
      <c r="T115" s="3">
        <v>0.01</v>
      </c>
      <c r="U115" s="25">
        <f t="shared" si="102"/>
        <v>0.000407880232921569</v>
      </c>
      <c r="V115" s="24"/>
      <c r="W115" s="3"/>
      <c r="X115" s="3"/>
      <c r="Y115" s="27"/>
      <c r="Z115" s="3"/>
      <c r="AA115" s="26"/>
      <c r="AB115" s="3"/>
      <c r="AC115" s="3"/>
      <c r="AD115" s="26"/>
      <c r="AE115" s="24">
        <v>0.001</v>
      </c>
      <c r="AF115" s="3">
        <v>0.49</v>
      </c>
      <c r="AG115" s="25">
        <f t="shared" si="103"/>
        <v>0.00049</v>
      </c>
      <c r="AH115" s="34"/>
      <c r="AI115" s="3"/>
      <c r="AJ115" s="25"/>
      <c r="AK115" s="35"/>
      <c r="AL115" s="26"/>
      <c r="AM115" s="26"/>
      <c r="AN115" s="35"/>
      <c r="AO115" s="26"/>
      <c r="AP115" s="25"/>
      <c r="AQ115" s="3">
        <v>0.01</v>
      </c>
      <c r="AR115" s="3">
        <v>0.5</v>
      </c>
      <c r="AS115" s="3">
        <f t="shared" si="104"/>
        <v>0.005</v>
      </c>
      <c r="AT115" s="2">
        <f t="shared" si="105"/>
        <v>0.00589788023292157</v>
      </c>
      <c r="AU115" s="28">
        <f t="shared" si="115"/>
        <v>75.9047916666667</v>
      </c>
      <c r="AV115" s="1">
        <f t="shared" si="113"/>
        <v>0.26</v>
      </c>
      <c r="AW115" s="2">
        <f t="shared" si="114"/>
        <v>1.3599738486941</v>
      </c>
      <c r="AX115" s="1">
        <f t="shared" si="106"/>
        <v>1060.58101745515</v>
      </c>
      <c r="AZ115" s="2"/>
    </row>
    <row r="116" s="1" customFormat="1" spans="1:52">
      <c r="A116" s="13"/>
      <c r="B116" s="13"/>
      <c r="C116" s="16">
        <v>11</v>
      </c>
      <c r="D116" s="17">
        <v>-3.75966589073333</v>
      </c>
      <c r="E116" s="19">
        <f t="shared" si="107"/>
        <v>5.42197167448387</v>
      </c>
      <c r="F116" s="16" t="s">
        <v>75</v>
      </c>
      <c r="G116" s="13">
        <v>12</v>
      </c>
      <c r="H116" s="18">
        <f t="shared" si="97"/>
        <v>-3.75966589073333</v>
      </c>
      <c r="I116" s="18">
        <f t="shared" si="98"/>
        <v>269.390334109267</v>
      </c>
      <c r="J116" s="18">
        <f t="shared" si="99"/>
        <v>0.0105962246490324</v>
      </c>
      <c r="K116" s="18">
        <f t="shared" si="108"/>
        <v>75.9047916666667</v>
      </c>
      <c r="L116" s="18">
        <f t="shared" si="109"/>
        <v>0.759047916666667</v>
      </c>
      <c r="M116" s="13" t="s">
        <v>73</v>
      </c>
      <c r="N116" s="13"/>
      <c r="O116" s="18">
        <f t="shared" si="110"/>
        <v>1.61581852917832</v>
      </c>
      <c r="P116" s="18">
        <f t="shared" si="100"/>
        <v>0.0171215761272426</v>
      </c>
      <c r="Q116" s="23">
        <f t="shared" si="111"/>
        <v>0.00445160979308307</v>
      </c>
      <c r="R116" s="18">
        <f t="shared" si="112"/>
        <v>0.197352458333333</v>
      </c>
      <c r="S116" s="24">
        <f t="shared" si="101"/>
        <v>0.0225566472831272</v>
      </c>
      <c r="T116" s="3">
        <v>0.01</v>
      </c>
      <c r="U116" s="25">
        <f t="shared" si="102"/>
        <v>0.000225566472831272</v>
      </c>
      <c r="V116" s="24"/>
      <c r="W116" s="3"/>
      <c r="X116" s="3"/>
      <c r="Y116" s="27"/>
      <c r="Z116" s="3"/>
      <c r="AA116" s="26"/>
      <c r="AB116" s="3"/>
      <c r="AC116" s="3"/>
      <c r="AD116" s="26"/>
      <c r="AE116" s="24">
        <v>0.001</v>
      </c>
      <c r="AF116" s="3">
        <v>0.49</v>
      </c>
      <c r="AG116" s="25">
        <f t="shared" si="103"/>
        <v>0.00049</v>
      </c>
      <c r="AH116" s="34"/>
      <c r="AI116" s="3"/>
      <c r="AJ116" s="25"/>
      <c r="AK116" s="35"/>
      <c r="AL116" s="26"/>
      <c r="AM116" s="26"/>
      <c r="AN116" s="35"/>
      <c r="AO116" s="26"/>
      <c r="AP116" s="25"/>
      <c r="AQ116" s="3">
        <v>0.01</v>
      </c>
      <c r="AR116" s="3">
        <v>0.5</v>
      </c>
      <c r="AS116" s="3">
        <f t="shared" si="104"/>
        <v>0.005</v>
      </c>
      <c r="AT116" s="2">
        <f t="shared" si="105"/>
        <v>0.00571556647283127</v>
      </c>
      <c r="AU116" s="28">
        <f t="shared" si="115"/>
        <v>75.9047916666667</v>
      </c>
      <c r="AV116" s="1">
        <f t="shared" si="113"/>
        <v>0.26</v>
      </c>
      <c r="AW116" s="2">
        <f t="shared" si="114"/>
        <v>1.3599738486941</v>
      </c>
      <c r="AX116" s="1">
        <f t="shared" si="106"/>
        <v>1027.79660923788</v>
      </c>
      <c r="AY116" s="1">
        <f>SUM(AX105:AX116)</f>
        <v>20324.3097326145</v>
      </c>
      <c r="AZ116" s="2"/>
    </row>
    <row r="117" s="1" customFormat="1" spans="1:46">
      <c r="A117" s="13"/>
      <c r="B117" s="13"/>
      <c r="C117" s="16">
        <v>12</v>
      </c>
      <c r="D117" s="17">
        <v>-11.5826698506129</v>
      </c>
      <c r="E117" s="19">
        <f t="shared" si="107"/>
        <v>-3.75966589073333</v>
      </c>
      <c r="F117" s="16" t="s">
        <v>73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AT117" s="2"/>
    </row>
  </sheetData>
  <mergeCells count="62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S103:U103"/>
    <mergeCell ref="V103:X103"/>
    <mergeCell ref="Y103:AA103"/>
    <mergeCell ref="AB103:AD103"/>
    <mergeCell ref="AE103:AG103"/>
    <mergeCell ref="AH103:AJ103"/>
    <mergeCell ref="AK103:AM103"/>
    <mergeCell ref="AN103:AP103"/>
    <mergeCell ref="AQ103:AS103"/>
    <mergeCell ref="A104:B104"/>
    <mergeCell ref="A2:A4"/>
    <mergeCell ref="A5:A6"/>
    <mergeCell ref="E2:E4"/>
    <mergeCell ref="E5:E6"/>
    <mergeCell ref="G2:G4"/>
    <mergeCell ref="G5:G6"/>
    <mergeCell ref="G14:G1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102"/>
  <sheetViews>
    <sheetView workbookViewId="0">
      <selection activeCell="AT27" sqref="AT27:AT3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55" width="11.4444444444444" style="1" customWidth="1"/>
    <col min="56" max="57" width="8.88888888888889" style="1"/>
    <col min="58" max="58" width="9" style="1"/>
    <col min="59" max="60" width="11.4444444444444" style="1"/>
    <col min="61" max="61" width="9" style="1"/>
    <col min="62" max="63" width="16.2222222222222" style="1" customWidth="1"/>
    <col min="64" max="64" width="11.4444444444444" style="1"/>
    <col min="65" max="65" width="10" style="1"/>
    <col min="66" max="66" width="15.6666666666667" style="1"/>
    <col min="67" max="67" width="14.3333333333333" style="1" customWidth="1"/>
    <col min="68" max="69" width="8.88888888888889" style="1"/>
    <col min="70" max="70" width="11.4444444444444" style="1" customWidth="1"/>
    <col min="71" max="72" width="8.88888888888889" style="1"/>
    <col min="73" max="73" width="11.4444444444444" style="1"/>
    <col min="74" max="74" width="16.2222222222222" style="1" customWidth="1"/>
    <col min="75" max="75" width="8.88888888888889" style="1"/>
    <col min="76" max="76" width="11.4444444444444" style="1" customWidth="1"/>
    <col min="77" max="77" width="15.6666666666667" style="1"/>
    <col min="78" max="79" width="8.88888888888889" style="1"/>
    <col min="80" max="80" width="16.2222222222222" style="1" customWidth="1"/>
    <col min="81" max="82" width="15.6666666666667" style="1"/>
    <col min="83" max="84" width="8.88888888888889" style="1"/>
    <col min="85" max="85" width="15.6666666666667" style="1" customWidth="1"/>
    <col min="86" max="16384" width="8.88888888888889" style="1"/>
  </cols>
  <sheetData>
    <row r="1" s="1" customFormat="1" spans="3:46">
      <c r="C1" s="3" t="s">
        <v>0</v>
      </c>
      <c r="D1" s="3" t="s">
        <v>1</v>
      </c>
      <c r="E1" s="3" t="s">
        <v>2</v>
      </c>
      <c r="F1" s="3" t="s">
        <v>3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T1" s="2"/>
    </row>
    <row r="2" s="1" customFormat="1" spans="1:46">
      <c r="A2" s="4"/>
      <c r="B2" s="5" t="s">
        <v>10</v>
      </c>
      <c r="C2" s="3"/>
      <c r="D2" s="3"/>
      <c r="E2" s="6">
        <v>361.412</v>
      </c>
      <c r="F2" s="3">
        <v>769.42</v>
      </c>
      <c r="G2" s="20">
        <f>(F2+F3+F4)/3</f>
        <v>1205.71666666667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T2" s="2"/>
    </row>
    <row r="3" s="1" customFormat="1" spans="1:46">
      <c r="A3" s="4"/>
      <c r="B3" s="5" t="s">
        <v>13</v>
      </c>
      <c r="C3" s="3"/>
      <c r="D3" s="3"/>
      <c r="E3" s="8"/>
      <c r="F3" s="3">
        <v>1192.09</v>
      </c>
      <c r="G3" s="20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T3" s="2"/>
    </row>
    <row r="4" s="1" customFormat="1" spans="1:46">
      <c r="A4" s="4"/>
      <c r="B4" s="5" t="s">
        <v>14</v>
      </c>
      <c r="C4" s="3"/>
      <c r="D4" s="3"/>
      <c r="E4" s="10"/>
      <c r="F4" s="3">
        <v>1655.64</v>
      </c>
      <c r="G4" s="20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T4" s="2"/>
    </row>
    <row r="5" s="1" customFormat="1" spans="1:46">
      <c r="A5" s="4"/>
      <c r="B5" s="5" t="s">
        <v>15</v>
      </c>
      <c r="C5" s="3"/>
      <c r="D5" s="3"/>
      <c r="E5" s="6">
        <v>1350.786</v>
      </c>
      <c r="F5" s="3">
        <v>91.104</v>
      </c>
      <c r="G5" s="20">
        <f>(F5+F6)/2</f>
        <v>92.50925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T5" s="2"/>
    </row>
    <row r="6" s="1" customFormat="1" spans="1:46">
      <c r="A6" s="4"/>
      <c r="B6" s="5" t="s">
        <v>16</v>
      </c>
      <c r="C6" s="3"/>
      <c r="D6" s="3"/>
      <c r="E6" s="10"/>
      <c r="F6" s="3">
        <v>93.9145</v>
      </c>
      <c r="G6" s="20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T6" s="2"/>
    </row>
    <row r="7" s="1" customFormat="1" spans="1:46">
      <c r="A7" s="4" t="s">
        <v>5</v>
      </c>
      <c r="B7" s="5"/>
      <c r="C7" s="3"/>
      <c r="D7" s="3"/>
      <c r="E7" s="12">
        <v>3293.28502191764</v>
      </c>
      <c r="F7" s="3">
        <v>122.786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T7" s="2"/>
    </row>
    <row r="8" s="1" customFormat="1" spans="1:46">
      <c r="A8" s="4" t="s">
        <v>6</v>
      </c>
      <c r="B8" s="5"/>
      <c r="C8" s="3"/>
      <c r="D8" s="3"/>
      <c r="E8" s="12">
        <v>9.308</v>
      </c>
      <c r="F8" s="3">
        <v>625.464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T8" s="2"/>
    </row>
    <row r="9" s="1" customFormat="1" spans="1:46">
      <c r="A9" s="4" t="s">
        <v>7</v>
      </c>
      <c r="B9" s="5"/>
      <c r="C9" s="3"/>
      <c r="D9" s="3"/>
      <c r="E9" s="12">
        <v>111.87</v>
      </c>
      <c r="F9" s="3">
        <v>341.64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T9" s="2"/>
    </row>
    <row r="10" s="1" customFormat="1" spans="1:46">
      <c r="A10" s="4" t="s">
        <v>8</v>
      </c>
      <c r="B10" s="5"/>
      <c r="C10" s="3"/>
      <c r="D10" s="3"/>
      <c r="E10" s="12">
        <v>7.89738477704278</v>
      </c>
      <c r="F10" s="3">
        <v>341.64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T10" s="2"/>
    </row>
    <row r="11" s="1" customFormat="1" spans="1:46">
      <c r="A11" s="4" t="s">
        <v>9</v>
      </c>
      <c r="B11" s="5"/>
      <c r="C11" s="3"/>
      <c r="D11" s="3"/>
      <c r="E11" s="12">
        <v>0</v>
      </c>
      <c r="F11" s="3">
        <v>910.8575</v>
      </c>
      <c r="AT11" s="2"/>
    </row>
    <row r="12" s="1" customFormat="1" spans="46:46">
      <c r="AT12" s="2"/>
    </row>
    <row r="13" s="1" customFormat="1" spans="46:46">
      <c r="AT13" s="2"/>
    </row>
    <row r="14" s="1" customFormat="1" spans="1:46">
      <c r="A14" s="13" t="s">
        <v>17</v>
      </c>
      <c r="B14" s="13" t="s">
        <v>18</v>
      </c>
      <c r="C14" s="13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AV38+AV53+AG69+AY85+AY101+BB101</f>
        <v>89907752.8237873</v>
      </c>
      <c r="J14" s="14" t="s">
        <v>21</v>
      </c>
      <c r="K14" s="14">
        <f>I14/(10000*1000)</f>
        <v>8.99077528237873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23</v>
      </c>
      <c r="B15" s="13" t="s">
        <v>18</v>
      </c>
      <c r="C15" s="13"/>
      <c r="D15" s="13"/>
      <c r="E15" s="13"/>
      <c r="F15" s="13"/>
      <c r="G15" s="14"/>
      <c r="H15" s="14" t="s">
        <v>24</v>
      </c>
      <c r="I15" s="36">
        <v>65938619.433027</v>
      </c>
      <c r="J15" s="14" t="s">
        <v>21</v>
      </c>
      <c r="K15" s="14">
        <f>I15/(10000*1000)</f>
        <v>6.5938619433027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25</v>
      </c>
      <c r="B16" s="13" t="s">
        <v>26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27</v>
      </c>
      <c r="B17" s="13" t="s">
        <v>28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13" t="s">
        <v>31</v>
      </c>
      <c r="B18" s="13" t="s">
        <v>32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34</v>
      </c>
      <c r="B19" s="13" t="s">
        <v>32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37</v>
      </c>
      <c r="B20" s="13" t="s">
        <v>38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39</v>
      </c>
      <c r="B21" s="13" t="s">
        <v>40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41</v>
      </c>
      <c r="B22" s="13" t="s">
        <v>36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42</v>
      </c>
      <c r="B23" s="13" t="s">
        <v>43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1205.71666666667</v>
      </c>
      <c r="C27" s="16" t="s">
        <v>72</v>
      </c>
      <c r="D27" s="17">
        <v>-11.1647985779032</v>
      </c>
      <c r="E27" s="16"/>
      <c r="F27" s="16"/>
      <c r="G27" s="13">
        <v>1</v>
      </c>
      <c r="H27" s="18">
        <f t="shared" ref="H27:H38" si="0">E28</f>
        <v>-11.1647985779032</v>
      </c>
      <c r="I27" s="18">
        <f t="shared" ref="I27:I38" si="1">H27+273.15</f>
        <v>261.985201422097</v>
      </c>
      <c r="J27" s="18">
        <f t="shared" ref="J27:J38" si="2">EXP(($C$16*(I27-$C$14))/($C$17*I27*$C$14))</f>
        <v>0.00381475600284186</v>
      </c>
      <c r="K27" s="18">
        <f t="shared" ref="K27:K38" si="3">$B$27/12</f>
        <v>100.476388888889</v>
      </c>
      <c r="L27" s="18">
        <f t="shared" ref="L27:L38" si="4">K27*$B$28/100</f>
        <v>1.00476388888889</v>
      </c>
      <c r="M27" s="13" t="s">
        <v>73</v>
      </c>
      <c r="N27" s="13"/>
      <c r="O27" s="18">
        <f>L27</f>
        <v>1.00476388888889</v>
      </c>
      <c r="P27" s="18">
        <f t="shared" ref="P27:P38" si="5">O27*J27</f>
        <v>0.00383292907657762</v>
      </c>
      <c r="Q27" s="23">
        <f t="shared" ref="Q27:Q38" si="6">P27*$B$29</f>
        <v>0.000498280779955091</v>
      </c>
      <c r="R27" s="18">
        <f t="shared" ref="R27:R38" si="7">L27*$B$29</f>
        <v>0.130619305555556</v>
      </c>
      <c r="S27" s="24">
        <f t="shared" ref="S27:S38" si="8">Q27/R27</f>
        <v>0.00381475600284186</v>
      </c>
      <c r="T27" s="3">
        <v>0.01</v>
      </c>
      <c r="U27" s="25">
        <f t="shared" ref="U27:U38" si="9">S27*T27</f>
        <v>3.81475600284186e-5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0.0219381475600284</v>
      </c>
      <c r="AR27" s="28">
        <f t="shared" ref="AR27:AR38" si="15">$B$27/12</f>
        <v>100.476388888889</v>
      </c>
      <c r="AS27" s="1">
        <f t="shared" ref="AS27:AS38" si="16">$B$29</f>
        <v>0.13</v>
      </c>
      <c r="AT27" s="2">
        <f>$E$2/12</f>
        <v>30.1176666666667</v>
      </c>
      <c r="AU27" s="1">
        <f t="shared" ref="AU27:AU38" si="17">AT27*10000*AS27*0.67*AR27*AQ27</f>
        <v>57823.3766125142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-11.6102449860323</v>
      </c>
      <c r="E28" s="19">
        <f t="shared" ref="E28:E39" si="18">D27</f>
        <v>-11.1647985779032</v>
      </c>
      <c r="F28" s="16" t="s">
        <v>73</v>
      </c>
      <c r="G28" s="13">
        <v>2</v>
      </c>
      <c r="H28" s="18">
        <f t="shared" si="0"/>
        <v>-11.6102449860323</v>
      </c>
      <c r="I28" s="18">
        <f t="shared" si="1"/>
        <v>261.539755013968</v>
      </c>
      <c r="J28" s="18">
        <f t="shared" si="2"/>
        <v>0.00358076949259765</v>
      </c>
      <c r="K28" s="18">
        <f t="shared" si="3"/>
        <v>100.476388888889</v>
      </c>
      <c r="L28" s="18">
        <f t="shared" si="4"/>
        <v>1.00476388888889</v>
      </c>
      <c r="M28" s="13" t="s">
        <v>73</v>
      </c>
      <c r="N28" s="13"/>
      <c r="O28" s="18">
        <f t="shared" ref="O28:O38" si="19">L28+O27-P27-N28</f>
        <v>2.0056948487012</v>
      </c>
      <c r="P28" s="18">
        <f t="shared" si="5"/>
        <v>0.00718193092568952</v>
      </c>
      <c r="Q28" s="23">
        <f t="shared" si="6"/>
        <v>0.000933651020339637</v>
      </c>
      <c r="R28" s="18">
        <f t="shared" si="7"/>
        <v>0.130619305555556</v>
      </c>
      <c r="S28" s="24">
        <f t="shared" si="8"/>
        <v>0.00714787922327862</v>
      </c>
      <c r="T28" s="3">
        <v>0.01</v>
      </c>
      <c r="U28" s="25">
        <f t="shared" si="9"/>
        <v>7.14787922327862e-5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0.0219714787922328</v>
      </c>
      <c r="AR28" s="28">
        <f t="shared" si="15"/>
        <v>100.476388888889</v>
      </c>
      <c r="AS28" s="1">
        <f t="shared" si="16"/>
        <v>0.13</v>
      </c>
      <c r="AT28" s="2">
        <f t="shared" ref="AT28:AT38" si="20">$E$2/12</f>
        <v>30.1176666666667</v>
      </c>
      <c r="AU28" s="1">
        <f t="shared" si="17"/>
        <v>57911.2292622167</v>
      </c>
    </row>
    <row r="29" s="1" customFormat="1" spans="1:47">
      <c r="A29" s="13" t="s">
        <v>37</v>
      </c>
      <c r="B29" s="13">
        <v>0.13</v>
      </c>
      <c r="C29" s="16">
        <v>2</v>
      </c>
      <c r="D29" s="17">
        <v>-7.8806379205</v>
      </c>
      <c r="E29" s="19">
        <f t="shared" si="18"/>
        <v>-11.6102449860323</v>
      </c>
      <c r="F29" s="16" t="s">
        <v>73</v>
      </c>
      <c r="G29" s="13">
        <v>3</v>
      </c>
      <c r="H29" s="18">
        <f t="shared" si="0"/>
        <v>-7.8806379205</v>
      </c>
      <c r="I29" s="18">
        <f t="shared" si="1"/>
        <v>265.2693620795</v>
      </c>
      <c r="J29" s="18">
        <f t="shared" si="2"/>
        <v>0.00604361418842954</v>
      </c>
      <c r="K29" s="18">
        <f t="shared" si="3"/>
        <v>100.476388888889</v>
      </c>
      <c r="L29" s="18">
        <f t="shared" si="4"/>
        <v>1.00476388888889</v>
      </c>
      <c r="M29" s="13" t="s">
        <v>73</v>
      </c>
      <c r="N29" s="13"/>
      <c r="O29" s="18">
        <f t="shared" si="19"/>
        <v>3.0032768066644</v>
      </c>
      <c r="P29" s="18">
        <f t="shared" si="5"/>
        <v>0.0181506463205383</v>
      </c>
      <c r="Q29" s="23">
        <f t="shared" si="6"/>
        <v>0.00235958402166998</v>
      </c>
      <c r="R29" s="18">
        <f t="shared" si="7"/>
        <v>0.130619305555556</v>
      </c>
      <c r="S29" s="24">
        <f t="shared" si="8"/>
        <v>0.0180645886274935</v>
      </c>
      <c r="T29" s="3">
        <v>0.01</v>
      </c>
      <c r="U29" s="25">
        <f t="shared" si="9"/>
        <v>0.000180645886274935</v>
      </c>
      <c r="V29" s="24"/>
      <c r="W29" s="3"/>
      <c r="X29" s="25"/>
      <c r="Y29" s="27">
        <v>0.02</v>
      </c>
      <c r="Z29" s="3">
        <v>0.21</v>
      </c>
      <c r="AA29" s="26">
        <f t="shared" si="10"/>
        <v>0.0042</v>
      </c>
      <c r="AB29" s="3">
        <v>0.01</v>
      </c>
      <c r="AC29" s="3">
        <v>0.29</v>
      </c>
      <c r="AD29" s="26">
        <f t="shared" si="11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0.0220806458862749</v>
      </c>
      <c r="AR29" s="28">
        <f t="shared" si="15"/>
        <v>100.476388888889</v>
      </c>
      <c r="AS29" s="1">
        <f t="shared" si="16"/>
        <v>0.13</v>
      </c>
      <c r="AT29" s="2">
        <f t="shared" si="20"/>
        <v>30.1176666666667</v>
      </c>
      <c r="AU29" s="1">
        <f t="shared" si="17"/>
        <v>58198.9659535312</v>
      </c>
    </row>
    <row r="30" s="1" customFormat="1" spans="1:47">
      <c r="A30" s="13"/>
      <c r="B30" s="13"/>
      <c r="C30" s="16">
        <v>3</v>
      </c>
      <c r="D30" s="17">
        <v>-0.0973569747096775</v>
      </c>
      <c r="E30" s="19">
        <f t="shared" si="18"/>
        <v>-7.8806379205</v>
      </c>
      <c r="F30" s="16" t="s">
        <v>73</v>
      </c>
      <c r="G30" s="13">
        <v>4</v>
      </c>
      <c r="H30" s="18">
        <f t="shared" si="0"/>
        <v>-0.0973569747096775</v>
      </c>
      <c r="I30" s="18">
        <f t="shared" si="1"/>
        <v>273.05264302529</v>
      </c>
      <c r="J30" s="18">
        <f t="shared" si="2"/>
        <v>0.0172062923345452</v>
      </c>
      <c r="K30" s="18">
        <f t="shared" si="3"/>
        <v>100.476388888889</v>
      </c>
      <c r="L30" s="18">
        <f t="shared" si="4"/>
        <v>1.00476388888889</v>
      </c>
      <c r="M30" s="13" t="s">
        <v>73</v>
      </c>
      <c r="N30" s="13"/>
      <c r="O30" s="18">
        <f t="shared" si="19"/>
        <v>3.98989004923275</v>
      </c>
      <c r="P30" s="18">
        <f t="shared" si="5"/>
        <v>0.0686512145697916</v>
      </c>
      <c r="Q30" s="23">
        <f t="shared" si="6"/>
        <v>0.00892465789407291</v>
      </c>
      <c r="R30" s="18">
        <f t="shared" si="7"/>
        <v>0.130619305555556</v>
      </c>
      <c r="S30" s="24">
        <f t="shared" si="8"/>
        <v>0.0683257184388952</v>
      </c>
      <c r="T30" s="3">
        <v>0.01</v>
      </c>
      <c r="U30" s="25">
        <f t="shared" si="9"/>
        <v>0.000683257184388952</v>
      </c>
      <c r="V30" s="24"/>
      <c r="W30" s="3"/>
      <c r="X30" s="25"/>
      <c r="Y30" s="27">
        <v>0.02</v>
      </c>
      <c r="Z30" s="3">
        <v>0.21</v>
      </c>
      <c r="AA30" s="26">
        <f t="shared" si="10"/>
        <v>0.0042</v>
      </c>
      <c r="AB30" s="3">
        <v>0.01</v>
      </c>
      <c r="AC30" s="3">
        <v>0.29</v>
      </c>
      <c r="AD30" s="26">
        <f t="shared" si="11"/>
        <v>0.0029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0.022583257184389</v>
      </c>
      <c r="AR30" s="28">
        <f t="shared" si="15"/>
        <v>100.476388888889</v>
      </c>
      <c r="AS30" s="1">
        <f t="shared" si="16"/>
        <v>0.13</v>
      </c>
      <c r="AT30" s="2">
        <f t="shared" si="20"/>
        <v>30.1176666666667</v>
      </c>
      <c r="AU30" s="1">
        <f t="shared" si="17"/>
        <v>59523.7214872894</v>
      </c>
    </row>
    <row r="31" s="1" customFormat="1" spans="1:47">
      <c r="A31" s="13"/>
      <c r="B31" s="13"/>
      <c r="C31" s="16">
        <v>4</v>
      </c>
      <c r="D31" s="17">
        <v>6.2429255491</v>
      </c>
      <c r="E31" s="19">
        <f t="shared" si="18"/>
        <v>-0.0973569747096775</v>
      </c>
      <c r="F31" s="16" t="s">
        <v>73</v>
      </c>
      <c r="G31" s="13">
        <v>5</v>
      </c>
      <c r="H31" s="18">
        <f t="shared" si="0"/>
        <v>6.2429255491</v>
      </c>
      <c r="I31" s="18">
        <f t="shared" si="1"/>
        <v>279.3929255491</v>
      </c>
      <c r="J31" s="18">
        <f t="shared" si="2"/>
        <v>0.0386477150724247</v>
      </c>
      <c r="K31" s="18">
        <f t="shared" si="3"/>
        <v>100.476388888889</v>
      </c>
      <c r="L31" s="18">
        <f t="shared" si="4"/>
        <v>1.00476388888889</v>
      </c>
      <c r="M31" s="13" t="s">
        <v>75</v>
      </c>
      <c r="N31" s="18">
        <f>(O30-P30)*C22/100</f>
        <v>3.72517689292981</v>
      </c>
      <c r="O31" s="18">
        <f t="shared" si="19"/>
        <v>1.20082583062204</v>
      </c>
      <c r="P31" s="18">
        <f t="shared" si="5"/>
        <v>0.0464091745534882</v>
      </c>
      <c r="Q31" s="23">
        <f t="shared" si="6"/>
        <v>0.00603319269195347</v>
      </c>
      <c r="R31" s="18">
        <f t="shared" si="7"/>
        <v>0.130619305555556</v>
      </c>
      <c r="S31" s="24">
        <f t="shared" si="8"/>
        <v>0.0461891346481505</v>
      </c>
      <c r="T31" s="3">
        <v>0.01</v>
      </c>
      <c r="U31" s="25">
        <f t="shared" si="9"/>
        <v>0.000461891346481505</v>
      </c>
      <c r="V31" s="24"/>
      <c r="W31" s="3"/>
      <c r="X31" s="25"/>
      <c r="Y31" s="27">
        <v>0.04</v>
      </c>
      <c r="Z31" s="3">
        <v>0.21</v>
      </c>
      <c r="AA31" s="26">
        <f t="shared" si="10"/>
        <v>0.0084</v>
      </c>
      <c r="AB31" s="3">
        <v>0.015</v>
      </c>
      <c r="AC31" s="3">
        <v>0.29</v>
      </c>
      <c r="AD31" s="26">
        <f t="shared" si="11"/>
        <v>0.00435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0.0299118913464815</v>
      </c>
      <c r="AR31" s="28">
        <f t="shared" si="15"/>
        <v>100.476388888889</v>
      </c>
      <c r="AS31" s="1">
        <f t="shared" si="16"/>
        <v>0.13</v>
      </c>
      <c r="AT31" s="2">
        <f t="shared" si="20"/>
        <v>30.1176666666667</v>
      </c>
      <c r="AU31" s="1">
        <f t="shared" si="17"/>
        <v>78840.1369708885</v>
      </c>
    </row>
    <row r="32" s="1" customFormat="1" spans="1:47">
      <c r="A32" s="13"/>
      <c r="B32" s="13"/>
      <c r="C32" s="16">
        <v>5</v>
      </c>
      <c r="D32" s="17">
        <v>17.9750090645161</v>
      </c>
      <c r="E32" s="19">
        <f t="shared" si="18"/>
        <v>6.2429255491</v>
      </c>
      <c r="F32" s="16" t="s">
        <v>75</v>
      </c>
      <c r="G32" s="13">
        <v>6</v>
      </c>
      <c r="H32" s="18">
        <f t="shared" si="0"/>
        <v>17.9750090645161</v>
      </c>
      <c r="I32" s="18">
        <f t="shared" si="1"/>
        <v>291.125009064516</v>
      </c>
      <c r="J32" s="18">
        <f t="shared" si="2"/>
        <v>0.157417950172405</v>
      </c>
      <c r="K32" s="18">
        <f t="shared" si="3"/>
        <v>100.476388888889</v>
      </c>
      <c r="L32" s="18">
        <f t="shared" si="4"/>
        <v>1.00476388888889</v>
      </c>
      <c r="M32" s="13" t="s">
        <v>73</v>
      </c>
      <c r="N32" s="13"/>
      <c r="O32" s="18">
        <f t="shared" si="19"/>
        <v>2.15918054495744</v>
      </c>
      <c r="P32" s="18">
        <f t="shared" si="5"/>
        <v>0.339893775439336</v>
      </c>
      <c r="Q32" s="23">
        <f t="shared" si="6"/>
        <v>0.0441861908071137</v>
      </c>
      <c r="R32" s="18">
        <f t="shared" si="7"/>
        <v>0.130619305555556</v>
      </c>
      <c r="S32" s="24">
        <f t="shared" si="8"/>
        <v>0.338282236451795</v>
      </c>
      <c r="T32" s="3">
        <v>0.01</v>
      </c>
      <c r="U32" s="25">
        <f t="shared" si="9"/>
        <v>0.00338282236451795</v>
      </c>
      <c r="V32" s="24"/>
      <c r="W32" s="3"/>
      <c r="X32" s="25"/>
      <c r="Y32" s="27">
        <v>0.04</v>
      </c>
      <c r="Z32" s="3">
        <v>0.21</v>
      </c>
      <c r="AA32" s="26">
        <f t="shared" si="10"/>
        <v>0.0084</v>
      </c>
      <c r="AB32" s="3">
        <v>0.015</v>
      </c>
      <c r="AC32" s="3">
        <v>0.29</v>
      </c>
      <c r="AD32" s="26">
        <f t="shared" si="11"/>
        <v>0.00435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0.0328328223645179</v>
      </c>
      <c r="AR32" s="28">
        <f t="shared" si="15"/>
        <v>100.476388888889</v>
      </c>
      <c r="AS32" s="1">
        <f t="shared" si="16"/>
        <v>0.13</v>
      </c>
      <c r="AT32" s="2">
        <f t="shared" si="20"/>
        <v>30.1176666666667</v>
      </c>
      <c r="AU32" s="1">
        <f t="shared" si="17"/>
        <v>86538.9681439831</v>
      </c>
    </row>
    <row r="33" s="1" customFormat="1" spans="1:47">
      <c r="A33" s="13"/>
      <c r="B33" s="13"/>
      <c r="C33" s="16">
        <v>6</v>
      </c>
      <c r="D33" s="17">
        <v>21.457368273</v>
      </c>
      <c r="E33" s="19">
        <f t="shared" si="18"/>
        <v>17.9750090645161</v>
      </c>
      <c r="F33" s="16" t="s">
        <v>73</v>
      </c>
      <c r="G33" s="13">
        <v>7</v>
      </c>
      <c r="H33" s="18">
        <f t="shared" si="0"/>
        <v>21.457368273</v>
      </c>
      <c r="I33" s="18">
        <f t="shared" si="1"/>
        <v>294.607368273</v>
      </c>
      <c r="J33" s="18">
        <f t="shared" si="2"/>
        <v>0.233747210164548</v>
      </c>
      <c r="K33" s="18">
        <f t="shared" si="3"/>
        <v>100.476388888889</v>
      </c>
      <c r="L33" s="18">
        <f t="shared" si="4"/>
        <v>1.00476388888889</v>
      </c>
      <c r="M33" s="13" t="s">
        <v>73</v>
      </c>
      <c r="N33" s="13"/>
      <c r="O33" s="18">
        <f t="shared" si="19"/>
        <v>2.82405065840699</v>
      </c>
      <c r="P33" s="18">
        <f t="shared" si="5"/>
        <v>0.660113962765989</v>
      </c>
      <c r="Q33" s="23">
        <f t="shared" si="6"/>
        <v>0.0858148151595786</v>
      </c>
      <c r="R33" s="18">
        <f t="shared" si="7"/>
        <v>0.130619305555556</v>
      </c>
      <c r="S33" s="24">
        <f t="shared" si="8"/>
        <v>0.656984163210694</v>
      </c>
      <c r="T33" s="3">
        <v>0.01</v>
      </c>
      <c r="U33" s="25">
        <f t="shared" si="9"/>
        <v>0.00656984163210694</v>
      </c>
      <c r="V33" s="24"/>
      <c r="W33" s="3"/>
      <c r="X33" s="25"/>
      <c r="Y33" s="27">
        <v>0.04</v>
      </c>
      <c r="Z33" s="3">
        <v>0.21</v>
      </c>
      <c r="AA33" s="26">
        <f t="shared" si="10"/>
        <v>0.0084</v>
      </c>
      <c r="AB33" s="3">
        <v>0.015</v>
      </c>
      <c r="AC33" s="3">
        <v>0.29</v>
      </c>
      <c r="AD33" s="26">
        <f t="shared" si="11"/>
        <v>0.00435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0.0360198416321069</v>
      </c>
      <c r="AR33" s="28">
        <f t="shared" si="15"/>
        <v>100.476388888889</v>
      </c>
      <c r="AS33" s="1">
        <f t="shared" si="16"/>
        <v>0.13</v>
      </c>
      <c r="AT33" s="2">
        <f t="shared" si="20"/>
        <v>30.1176666666667</v>
      </c>
      <c r="AU33" s="1">
        <f t="shared" si="17"/>
        <v>94939.1402586472</v>
      </c>
    </row>
    <row r="34" s="1" customFormat="1" spans="1:47">
      <c r="A34" s="13"/>
      <c r="B34" s="13"/>
      <c r="C34" s="16">
        <v>7</v>
      </c>
      <c r="D34" s="17">
        <v>24.3611452406452</v>
      </c>
      <c r="E34" s="19">
        <f t="shared" si="18"/>
        <v>21.457368273</v>
      </c>
      <c r="F34" s="16" t="s">
        <v>73</v>
      </c>
      <c r="G34" s="13">
        <v>8</v>
      </c>
      <c r="H34" s="18">
        <f t="shared" si="0"/>
        <v>24.3611452406452</v>
      </c>
      <c r="I34" s="18">
        <f t="shared" si="1"/>
        <v>297.511145240645</v>
      </c>
      <c r="J34" s="18">
        <f t="shared" si="2"/>
        <v>0.322730085471045</v>
      </c>
      <c r="K34" s="18">
        <f t="shared" si="3"/>
        <v>100.476388888889</v>
      </c>
      <c r="L34" s="18">
        <f t="shared" si="4"/>
        <v>1.00476388888889</v>
      </c>
      <c r="M34" s="13" t="s">
        <v>73</v>
      </c>
      <c r="N34" s="13"/>
      <c r="O34" s="18">
        <f t="shared" si="19"/>
        <v>3.16870058452989</v>
      </c>
      <c r="P34" s="18">
        <f t="shared" si="5"/>
        <v>1.02263501047748</v>
      </c>
      <c r="Q34" s="23">
        <f t="shared" si="6"/>
        <v>0.132942551362073</v>
      </c>
      <c r="R34" s="18">
        <f t="shared" si="7"/>
        <v>0.130619305555556</v>
      </c>
      <c r="S34" s="24">
        <f t="shared" si="8"/>
        <v>1.01778638920668</v>
      </c>
      <c r="T34" s="3">
        <v>0.01</v>
      </c>
      <c r="U34" s="25">
        <f t="shared" si="9"/>
        <v>0.0101778638920668</v>
      </c>
      <c r="V34" s="24"/>
      <c r="W34" s="3"/>
      <c r="X34" s="25"/>
      <c r="Y34" s="27">
        <v>0.04</v>
      </c>
      <c r="Z34" s="3">
        <v>0.21</v>
      </c>
      <c r="AA34" s="26">
        <f t="shared" si="10"/>
        <v>0.0084</v>
      </c>
      <c r="AB34" s="3">
        <v>0.015</v>
      </c>
      <c r="AC34" s="3">
        <v>0.29</v>
      </c>
      <c r="AD34" s="26">
        <f t="shared" si="11"/>
        <v>0.00435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0.0396278638920668</v>
      </c>
      <c r="AR34" s="28">
        <f t="shared" si="15"/>
        <v>100.476388888889</v>
      </c>
      <c r="AS34" s="1">
        <f t="shared" si="16"/>
        <v>0.13</v>
      </c>
      <c r="AT34" s="2">
        <f t="shared" si="20"/>
        <v>30.1176666666667</v>
      </c>
      <c r="AU34" s="1">
        <f t="shared" si="17"/>
        <v>104448.969171646</v>
      </c>
    </row>
    <row r="35" s="1" customFormat="1" spans="1:47">
      <c r="A35" s="13"/>
      <c r="B35" s="13"/>
      <c r="C35" s="16">
        <v>8</v>
      </c>
      <c r="D35" s="17">
        <v>24.1543073874193</v>
      </c>
      <c r="E35" s="19">
        <f t="shared" si="18"/>
        <v>24.3611452406452</v>
      </c>
      <c r="F35" s="16" t="s">
        <v>73</v>
      </c>
      <c r="G35" s="13">
        <v>9</v>
      </c>
      <c r="H35" s="18">
        <f t="shared" si="0"/>
        <v>24.1543073874193</v>
      </c>
      <c r="I35" s="18">
        <f t="shared" si="1"/>
        <v>297.304307387419</v>
      </c>
      <c r="J35" s="18">
        <f t="shared" si="2"/>
        <v>0.315464912085591</v>
      </c>
      <c r="K35" s="18">
        <f t="shared" si="3"/>
        <v>100.476388888889</v>
      </c>
      <c r="L35" s="18">
        <f t="shared" si="4"/>
        <v>1.00476388888889</v>
      </c>
      <c r="M35" s="13" t="s">
        <v>73</v>
      </c>
      <c r="N35" s="13"/>
      <c r="O35" s="18">
        <f t="shared" si="19"/>
        <v>3.1508294629413</v>
      </c>
      <c r="P35" s="18">
        <f t="shared" si="5"/>
        <v>0.993976139523466</v>
      </c>
      <c r="Q35" s="23">
        <f t="shared" si="6"/>
        <v>0.129216898138051</v>
      </c>
      <c r="R35" s="18">
        <f t="shared" si="7"/>
        <v>0.130619305555556</v>
      </c>
      <c r="S35" s="24">
        <f t="shared" si="8"/>
        <v>0.989263398610641</v>
      </c>
      <c r="T35" s="3">
        <v>0.01</v>
      </c>
      <c r="U35" s="25">
        <f t="shared" si="9"/>
        <v>0.00989263398610641</v>
      </c>
      <c r="V35" s="24"/>
      <c r="W35" s="3"/>
      <c r="X35" s="25"/>
      <c r="Y35" s="27">
        <v>0.04</v>
      </c>
      <c r="Z35" s="3">
        <v>0.21</v>
      </c>
      <c r="AA35" s="26">
        <f t="shared" si="10"/>
        <v>0.0084</v>
      </c>
      <c r="AB35" s="3">
        <v>0.015</v>
      </c>
      <c r="AC35" s="3">
        <v>0.29</v>
      </c>
      <c r="AD35" s="26">
        <f t="shared" si="11"/>
        <v>0.00435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0.0393426339861064</v>
      </c>
      <c r="AR35" s="28">
        <f t="shared" si="15"/>
        <v>100.476388888889</v>
      </c>
      <c r="AS35" s="1">
        <f t="shared" si="16"/>
        <v>0.13</v>
      </c>
      <c r="AT35" s="2">
        <f t="shared" si="20"/>
        <v>30.1176666666667</v>
      </c>
      <c r="AU35" s="1">
        <f t="shared" si="17"/>
        <v>103697.175692804</v>
      </c>
    </row>
    <row r="36" s="1" customFormat="1" spans="1:47">
      <c r="A36" s="13"/>
      <c r="B36" s="13"/>
      <c r="C36" s="16">
        <v>9</v>
      </c>
      <c r="D36" s="17">
        <v>17.7548287353333</v>
      </c>
      <c r="E36" s="19">
        <f t="shared" si="18"/>
        <v>24.1543073874193</v>
      </c>
      <c r="F36" s="16" t="s">
        <v>73</v>
      </c>
      <c r="G36" s="13">
        <v>10</v>
      </c>
      <c r="H36" s="18">
        <f t="shared" si="0"/>
        <v>17.7548287353333</v>
      </c>
      <c r="I36" s="18">
        <f t="shared" si="1"/>
        <v>290.904828735333</v>
      </c>
      <c r="J36" s="18">
        <f t="shared" si="2"/>
        <v>0.153483058500734</v>
      </c>
      <c r="K36" s="18">
        <f t="shared" si="3"/>
        <v>100.476388888889</v>
      </c>
      <c r="L36" s="18">
        <f t="shared" si="4"/>
        <v>1.00476388888889</v>
      </c>
      <c r="M36" s="13" t="s">
        <v>73</v>
      </c>
      <c r="N36" s="13"/>
      <c r="O36" s="18">
        <f t="shared" si="19"/>
        <v>3.16161721230672</v>
      </c>
      <c r="P36" s="18">
        <f t="shared" si="5"/>
        <v>0.4852546795534</v>
      </c>
      <c r="Q36" s="23">
        <f t="shared" si="6"/>
        <v>0.063083108341942</v>
      </c>
      <c r="R36" s="18">
        <f t="shared" si="7"/>
        <v>0.130619305555556</v>
      </c>
      <c r="S36" s="24">
        <f t="shared" si="8"/>
        <v>0.482953940641732</v>
      </c>
      <c r="T36" s="3">
        <v>0.01</v>
      </c>
      <c r="U36" s="25">
        <f t="shared" si="9"/>
        <v>0.00482953940641732</v>
      </c>
      <c r="V36" s="24"/>
      <c r="W36" s="3"/>
      <c r="X36" s="25"/>
      <c r="Y36" s="27">
        <v>0.02</v>
      </c>
      <c r="Z36" s="3">
        <v>0.21</v>
      </c>
      <c r="AA36" s="26">
        <f t="shared" si="10"/>
        <v>0.0042</v>
      </c>
      <c r="AB36" s="3">
        <v>0.01</v>
      </c>
      <c r="AC36" s="3">
        <v>0.29</v>
      </c>
      <c r="AD36" s="26">
        <f t="shared" si="11"/>
        <v>0.0029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0.0267295394064173</v>
      </c>
      <c r="AR36" s="28">
        <f t="shared" si="15"/>
        <v>100.476388888889</v>
      </c>
      <c r="AS36" s="1">
        <f t="shared" si="16"/>
        <v>0.13</v>
      </c>
      <c r="AT36" s="2">
        <f t="shared" si="20"/>
        <v>30.1176666666667</v>
      </c>
      <c r="AU36" s="1">
        <f t="shared" si="17"/>
        <v>70452.2667443625</v>
      </c>
    </row>
    <row r="37" s="1" customFormat="1" spans="1:47">
      <c r="A37" s="13"/>
      <c r="B37" s="13"/>
      <c r="C37" s="16">
        <v>10</v>
      </c>
      <c r="D37" s="17">
        <v>9.82840674616129</v>
      </c>
      <c r="E37" s="19">
        <f t="shared" si="18"/>
        <v>17.7548287353333</v>
      </c>
      <c r="F37" s="16" t="s">
        <v>73</v>
      </c>
      <c r="G37" s="13">
        <v>11</v>
      </c>
      <c r="H37" s="18">
        <f t="shared" si="0"/>
        <v>9.82840674616129</v>
      </c>
      <c r="I37" s="18">
        <f t="shared" si="1"/>
        <v>282.978406746161</v>
      </c>
      <c r="J37" s="18">
        <f t="shared" si="2"/>
        <v>0.060102565142642</v>
      </c>
      <c r="K37" s="18">
        <f t="shared" si="3"/>
        <v>100.476388888889</v>
      </c>
      <c r="L37" s="18">
        <f t="shared" si="4"/>
        <v>1.00476388888889</v>
      </c>
      <c r="M37" s="13" t="s">
        <v>75</v>
      </c>
      <c r="N37" s="18">
        <f>(O36-P36)*C22/100</f>
        <v>2.54254440611565</v>
      </c>
      <c r="O37" s="18">
        <f t="shared" si="19"/>
        <v>1.13858201552655</v>
      </c>
      <c r="P37" s="18">
        <f t="shared" si="5"/>
        <v>0.0684316997584253</v>
      </c>
      <c r="Q37" s="23">
        <f t="shared" si="6"/>
        <v>0.0088961209685953</v>
      </c>
      <c r="R37" s="18">
        <f t="shared" si="7"/>
        <v>0.130619305555556</v>
      </c>
      <c r="S37" s="24">
        <f t="shared" si="8"/>
        <v>0.068107244413511</v>
      </c>
      <c r="T37" s="3">
        <v>0.01</v>
      </c>
      <c r="U37" s="25">
        <f t="shared" si="9"/>
        <v>0.00068107244413511</v>
      </c>
      <c r="V37" s="24"/>
      <c r="W37" s="3"/>
      <c r="X37" s="25"/>
      <c r="Y37" s="27">
        <v>0.02</v>
      </c>
      <c r="Z37" s="3">
        <v>0.21</v>
      </c>
      <c r="AA37" s="26">
        <f t="shared" si="10"/>
        <v>0.0042</v>
      </c>
      <c r="AB37" s="3">
        <v>0.01</v>
      </c>
      <c r="AC37" s="3">
        <v>0.29</v>
      </c>
      <c r="AD37" s="26">
        <f t="shared" si="11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0.0225810724441351</v>
      </c>
      <c r="AR37" s="28">
        <f t="shared" si="15"/>
        <v>100.476388888889</v>
      </c>
      <c r="AS37" s="1">
        <f t="shared" si="16"/>
        <v>0.13</v>
      </c>
      <c r="AT37" s="2">
        <f t="shared" si="20"/>
        <v>30.1176666666667</v>
      </c>
      <c r="AU37" s="1">
        <f t="shared" si="17"/>
        <v>59517.9630677076</v>
      </c>
    </row>
    <row r="38" s="1" customFormat="1" spans="1:48">
      <c r="A38" s="13"/>
      <c r="B38" s="13"/>
      <c r="C38" s="16">
        <v>11</v>
      </c>
      <c r="D38" s="17">
        <v>1.8647506721</v>
      </c>
      <c r="E38" s="19">
        <f t="shared" si="18"/>
        <v>9.82840674616129</v>
      </c>
      <c r="F38" s="16" t="s">
        <v>75</v>
      </c>
      <c r="G38" s="13">
        <v>12</v>
      </c>
      <c r="H38" s="18">
        <f t="shared" si="0"/>
        <v>1.8647506721</v>
      </c>
      <c r="I38" s="18">
        <f t="shared" si="1"/>
        <v>275.0147506721</v>
      </c>
      <c r="J38" s="18">
        <f t="shared" si="2"/>
        <v>0.0221909899348216</v>
      </c>
      <c r="K38" s="18">
        <f t="shared" si="3"/>
        <v>100.476388888889</v>
      </c>
      <c r="L38" s="18">
        <f t="shared" si="4"/>
        <v>1.00476388888889</v>
      </c>
      <c r="M38" s="13" t="s">
        <v>73</v>
      </c>
      <c r="N38" s="13"/>
      <c r="O38" s="18">
        <f t="shared" si="19"/>
        <v>2.07491420465702</v>
      </c>
      <c r="P38" s="18">
        <f t="shared" si="5"/>
        <v>0.0460444002311622</v>
      </c>
      <c r="Q38" s="23">
        <f t="shared" si="6"/>
        <v>0.00598577203005109</v>
      </c>
      <c r="R38" s="18">
        <f t="shared" si="7"/>
        <v>0.130619305555556</v>
      </c>
      <c r="S38" s="24">
        <f t="shared" si="8"/>
        <v>0.0458260898309952</v>
      </c>
      <c r="T38" s="3">
        <v>0.01</v>
      </c>
      <c r="U38" s="25">
        <f t="shared" si="9"/>
        <v>0.000458260898309952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0.02235826089831</v>
      </c>
      <c r="AR38" s="28">
        <f t="shared" si="15"/>
        <v>100.476388888889</v>
      </c>
      <c r="AS38" s="1">
        <f t="shared" si="16"/>
        <v>0.13</v>
      </c>
      <c r="AT38" s="2">
        <f t="shared" si="20"/>
        <v>30.1176666666667</v>
      </c>
      <c r="AU38" s="1">
        <f t="shared" si="17"/>
        <v>58930.6885089687</v>
      </c>
      <c r="AV38" s="1">
        <f>SUM(AU27:AU38)</f>
        <v>890822.60187456</v>
      </c>
    </row>
    <row r="39" s="1" customFormat="1" spans="1:46">
      <c r="A39" s="13"/>
      <c r="B39" s="13"/>
      <c r="C39" s="16">
        <v>12</v>
      </c>
      <c r="D39" s="17">
        <v>-6.51765313158064</v>
      </c>
      <c r="E39" s="19">
        <f t="shared" si="18"/>
        <v>1.8647506721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-11.1647985779032</v>
      </c>
      <c r="E42" s="16"/>
      <c r="F42" s="16"/>
      <c r="G42" s="13">
        <v>1</v>
      </c>
      <c r="H42" s="18">
        <f t="shared" ref="H42:H53" si="21">E43</f>
        <v>-11.1647985779032</v>
      </c>
      <c r="I42" s="18">
        <f t="shared" ref="I42:I53" si="22">H42+273.15</f>
        <v>261.985201422097</v>
      </c>
      <c r="J42" s="18">
        <f t="shared" ref="J42:J53" si="23">EXP(($C$16*(I42-$C$14))/($C$17*I42*$C$14))</f>
        <v>0.00381475600284186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0.000294083513963249</v>
      </c>
      <c r="Q42" s="23">
        <f t="shared" ref="Q42:Q53" si="27">P42*$B$44</f>
        <v>5.29350325133847e-5</v>
      </c>
      <c r="R42" s="18">
        <f t="shared" ref="R42:R53" si="28">L42*$B$44</f>
        <v>0.0138763875</v>
      </c>
      <c r="S42" s="24">
        <f t="shared" ref="S42:S53" si="29">Q42/R42</f>
        <v>0.00381475600284186</v>
      </c>
      <c r="T42" s="3">
        <v>0.01</v>
      </c>
      <c r="U42" s="25">
        <f t="shared" ref="U42:U53" si="30">S42*T42</f>
        <v>3.81475600284186e-5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0.0148381475600284</v>
      </c>
      <c r="AR42" s="28">
        <f t="shared" ref="AR42:AR53" si="34">$B$42/12</f>
        <v>7.70910416666667</v>
      </c>
      <c r="AS42" s="1">
        <f t="shared" ref="AS42:AS53" si="35">$B$44</f>
        <v>0.18</v>
      </c>
      <c r="AT42" s="2">
        <f>$E$5/12</f>
        <v>112.5655</v>
      </c>
      <c r="AU42" s="1">
        <f t="shared" ref="AU42:AU53" si="36">AT42*10000*AS42*0.67*AR42*AQ42</f>
        <v>15528.7397728495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-11.6102449860323</v>
      </c>
      <c r="E43" s="19">
        <f t="shared" ref="E43:E54" si="37">D42</f>
        <v>-11.1647985779032</v>
      </c>
      <c r="F43" s="16" t="s">
        <v>73</v>
      </c>
      <c r="G43" s="13">
        <v>2</v>
      </c>
      <c r="H43" s="18">
        <f t="shared" si="21"/>
        <v>-11.6102449860323</v>
      </c>
      <c r="I43" s="18">
        <f t="shared" si="22"/>
        <v>261.539755013968</v>
      </c>
      <c r="J43" s="18">
        <f t="shared" si="23"/>
        <v>0.00358076949259765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0.15388799981937</v>
      </c>
      <c r="P43" s="18">
        <f t="shared" si="26"/>
        <v>0.000551037455030073</v>
      </c>
      <c r="Q43" s="23">
        <f t="shared" si="27"/>
        <v>9.91867419054131e-5</v>
      </c>
      <c r="R43" s="18">
        <f t="shared" si="28"/>
        <v>0.0138763875</v>
      </c>
      <c r="S43" s="24">
        <f t="shared" si="29"/>
        <v>0.00714787922327862</v>
      </c>
      <c r="T43" s="3">
        <v>0.01</v>
      </c>
      <c r="U43" s="25">
        <f t="shared" si="30"/>
        <v>7.14787922327862e-5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0.0148714787922328</v>
      </c>
      <c r="AR43" s="28">
        <f t="shared" si="34"/>
        <v>7.70910416666667</v>
      </c>
      <c r="AS43" s="1">
        <f t="shared" si="35"/>
        <v>0.18</v>
      </c>
      <c r="AT43" s="2">
        <f t="shared" ref="AT43:AT53" si="39">$E$5/12</f>
        <v>112.5655</v>
      </c>
      <c r="AU43" s="1">
        <f t="shared" si="36"/>
        <v>15563.6222963664</v>
      </c>
    </row>
    <row r="44" s="1" customFormat="1" spans="1:47">
      <c r="A44" s="13" t="s">
        <v>37</v>
      </c>
      <c r="B44" s="13">
        <v>0.18</v>
      </c>
      <c r="C44" s="16">
        <v>2</v>
      </c>
      <c r="D44" s="17">
        <v>-7.8806379205</v>
      </c>
      <c r="E44" s="19">
        <f t="shared" si="37"/>
        <v>-11.6102449860323</v>
      </c>
      <c r="F44" s="16" t="s">
        <v>73</v>
      </c>
      <c r="G44" s="13">
        <v>3</v>
      </c>
      <c r="H44" s="18">
        <f t="shared" si="21"/>
        <v>-7.8806379205</v>
      </c>
      <c r="I44" s="18">
        <f t="shared" si="22"/>
        <v>265.2693620795</v>
      </c>
      <c r="J44" s="18">
        <f t="shared" si="23"/>
        <v>0.00604361418842954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0.230428004031007</v>
      </c>
      <c r="P44" s="18">
        <f t="shared" si="26"/>
        <v>0.00139261795457329</v>
      </c>
      <c r="Q44" s="23">
        <f t="shared" si="27"/>
        <v>0.000250671231823192</v>
      </c>
      <c r="R44" s="18">
        <f t="shared" si="28"/>
        <v>0.0138763875</v>
      </c>
      <c r="S44" s="24">
        <f t="shared" si="29"/>
        <v>0.0180645886274935</v>
      </c>
      <c r="T44" s="3">
        <v>0.01</v>
      </c>
      <c r="U44" s="25">
        <f t="shared" si="30"/>
        <v>0.000180645886274935</v>
      </c>
      <c r="V44" s="24"/>
      <c r="W44" s="3"/>
      <c r="X44" s="25"/>
      <c r="Y44" s="27">
        <v>0.02</v>
      </c>
      <c r="Z44" s="3">
        <v>0.49</v>
      </c>
      <c r="AA44" s="26">
        <f t="shared" si="31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32"/>
        <v>0.005</v>
      </c>
      <c r="AQ44" s="1">
        <f t="shared" si="33"/>
        <v>0.0149806458862749</v>
      </c>
      <c r="AR44" s="28">
        <f t="shared" si="34"/>
        <v>7.70910416666667</v>
      </c>
      <c r="AS44" s="1">
        <f t="shared" si="35"/>
        <v>0.18</v>
      </c>
      <c r="AT44" s="2">
        <f t="shared" si="39"/>
        <v>112.5655</v>
      </c>
      <c r="AU44" s="1">
        <f t="shared" si="36"/>
        <v>15677.8702096103</v>
      </c>
    </row>
    <row r="45" s="1" customFormat="1" spans="1:47">
      <c r="A45" s="13"/>
      <c r="B45" s="13"/>
      <c r="C45" s="16">
        <v>3</v>
      </c>
      <c r="D45" s="17">
        <v>-0.0973569747096775</v>
      </c>
      <c r="E45" s="19">
        <f t="shared" si="37"/>
        <v>-7.8806379205</v>
      </c>
      <c r="F45" s="16" t="s">
        <v>73</v>
      </c>
      <c r="G45" s="13">
        <v>4</v>
      </c>
      <c r="H45" s="18">
        <f t="shared" si="21"/>
        <v>-0.0973569747096775</v>
      </c>
      <c r="I45" s="18">
        <f t="shared" si="22"/>
        <v>273.05264302529</v>
      </c>
      <c r="J45" s="18">
        <f t="shared" si="23"/>
        <v>0.0172062923345452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0.3061264277431</v>
      </c>
      <c r="P45" s="18">
        <f t="shared" si="26"/>
        <v>0.00526730080707781</v>
      </c>
      <c r="Q45" s="23">
        <f t="shared" si="27"/>
        <v>0.000948114145274005</v>
      </c>
      <c r="R45" s="18">
        <f t="shared" si="28"/>
        <v>0.0138763875</v>
      </c>
      <c r="S45" s="24">
        <f t="shared" si="29"/>
        <v>0.0683257184388952</v>
      </c>
      <c r="T45" s="3">
        <v>0.01</v>
      </c>
      <c r="U45" s="25">
        <f t="shared" si="30"/>
        <v>0.000683257184388952</v>
      </c>
      <c r="V45" s="24"/>
      <c r="W45" s="3"/>
      <c r="X45" s="25"/>
      <c r="Y45" s="27">
        <v>0.02</v>
      </c>
      <c r="Z45" s="3">
        <v>0.49</v>
      </c>
      <c r="AA45" s="26">
        <f t="shared" si="31"/>
        <v>0.0098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</v>
      </c>
      <c r="AO45" s="3">
        <v>0.5</v>
      </c>
      <c r="AP45" s="3">
        <f t="shared" si="32"/>
        <v>0.005</v>
      </c>
      <c r="AQ45" s="1">
        <f t="shared" si="33"/>
        <v>0.015483257184389</v>
      </c>
      <c r="AR45" s="28">
        <f t="shared" si="34"/>
        <v>7.70910416666667</v>
      </c>
      <c r="AS45" s="1">
        <f t="shared" si="35"/>
        <v>0.18</v>
      </c>
      <c r="AT45" s="2">
        <f t="shared" si="39"/>
        <v>112.5655</v>
      </c>
      <c r="AU45" s="1">
        <f t="shared" si="36"/>
        <v>16203.8738784464</v>
      </c>
    </row>
    <row r="46" s="1" customFormat="1" spans="1:47">
      <c r="A46" s="13"/>
      <c r="B46" s="13"/>
      <c r="C46" s="16">
        <v>4</v>
      </c>
      <c r="D46" s="17">
        <v>6.2429255491</v>
      </c>
      <c r="E46" s="19">
        <f t="shared" si="37"/>
        <v>-0.0973569747096775</v>
      </c>
      <c r="F46" s="16" t="s">
        <v>73</v>
      </c>
      <c r="G46" s="13">
        <v>5</v>
      </c>
      <c r="H46" s="18">
        <f t="shared" si="21"/>
        <v>6.2429255491</v>
      </c>
      <c r="I46" s="18">
        <f t="shared" si="22"/>
        <v>279.3929255491</v>
      </c>
      <c r="J46" s="18">
        <f t="shared" si="23"/>
        <v>0.0386477150724247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0.285816170589221</v>
      </c>
      <c r="O46" s="18">
        <f t="shared" si="38"/>
        <v>0.0921339980134678</v>
      </c>
      <c r="P46" s="18">
        <f t="shared" si="26"/>
        <v>0.00356076850370785</v>
      </c>
      <c r="Q46" s="23">
        <f t="shared" si="27"/>
        <v>0.000640938330667412</v>
      </c>
      <c r="R46" s="18">
        <f t="shared" si="28"/>
        <v>0.0138763875</v>
      </c>
      <c r="S46" s="24">
        <f t="shared" si="29"/>
        <v>0.0461891346481505</v>
      </c>
      <c r="T46" s="3">
        <v>0.01</v>
      </c>
      <c r="U46" s="25">
        <f t="shared" si="30"/>
        <v>0.000461891346481505</v>
      </c>
      <c r="V46" s="24"/>
      <c r="W46" s="3"/>
      <c r="X46" s="25"/>
      <c r="Y46" s="27">
        <v>0.04</v>
      </c>
      <c r="Z46" s="3">
        <v>0.49</v>
      </c>
      <c r="AA46" s="26">
        <f t="shared" si="31"/>
        <v>0.0196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0.015</v>
      </c>
      <c r="AO46" s="3">
        <v>0.5</v>
      </c>
      <c r="AP46" s="3">
        <f t="shared" si="32"/>
        <v>0.0075</v>
      </c>
      <c r="AQ46" s="1">
        <f t="shared" si="33"/>
        <v>0.0275618913464815</v>
      </c>
      <c r="AR46" s="28">
        <f t="shared" si="34"/>
        <v>7.70910416666667</v>
      </c>
      <c r="AS46" s="1">
        <f t="shared" si="35"/>
        <v>0.18</v>
      </c>
      <c r="AT46" s="2">
        <f t="shared" si="39"/>
        <v>112.5655</v>
      </c>
      <c r="AU46" s="1">
        <f t="shared" si="36"/>
        <v>28844.6678829391</v>
      </c>
    </row>
    <row r="47" s="1" customFormat="1" spans="1:47">
      <c r="A47" s="13"/>
      <c r="B47" s="13"/>
      <c r="C47" s="16">
        <v>5</v>
      </c>
      <c r="D47" s="17">
        <v>17.9750090645161</v>
      </c>
      <c r="E47" s="19">
        <f t="shared" si="37"/>
        <v>6.2429255491</v>
      </c>
      <c r="F47" s="16" t="s">
        <v>75</v>
      </c>
      <c r="G47" s="13">
        <v>6</v>
      </c>
      <c r="H47" s="18">
        <f t="shared" si="21"/>
        <v>17.9750090645161</v>
      </c>
      <c r="I47" s="18">
        <f t="shared" si="22"/>
        <v>291.125009064516</v>
      </c>
      <c r="J47" s="18">
        <f t="shared" si="23"/>
        <v>0.157417950172405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0.165664271176427</v>
      </c>
      <c r="P47" s="18">
        <f t="shared" si="26"/>
        <v>0.0260785299853985</v>
      </c>
      <c r="Q47" s="23">
        <f t="shared" si="27"/>
        <v>0.00469413539737173</v>
      </c>
      <c r="R47" s="18">
        <f t="shared" si="28"/>
        <v>0.0138763875</v>
      </c>
      <c r="S47" s="24">
        <f t="shared" si="29"/>
        <v>0.338282236451795</v>
      </c>
      <c r="T47" s="3">
        <v>0.01</v>
      </c>
      <c r="U47" s="25">
        <f t="shared" si="30"/>
        <v>0.00338282236451795</v>
      </c>
      <c r="V47" s="24"/>
      <c r="W47" s="3"/>
      <c r="X47" s="25"/>
      <c r="Y47" s="27">
        <v>0.04</v>
      </c>
      <c r="Z47" s="3">
        <v>0.49</v>
      </c>
      <c r="AA47" s="26">
        <f t="shared" si="31"/>
        <v>0.0196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0.015</v>
      </c>
      <c r="AO47" s="3">
        <v>0.5</v>
      </c>
      <c r="AP47" s="3">
        <f t="shared" si="32"/>
        <v>0.0075</v>
      </c>
      <c r="AQ47" s="1">
        <f t="shared" si="33"/>
        <v>0.030482822364518</v>
      </c>
      <c r="AR47" s="28">
        <f t="shared" si="34"/>
        <v>7.70910416666667</v>
      </c>
      <c r="AS47" s="1">
        <f t="shared" si="35"/>
        <v>0.18</v>
      </c>
      <c r="AT47" s="2">
        <f t="shared" si="39"/>
        <v>112.5655</v>
      </c>
      <c r="AU47" s="1">
        <f t="shared" si="36"/>
        <v>31901.5439175002</v>
      </c>
    </row>
    <row r="48" s="1" customFormat="1" spans="1:47">
      <c r="A48" s="13"/>
      <c r="B48" s="13"/>
      <c r="C48" s="16">
        <v>6</v>
      </c>
      <c r="D48" s="17">
        <v>21.457368273</v>
      </c>
      <c r="E48" s="19">
        <f t="shared" si="37"/>
        <v>17.9750090645161</v>
      </c>
      <c r="F48" s="16" t="s">
        <v>73</v>
      </c>
      <c r="G48" s="13">
        <v>7</v>
      </c>
      <c r="H48" s="18">
        <f t="shared" si="21"/>
        <v>21.457368273</v>
      </c>
      <c r="I48" s="18">
        <f t="shared" si="22"/>
        <v>294.607368273</v>
      </c>
      <c r="J48" s="18">
        <f t="shared" si="23"/>
        <v>0.233747210164548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0.216676782857695</v>
      </c>
      <c r="P48" s="18">
        <f t="shared" si="26"/>
        <v>0.0506475935004157</v>
      </c>
      <c r="Q48" s="23">
        <f t="shared" si="27"/>
        <v>0.00911656683007483</v>
      </c>
      <c r="R48" s="18">
        <f t="shared" si="28"/>
        <v>0.0138763875</v>
      </c>
      <c r="S48" s="24">
        <f t="shared" si="29"/>
        <v>0.656984163210694</v>
      </c>
      <c r="T48" s="3">
        <v>0.01</v>
      </c>
      <c r="U48" s="25">
        <f t="shared" si="30"/>
        <v>0.00656984163210694</v>
      </c>
      <c r="V48" s="24"/>
      <c r="W48" s="3"/>
      <c r="X48" s="25"/>
      <c r="Y48" s="27">
        <v>0.04</v>
      </c>
      <c r="Z48" s="3">
        <v>0.49</v>
      </c>
      <c r="AA48" s="26">
        <f t="shared" si="31"/>
        <v>0.0196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0.015</v>
      </c>
      <c r="AO48" s="3">
        <v>0.5</v>
      </c>
      <c r="AP48" s="3">
        <f t="shared" si="32"/>
        <v>0.0075</v>
      </c>
      <c r="AQ48" s="1">
        <f t="shared" si="33"/>
        <v>0.0336698416321069</v>
      </c>
      <c r="AR48" s="28">
        <f t="shared" si="34"/>
        <v>7.70910416666667</v>
      </c>
      <c r="AS48" s="1">
        <f t="shared" si="35"/>
        <v>0.18</v>
      </c>
      <c r="AT48" s="2">
        <f t="shared" si="39"/>
        <v>112.5655</v>
      </c>
      <c r="AU48" s="1">
        <f t="shared" si="36"/>
        <v>35236.8923939344</v>
      </c>
    </row>
    <row r="49" s="1" customFormat="1" spans="1:47">
      <c r="A49" s="13"/>
      <c r="B49" s="13"/>
      <c r="C49" s="16">
        <v>7</v>
      </c>
      <c r="D49" s="17">
        <v>24.3611452406452</v>
      </c>
      <c r="E49" s="19">
        <f t="shared" si="37"/>
        <v>21.457368273</v>
      </c>
      <c r="F49" s="16" t="s">
        <v>73</v>
      </c>
      <c r="G49" s="13">
        <v>8</v>
      </c>
      <c r="H49" s="18">
        <f t="shared" si="21"/>
        <v>24.3611452406452</v>
      </c>
      <c r="I49" s="18">
        <f t="shared" si="22"/>
        <v>297.511145240645</v>
      </c>
      <c r="J49" s="18">
        <f t="shared" si="23"/>
        <v>0.322730085471045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0.243120231023946</v>
      </c>
      <c r="P49" s="18">
        <f t="shared" si="26"/>
        <v>0.0784622129380982</v>
      </c>
      <c r="Q49" s="23">
        <f t="shared" si="27"/>
        <v>0.0141231983288577</v>
      </c>
      <c r="R49" s="18">
        <f t="shared" si="28"/>
        <v>0.0138763875</v>
      </c>
      <c r="S49" s="24">
        <f t="shared" si="29"/>
        <v>1.01778638920668</v>
      </c>
      <c r="T49" s="3">
        <v>0.01</v>
      </c>
      <c r="U49" s="25">
        <f t="shared" si="30"/>
        <v>0.0101778638920668</v>
      </c>
      <c r="V49" s="24"/>
      <c r="W49" s="3"/>
      <c r="X49" s="25"/>
      <c r="Y49" s="27">
        <v>0.04</v>
      </c>
      <c r="Z49" s="3">
        <v>0.49</v>
      </c>
      <c r="AA49" s="26">
        <f t="shared" si="31"/>
        <v>0.0196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0.015</v>
      </c>
      <c r="AO49" s="3">
        <v>0.5</v>
      </c>
      <c r="AP49" s="3">
        <f t="shared" si="32"/>
        <v>0.0075</v>
      </c>
      <c r="AQ49" s="1">
        <f t="shared" si="33"/>
        <v>0.0372778638920668</v>
      </c>
      <c r="AR49" s="28">
        <f t="shared" si="34"/>
        <v>7.70910416666667</v>
      </c>
      <c r="AS49" s="1">
        <f t="shared" si="35"/>
        <v>0.18</v>
      </c>
      <c r="AT49" s="2">
        <f t="shared" si="39"/>
        <v>112.5655</v>
      </c>
      <c r="AU49" s="1">
        <f t="shared" si="36"/>
        <v>39012.8380463752</v>
      </c>
    </row>
    <row r="50" s="1" customFormat="1" spans="1:47">
      <c r="A50" s="13"/>
      <c r="B50" s="13"/>
      <c r="C50" s="16">
        <v>8</v>
      </c>
      <c r="D50" s="17">
        <v>24.1543073874193</v>
      </c>
      <c r="E50" s="19">
        <f t="shared" si="37"/>
        <v>24.3611452406452</v>
      </c>
      <c r="F50" s="16" t="s">
        <v>73</v>
      </c>
      <c r="G50" s="13">
        <v>9</v>
      </c>
      <c r="H50" s="18">
        <f t="shared" si="21"/>
        <v>24.1543073874193</v>
      </c>
      <c r="I50" s="18">
        <f t="shared" si="22"/>
        <v>297.304307387419</v>
      </c>
      <c r="J50" s="18">
        <f t="shared" si="23"/>
        <v>0.315464912085591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0.241749059752514</v>
      </c>
      <c r="P50" s="18">
        <f t="shared" si="26"/>
        <v>0.0762633458816012</v>
      </c>
      <c r="Q50" s="23">
        <f t="shared" si="27"/>
        <v>0.0137274022586882</v>
      </c>
      <c r="R50" s="18">
        <f t="shared" si="28"/>
        <v>0.0138763875</v>
      </c>
      <c r="S50" s="24">
        <f t="shared" si="29"/>
        <v>0.989263398610641</v>
      </c>
      <c r="T50" s="3">
        <v>0.01</v>
      </c>
      <c r="U50" s="25">
        <f t="shared" si="30"/>
        <v>0.00989263398610641</v>
      </c>
      <c r="V50" s="24"/>
      <c r="W50" s="3"/>
      <c r="X50" s="25"/>
      <c r="Y50" s="27">
        <v>0.04</v>
      </c>
      <c r="Z50" s="3">
        <v>0.49</v>
      </c>
      <c r="AA50" s="26">
        <f t="shared" si="31"/>
        <v>0.0196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0.015</v>
      </c>
      <c r="AO50" s="3">
        <v>0.5</v>
      </c>
      <c r="AP50" s="3">
        <f t="shared" si="32"/>
        <v>0.0075</v>
      </c>
      <c r="AQ50" s="1">
        <f t="shared" si="33"/>
        <v>0.0369926339861064</v>
      </c>
      <c r="AR50" s="28">
        <f t="shared" si="34"/>
        <v>7.70910416666667</v>
      </c>
      <c r="AS50" s="1">
        <f t="shared" si="35"/>
        <v>0.18</v>
      </c>
      <c r="AT50" s="2">
        <f t="shared" si="39"/>
        <v>112.5655</v>
      </c>
      <c r="AU50" s="1">
        <f t="shared" si="36"/>
        <v>38714.3330633796</v>
      </c>
    </row>
    <row r="51" s="1" customFormat="1" spans="1:47">
      <c r="A51" s="13"/>
      <c r="B51" s="13"/>
      <c r="C51" s="16">
        <v>9</v>
      </c>
      <c r="D51" s="17">
        <v>17.7548287353333</v>
      </c>
      <c r="E51" s="19">
        <f t="shared" si="37"/>
        <v>24.1543073874193</v>
      </c>
      <c r="F51" s="16" t="s">
        <v>73</v>
      </c>
      <c r="G51" s="13">
        <v>10</v>
      </c>
      <c r="H51" s="18">
        <f t="shared" si="21"/>
        <v>17.7548287353333</v>
      </c>
      <c r="I51" s="18">
        <f t="shared" si="22"/>
        <v>290.904828735333</v>
      </c>
      <c r="J51" s="18">
        <f t="shared" si="23"/>
        <v>0.153483058500734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0.24257675553758</v>
      </c>
      <c r="P51" s="18">
        <f t="shared" si="26"/>
        <v>0.0372314223610926</v>
      </c>
      <c r="Q51" s="23">
        <f t="shared" si="27"/>
        <v>0.00670165602499667</v>
      </c>
      <c r="R51" s="18">
        <f t="shared" si="28"/>
        <v>0.0138763875</v>
      </c>
      <c r="S51" s="24">
        <f t="shared" si="29"/>
        <v>0.482953940641732</v>
      </c>
      <c r="T51" s="3">
        <v>0.01</v>
      </c>
      <c r="U51" s="25">
        <f t="shared" si="30"/>
        <v>0.00482953940641732</v>
      </c>
      <c r="V51" s="24"/>
      <c r="W51" s="3"/>
      <c r="X51" s="25"/>
      <c r="Y51" s="27">
        <v>0.02</v>
      </c>
      <c r="Z51" s="3">
        <v>0.49</v>
      </c>
      <c r="AA51" s="26">
        <f t="shared" si="31"/>
        <v>0.0098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</v>
      </c>
      <c r="AO51" s="3">
        <v>0.5</v>
      </c>
      <c r="AP51" s="3">
        <f t="shared" si="32"/>
        <v>0.005</v>
      </c>
      <c r="AQ51" s="1">
        <f t="shared" si="33"/>
        <v>0.0196295394064173</v>
      </c>
      <c r="AR51" s="28">
        <f t="shared" si="34"/>
        <v>7.70910416666667</v>
      </c>
      <c r="AS51" s="1">
        <f t="shared" si="35"/>
        <v>0.18</v>
      </c>
      <c r="AT51" s="2">
        <f t="shared" si="39"/>
        <v>112.5655</v>
      </c>
      <c r="AU51" s="1">
        <f t="shared" si="36"/>
        <v>20543.1310121413</v>
      </c>
    </row>
    <row r="52" s="1" customFormat="1" spans="1:47">
      <c r="A52" s="13"/>
      <c r="B52" s="13"/>
      <c r="C52" s="16">
        <v>10</v>
      </c>
      <c r="D52" s="17">
        <v>9.82840674616129</v>
      </c>
      <c r="E52" s="19">
        <f t="shared" si="37"/>
        <v>17.7548287353333</v>
      </c>
      <c r="F52" s="16" t="s">
        <v>73</v>
      </c>
      <c r="G52" s="13">
        <v>11</v>
      </c>
      <c r="H52" s="18">
        <f t="shared" si="21"/>
        <v>9.82840674616129</v>
      </c>
      <c r="I52" s="18">
        <f t="shared" si="22"/>
        <v>282.978406746161</v>
      </c>
      <c r="J52" s="18">
        <f t="shared" si="23"/>
        <v>0.060102565142642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0.195078066517663</v>
      </c>
      <c r="O52" s="18">
        <f t="shared" si="38"/>
        <v>0.087358308325491</v>
      </c>
      <c r="P52" s="18">
        <f t="shared" si="26"/>
        <v>0.00525045841688383</v>
      </c>
      <c r="Q52" s="23">
        <f t="shared" si="27"/>
        <v>0.000945082515039089</v>
      </c>
      <c r="R52" s="18">
        <f t="shared" si="28"/>
        <v>0.0138763875</v>
      </c>
      <c r="S52" s="24">
        <f t="shared" si="29"/>
        <v>0.068107244413511</v>
      </c>
      <c r="T52" s="3">
        <v>0.01</v>
      </c>
      <c r="U52" s="25">
        <f t="shared" si="30"/>
        <v>0.00068107244413511</v>
      </c>
      <c r="V52" s="24"/>
      <c r="W52" s="3"/>
      <c r="X52" s="25"/>
      <c r="Y52" s="27">
        <v>0.02</v>
      </c>
      <c r="Z52" s="3">
        <v>0.49</v>
      </c>
      <c r="AA52" s="26">
        <f t="shared" si="31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32"/>
        <v>0.005</v>
      </c>
      <c r="AQ52" s="1">
        <f t="shared" si="33"/>
        <v>0.0154810724441351</v>
      </c>
      <c r="AR52" s="28">
        <f t="shared" si="34"/>
        <v>7.70910416666667</v>
      </c>
      <c r="AS52" s="1">
        <f t="shared" si="35"/>
        <v>0.18</v>
      </c>
      <c r="AT52" s="2">
        <f t="shared" si="39"/>
        <v>112.5655</v>
      </c>
      <c r="AU52" s="1">
        <f t="shared" si="36"/>
        <v>16201.5874567259</v>
      </c>
    </row>
    <row r="53" s="1" customFormat="1" spans="1:48">
      <c r="A53" s="13"/>
      <c r="B53" s="13"/>
      <c r="C53" s="16">
        <v>11</v>
      </c>
      <c r="D53" s="17">
        <v>1.8647506721</v>
      </c>
      <c r="E53" s="19">
        <f t="shared" si="37"/>
        <v>9.82840674616129</v>
      </c>
      <c r="F53" s="16" t="s">
        <v>75</v>
      </c>
      <c r="G53" s="13">
        <v>12</v>
      </c>
      <c r="H53" s="18">
        <f t="shared" si="21"/>
        <v>1.8647506721</v>
      </c>
      <c r="I53" s="18">
        <f t="shared" si="22"/>
        <v>275.0147506721</v>
      </c>
      <c r="J53" s="18">
        <f t="shared" si="23"/>
        <v>0.0221909899348216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0.159198891575274</v>
      </c>
      <c r="P53" s="18">
        <f t="shared" si="26"/>
        <v>0.00353278100058166</v>
      </c>
      <c r="Q53" s="23">
        <f t="shared" si="27"/>
        <v>0.000635900580104698</v>
      </c>
      <c r="R53" s="18">
        <f t="shared" si="28"/>
        <v>0.0138763875</v>
      </c>
      <c r="S53" s="24">
        <f t="shared" si="29"/>
        <v>0.0458260898309952</v>
      </c>
      <c r="T53" s="3">
        <v>0.01</v>
      </c>
      <c r="U53" s="25">
        <f t="shared" si="30"/>
        <v>0.000458260898309952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0.01525826089831</v>
      </c>
      <c r="AR53" s="28">
        <f t="shared" si="34"/>
        <v>7.70910416666667</v>
      </c>
      <c r="AS53" s="1">
        <f t="shared" si="35"/>
        <v>0.18</v>
      </c>
      <c r="AT53" s="2">
        <f t="shared" si="39"/>
        <v>112.5655</v>
      </c>
      <c r="AU53" s="1">
        <f t="shared" si="36"/>
        <v>15968.405888777</v>
      </c>
      <c r="AV53" s="1">
        <f>SUM(AU42:AU53)</f>
        <v>289397.505819045</v>
      </c>
    </row>
    <row r="54" s="1" customFormat="1" spans="1:46">
      <c r="A54" s="13"/>
      <c r="B54" s="13"/>
      <c r="C54" s="16">
        <v>12</v>
      </c>
      <c r="D54" s="17">
        <v>-6.51765313158064</v>
      </c>
      <c r="E54" s="19">
        <f t="shared" si="37"/>
        <v>1.8647506721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27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</row>
    <row r="57" s="1" customFormat="1" spans="1:32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</row>
    <row r="58" s="1" customFormat="1" spans="1:32">
      <c r="A58" s="13" t="s">
        <v>71</v>
      </c>
      <c r="B58" s="13">
        <f>F7</f>
        <v>122.786</v>
      </c>
      <c r="C58" s="16" t="s">
        <v>72</v>
      </c>
      <c r="D58" s="17">
        <v>-11.1647985779032</v>
      </c>
      <c r="E58" s="16"/>
      <c r="F58" s="16"/>
      <c r="G58" s="13">
        <v>1</v>
      </c>
      <c r="H58" s="18">
        <f t="shared" ref="H58:H69" si="40">E59</f>
        <v>-11.1647985779032</v>
      </c>
      <c r="I58" s="18">
        <f t="shared" ref="I58:I69" si="41">H58+273.15</f>
        <v>261.985201422097</v>
      </c>
      <c r="J58" s="18">
        <f t="shared" ref="J58:J69" si="42">EXP(($C$16*(I58-$C$14))/($C$17*I58*$C$14))</f>
        <v>0.00381475600284186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0.0105389691877112</v>
      </c>
      <c r="Q58" s="23">
        <f t="shared" ref="Q58:Q69" si="46">P58*$B$60</f>
        <v>0.00305630106443623</v>
      </c>
      <c r="R58" s="18">
        <f t="shared" ref="R58:R69" si="47">L58*$B$60</f>
        <v>0.80117865</v>
      </c>
      <c r="S58" s="24">
        <f t="shared" ref="S58:S69" si="48">Q58/R58</f>
        <v>0.00381475600284186</v>
      </c>
      <c r="T58" s="3">
        <v>0.27</v>
      </c>
      <c r="U58" s="25">
        <f t="shared" ref="U58:U69" si="49">S58*T58</f>
        <v>0.0010299841207673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>U58*0.67*AD58+(V58+W58+X58+Y58+Z58+AA58)/1000</f>
        <v>0.226600125914665</v>
      </c>
      <c r="AC58" s="28">
        <f t="shared" ref="AC58:AC69" si="50">$B$58/12</f>
        <v>10.2321666666667</v>
      </c>
      <c r="AD58" s="1">
        <f t="shared" ref="AD58:AD69" si="51">$B$60</f>
        <v>0.29</v>
      </c>
      <c r="AE58" s="29">
        <f>$E$7/12</f>
        <v>274.440418493137</v>
      </c>
      <c r="AF58" s="1">
        <f>AE58*10000*AC58*AB58</f>
        <v>6363203.68717443</v>
      </c>
    </row>
    <row r="59" s="1" customFormat="1" spans="1:32">
      <c r="A59" s="13" t="s">
        <v>74</v>
      </c>
      <c r="B59" s="13">
        <v>27</v>
      </c>
      <c r="C59" s="16">
        <v>1</v>
      </c>
      <c r="D59" s="17">
        <v>-11.6102449860323</v>
      </c>
      <c r="E59" s="19">
        <f t="shared" ref="E59:E70" si="52">D58</f>
        <v>-11.1647985779032</v>
      </c>
      <c r="F59" s="16" t="s">
        <v>73</v>
      </c>
      <c r="G59" s="13">
        <v>2</v>
      </c>
      <c r="H59" s="18">
        <f t="shared" si="40"/>
        <v>-11.6102449860323</v>
      </c>
      <c r="I59" s="18">
        <f t="shared" si="41"/>
        <v>261.539755013968</v>
      </c>
      <c r="J59" s="18">
        <f t="shared" si="42"/>
        <v>0.00358076949259765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3">L59+O58-P58-N59</f>
        <v>5.51483103081229</v>
      </c>
      <c r="P59" s="18">
        <f t="shared" si="45"/>
        <v>0.0197473387119635</v>
      </c>
      <c r="Q59" s="23">
        <f t="shared" si="46"/>
        <v>0.00572672822646941</v>
      </c>
      <c r="R59" s="18">
        <f t="shared" si="47"/>
        <v>0.80117865</v>
      </c>
      <c r="S59" s="24">
        <f t="shared" si="48"/>
        <v>0.00714787922327861</v>
      </c>
      <c r="T59" s="3">
        <v>0.27</v>
      </c>
      <c r="U59" s="25">
        <f t="shared" si="49"/>
        <v>0.00192992739028523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ref="AB59:AB69" si="54">U59*0.67*AD59+(V59+W59+X59+Y59+Z59+AA59)/1000</f>
        <v>0.226774984891932</v>
      </c>
      <c r="AC59" s="28">
        <f t="shared" si="50"/>
        <v>10.2321666666667</v>
      </c>
      <c r="AD59" s="1">
        <f t="shared" si="51"/>
        <v>0.29</v>
      </c>
      <c r="AE59" s="29">
        <f t="shared" ref="AE59:AE69" si="55">$E$7/12</f>
        <v>274.440418493137</v>
      </c>
      <c r="AF59" s="1">
        <f t="shared" ref="AF59:AF69" si="56">AE59*10000*AC59*AB59</f>
        <v>6368113.93726538</v>
      </c>
    </row>
    <row r="60" s="1" customFormat="1" spans="1:32">
      <c r="A60" s="13" t="s">
        <v>37</v>
      </c>
      <c r="B60" s="13">
        <v>0.29</v>
      </c>
      <c r="C60" s="16">
        <v>2</v>
      </c>
      <c r="D60" s="17">
        <v>-7.8806379205</v>
      </c>
      <c r="E60" s="19">
        <f t="shared" si="52"/>
        <v>-11.6102449860323</v>
      </c>
      <c r="F60" s="16" t="s">
        <v>73</v>
      </c>
      <c r="G60" s="13">
        <v>3</v>
      </c>
      <c r="H60" s="18">
        <f t="shared" si="40"/>
        <v>-7.8806379205</v>
      </c>
      <c r="I60" s="18">
        <f t="shared" si="41"/>
        <v>265.2693620795</v>
      </c>
      <c r="J60" s="18">
        <f t="shared" si="42"/>
        <v>0.00604361418842954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3"/>
        <v>8.25776869210032</v>
      </c>
      <c r="P60" s="18">
        <f t="shared" si="45"/>
        <v>0.0499067680323468</v>
      </c>
      <c r="Q60" s="23">
        <f t="shared" si="46"/>
        <v>0.0144729627293806</v>
      </c>
      <c r="R60" s="18">
        <f t="shared" si="47"/>
        <v>0.80117865</v>
      </c>
      <c r="S60" s="24">
        <f t="shared" si="48"/>
        <v>0.0180645886274935</v>
      </c>
      <c r="T60" s="3">
        <v>0.27</v>
      </c>
      <c r="U60" s="25">
        <f t="shared" si="49"/>
        <v>0.00487743892942324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54"/>
        <v>0.227347686383987</v>
      </c>
      <c r="AC60" s="28">
        <f t="shared" si="50"/>
        <v>10.2321666666667</v>
      </c>
      <c r="AD60" s="1">
        <f t="shared" si="51"/>
        <v>0.29</v>
      </c>
      <c r="AE60" s="29">
        <f t="shared" si="55"/>
        <v>274.440418493137</v>
      </c>
      <c r="AF60" s="1">
        <f t="shared" si="56"/>
        <v>6384196.08298875</v>
      </c>
    </row>
    <row r="61" s="1" customFormat="1" spans="1:32">
      <c r="A61" s="13"/>
      <c r="B61" s="13"/>
      <c r="C61" s="16">
        <v>3</v>
      </c>
      <c r="D61" s="17">
        <v>-0.0973569747096775</v>
      </c>
      <c r="E61" s="19">
        <f t="shared" si="52"/>
        <v>-7.8806379205</v>
      </c>
      <c r="F61" s="16" t="s">
        <v>73</v>
      </c>
      <c r="G61" s="13">
        <v>4</v>
      </c>
      <c r="H61" s="18">
        <f t="shared" si="40"/>
        <v>-0.0973569747096775</v>
      </c>
      <c r="I61" s="18">
        <f t="shared" si="41"/>
        <v>273.05264302529</v>
      </c>
      <c r="J61" s="18">
        <f t="shared" si="42"/>
        <v>0.0172062923345452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3"/>
        <v>10.970546924068</v>
      </c>
      <c r="P61" s="18">
        <f t="shared" si="45"/>
        <v>0.18876243744536</v>
      </c>
      <c r="Q61" s="23">
        <f t="shared" si="46"/>
        <v>0.0547411068591543</v>
      </c>
      <c r="R61" s="18">
        <f t="shared" si="47"/>
        <v>0.80117865</v>
      </c>
      <c r="S61" s="24">
        <f t="shared" si="48"/>
        <v>0.0683257184388953</v>
      </c>
      <c r="T61" s="3">
        <v>0.27</v>
      </c>
      <c r="U61" s="25">
        <f t="shared" si="49"/>
        <v>0.0184479439785017</v>
      </c>
      <c r="V61" s="3">
        <v>180.9</v>
      </c>
      <c r="W61" s="26">
        <v>6</v>
      </c>
      <c r="X61" s="26">
        <v>3</v>
      </c>
      <c r="Y61" s="26">
        <v>0.3</v>
      </c>
      <c r="Z61" s="26">
        <v>6</v>
      </c>
      <c r="AA61" s="3">
        <v>30.2</v>
      </c>
      <c r="AB61" s="2">
        <f t="shared" si="54"/>
        <v>0.229984435515023</v>
      </c>
      <c r="AC61" s="28">
        <f t="shared" si="50"/>
        <v>10.2321666666667</v>
      </c>
      <c r="AD61" s="1">
        <f t="shared" si="51"/>
        <v>0.29</v>
      </c>
      <c r="AE61" s="29">
        <f t="shared" si="55"/>
        <v>274.440418493137</v>
      </c>
      <c r="AF61" s="1">
        <f t="shared" si="56"/>
        <v>6458239.1653791</v>
      </c>
    </row>
    <row r="62" s="1" customFormat="1" spans="1:32">
      <c r="A62" s="13"/>
      <c r="B62" s="13"/>
      <c r="C62" s="16">
        <v>4</v>
      </c>
      <c r="D62" s="17">
        <v>6.2429255491</v>
      </c>
      <c r="E62" s="19">
        <f t="shared" si="52"/>
        <v>-0.0973569747096775</v>
      </c>
      <c r="F62" s="16" t="s">
        <v>73</v>
      </c>
      <c r="G62" s="13">
        <v>5</v>
      </c>
      <c r="H62" s="18">
        <f t="shared" si="40"/>
        <v>6.2429255491</v>
      </c>
      <c r="I62" s="18">
        <f t="shared" si="41"/>
        <v>279.3929255491</v>
      </c>
      <c r="J62" s="18">
        <f t="shared" si="42"/>
        <v>0.0386477150724247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10.2426952622915</v>
      </c>
      <c r="O62" s="18">
        <f t="shared" si="53"/>
        <v>3.30177422433113</v>
      </c>
      <c r="P62" s="18">
        <f t="shared" si="45"/>
        <v>0.127606029455426</v>
      </c>
      <c r="Q62" s="23">
        <f t="shared" si="46"/>
        <v>0.0370057485420734</v>
      </c>
      <c r="R62" s="18">
        <f t="shared" si="47"/>
        <v>0.80117865</v>
      </c>
      <c r="S62" s="24">
        <f t="shared" si="48"/>
        <v>0.0461891346481504</v>
      </c>
      <c r="T62" s="3">
        <v>0.27</v>
      </c>
      <c r="U62" s="25">
        <f t="shared" si="49"/>
        <v>0.0124710663550006</v>
      </c>
      <c r="V62" s="3">
        <v>220.1</v>
      </c>
      <c r="W62" s="26">
        <v>12.1</v>
      </c>
      <c r="X62" s="26">
        <v>4.5</v>
      </c>
      <c r="Y62" s="26">
        <v>1.5</v>
      </c>
      <c r="Z62" s="26">
        <v>6.8</v>
      </c>
      <c r="AA62" s="3">
        <v>30.2</v>
      </c>
      <c r="AB62" s="2">
        <f t="shared" si="54"/>
        <v>0.277623128192777</v>
      </c>
      <c r="AC62" s="28">
        <f t="shared" si="50"/>
        <v>10.2321666666667</v>
      </c>
      <c r="AD62" s="1">
        <f t="shared" si="51"/>
        <v>0.29</v>
      </c>
      <c r="AE62" s="29">
        <f t="shared" si="55"/>
        <v>274.440418493137</v>
      </c>
      <c r="AF62" s="1">
        <f t="shared" si="56"/>
        <v>7795990.87083671</v>
      </c>
    </row>
    <row r="63" s="1" customFormat="1" spans="1:32">
      <c r="A63" s="13"/>
      <c r="B63" s="13"/>
      <c r="C63" s="16">
        <v>5</v>
      </c>
      <c r="D63" s="17">
        <v>17.9750090645161</v>
      </c>
      <c r="E63" s="19">
        <f t="shared" si="52"/>
        <v>6.2429255491</v>
      </c>
      <c r="F63" s="16" t="s">
        <v>75</v>
      </c>
      <c r="G63" s="13">
        <v>6</v>
      </c>
      <c r="H63" s="18">
        <f t="shared" si="40"/>
        <v>17.9750090645161</v>
      </c>
      <c r="I63" s="18">
        <f t="shared" si="41"/>
        <v>291.125009064516</v>
      </c>
      <c r="J63" s="18">
        <f t="shared" si="42"/>
        <v>0.157417950172405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3"/>
        <v>5.93685319487571</v>
      </c>
      <c r="P63" s="18">
        <f t="shared" si="45"/>
        <v>0.934567260411829</v>
      </c>
      <c r="Q63" s="23">
        <f t="shared" si="46"/>
        <v>0.27102450551943</v>
      </c>
      <c r="R63" s="18">
        <f t="shared" si="47"/>
        <v>0.80117865</v>
      </c>
      <c r="S63" s="24">
        <f t="shared" si="48"/>
        <v>0.338282236451796</v>
      </c>
      <c r="T63" s="3">
        <v>0.27</v>
      </c>
      <c r="U63" s="25">
        <f t="shared" si="49"/>
        <v>0.0913362038419848</v>
      </c>
      <c r="V63" s="3">
        <v>220.1</v>
      </c>
      <c r="W63" s="26">
        <v>12.1</v>
      </c>
      <c r="X63" s="26">
        <v>4.5</v>
      </c>
      <c r="Y63" s="26">
        <v>1.5</v>
      </c>
      <c r="Z63" s="26">
        <v>6.8</v>
      </c>
      <c r="AA63" s="3">
        <v>30.2</v>
      </c>
      <c r="AB63" s="2">
        <f t="shared" si="54"/>
        <v>0.292946624406498</v>
      </c>
      <c r="AC63" s="28">
        <f t="shared" si="50"/>
        <v>10.2321666666667</v>
      </c>
      <c r="AD63" s="1">
        <f t="shared" si="51"/>
        <v>0.29</v>
      </c>
      <c r="AE63" s="29">
        <f t="shared" si="55"/>
        <v>274.440418493137</v>
      </c>
      <c r="AF63" s="1">
        <f t="shared" si="56"/>
        <v>8226293.04835745</v>
      </c>
    </row>
    <row r="64" s="1" customFormat="1" spans="1:32">
      <c r="A64" s="13"/>
      <c r="B64" s="13"/>
      <c r="C64" s="16">
        <v>6</v>
      </c>
      <c r="D64" s="17">
        <v>21.457368273</v>
      </c>
      <c r="E64" s="19">
        <f t="shared" si="52"/>
        <v>17.9750090645161</v>
      </c>
      <c r="F64" s="16" t="s">
        <v>73</v>
      </c>
      <c r="G64" s="13">
        <v>7</v>
      </c>
      <c r="H64" s="18">
        <f t="shared" si="40"/>
        <v>21.457368273</v>
      </c>
      <c r="I64" s="18">
        <f t="shared" si="41"/>
        <v>294.607368273</v>
      </c>
      <c r="J64" s="18">
        <f t="shared" si="42"/>
        <v>0.233747210164548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3"/>
        <v>7.76497093446388</v>
      </c>
      <c r="P64" s="18">
        <f t="shared" si="45"/>
        <v>1.81504029293973</v>
      </c>
      <c r="Q64" s="23">
        <f t="shared" si="46"/>
        <v>0.526361684952522</v>
      </c>
      <c r="R64" s="18">
        <f t="shared" si="47"/>
        <v>0.80117865</v>
      </c>
      <c r="S64" s="24">
        <f t="shared" si="48"/>
        <v>0.656984163210692</v>
      </c>
      <c r="T64" s="3">
        <v>0.27</v>
      </c>
      <c r="U64" s="25">
        <f t="shared" si="49"/>
        <v>0.177385724066887</v>
      </c>
      <c r="V64" s="3">
        <v>220.1</v>
      </c>
      <c r="W64" s="26">
        <v>12.1</v>
      </c>
      <c r="X64" s="26">
        <v>4.5</v>
      </c>
      <c r="Y64" s="26">
        <v>1.5</v>
      </c>
      <c r="Z64" s="26">
        <v>6.8</v>
      </c>
      <c r="AA64" s="3">
        <v>30.2</v>
      </c>
      <c r="AB64" s="2">
        <f t="shared" si="54"/>
        <v>0.309666046186196</v>
      </c>
      <c r="AC64" s="28">
        <f t="shared" si="50"/>
        <v>10.2321666666667</v>
      </c>
      <c r="AD64" s="1">
        <f t="shared" si="51"/>
        <v>0.29</v>
      </c>
      <c r="AE64" s="29">
        <f t="shared" si="55"/>
        <v>274.440418493137</v>
      </c>
      <c r="AF64" s="1">
        <f t="shared" si="56"/>
        <v>8695794.49230662</v>
      </c>
    </row>
    <row r="65" s="1" customFormat="1" spans="1:32">
      <c r="A65" s="13"/>
      <c r="B65" s="13"/>
      <c r="C65" s="16">
        <v>7</v>
      </c>
      <c r="D65" s="17">
        <v>24.3611452406452</v>
      </c>
      <c r="E65" s="19">
        <f t="shared" si="52"/>
        <v>21.457368273</v>
      </c>
      <c r="F65" s="16" t="s">
        <v>73</v>
      </c>
      <c r="G65" s="13">
        <v>8</v>
      </c>
      <c r="H65" s="18">
        <f t="shared" si="40"/>
        <v>24.3611452406452</v>
      </c>
      <c r="I65" s="18">
        <f t="shared" si="41"/>
        <v>297.511145240645</v>
      </c>
      <c r="J65" s="18">
        <f t="shared" si="42"/>
        <v>0.322730085471045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3"/>
        <v>8.71261564152415</v>
      </c>
      <c r="P65" s="18">
        <f t="shared" si="45"/>
        <v>2.81182319066545</v>
      </c>
      <c r="Q65" s="23">
        <f t="shared" si="46"/>
        <v>0.815428725292981</v>
      </c>
      <c r="R65" s="18">
        <f t="shared" si="47"/>
        <v>0.80117865</v>
      </c>
      <c r="S65" s="24">
        <f t="shared" si="48"/>
        <v>1.01778638920668</v>
      </c>
      <c r="T65" s="3">
        <v>0.27</v>
      </c>
      <c r="U65" s="25">
        <f t="shared" si="49"/>
        <v>0.274802325085803</v>
      </c>
      <c r="V65" s="3">
        <v>220.1</v>
      </c>
      <c r="W65" s="26">
        <v>12.1</v>
      </c>
      <c r="X65" s="26">
        <v>4.5</v>
      </c>
      <c r="Y65" s="26">
        <v>1.5</v>
      </c>
      <c r="Z65" s="26">
        <v>6.8</v>
      </c>
      <c r="AA65" s="3">
        <v>30.2</v>
      </c>
      <c r="AB65" s="2">
        <f t="shared" si="54"/>
        <v>0.328594091764172</v>
      </c>
      <c r="AC65" s="28">
        <f t="shared" si="50"/>
        <v>10.2321666666667</v>
      </c>
      <c r="AD65" s="1">
        <f t="shared" si="51"/>
        <v>0.29</v>
      </c>
      <c r="AE65" s="29">
        <f t="shared" si="55"/>
        <v>274.440418493137</v>
      </c>
      <c r="AF65" s="1">
        <f t="shared" si="56"/>
        <v>9227316.74511481</v>
      </c>
    </row>
    <row r="66" s="1" customFormat="1" spans="1:32">
      <c r="A66" s="13"/>
      <c r="B66" s="13"/>
      <c r="C66" s="16">
        <v>8</v>
      </c>
      <c r="D66" s="17">
        <v>24.1543073874193</v>
      </c>
      <c r="E66" s="19">
        <f t="shared" si="52"/>
        <v>24.3611452406452</v>
      </c>
      <c r="F66" s="16" t="s">
        <v>73</v>
      </c>
      <c r="G66" s="13">
        <v>9</v>
      </c>
      <c r="H66" s="18">
        <f t="shared" si="40"/>
        <v>24.1543073874193</v>
      </c>
      <c r="I66" s="18">
        <f t="shared" si="41"/>
        <v>297.304307387419</v>
      </c>
      <c r="J66" s="18">
        <f t="shared" si="42"/>
        <v>0.315464912085591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3"/>
        <v>8.66347745085869</v>
      </c>
      <c r="P66" s="18">
        <f t="shared" si="45"/>
        <v>2.73302315239063</v>
      </c>
      <c r="Q66" s="23">
        <f t="shared" si="46"/>
        <v>0.792576714193284</v>
      </c>
      <c r="R66" s="18">
        <f t="shared" si="47"/>
        <v>0.80117865</v>
      </c>
      <c r="S66" s="24">
        <f t="shared" si="48"/>
        <v>0.989263398610639</v>
      </c>
      <c r="T66" s="3">
        <v>0.27</v>
      </c>
      <c r="U66" s="25">
        <f t="shared" si="49"/>
        <v>0.267101117624873</v>
      </c>
      <c r="V66" s="3">
        <v>220.1</v>
      </c>
      <c r="W66" s="26">
        <v>12.1</v>
      </c>
      <c r="X66" s="26">
        <v>4.5</v>
      </c>
      <c r="Y66" s="26">
        <v>1.5</v>
      </c>
      <c r="Z66" s="26">
        <v>6.8</v>
      </c>
      <c r="AA66" s="3">
        <v>30.2</v>
      </c>
      <c r="AB66" s="2">
        <f t="shared" si="54"/>
        <v>0.327097747154513</v>
      </c>
      <c r="AC66" s="28">
        <f t="shared" si="50"/>
        <v>10.2321666666667</v>
      </c>
      <c r="AD66" s="1">
        <f t="shared" si="51"/>
        <v>0.29</v>
      </c>
      <c r="AE66" s="29">
        <f t="shared" si="55"/>
        <v>274.440418493137</v>
      </c>
      <c r="AF66" s="1">
        <f t="shared" si="56"/>
        <v>9185297.59133441</v>
      </c>
    </row>
    <row r="67" s="1" customFormat="1" spans="1:32">
      <c r="A67" s="13"/>
      <c r="B67" s="13"/>
      <c r="C67" s="16">
        <v>9</v>
      </c>
      <c r="D67" s="17">
        <v>17.7548287353333</v>
      </c>
      <c r="E67" s="19">
        <f t="shared" si="52"/>
        <v>24.1543073874193</v>
      </c>
      <c r="F67" s="16" t="s">
        <v>73</v>
      </c>
      <c r="G67" s="13">
        <v>10</v>
      </c>
      <c r="H67" s="18">
        <f t="shared" si="40"/>
        <v>17.7548287353333</v>
      </c>
      <c r="I67" s="18">
        <f t="shared" si="41"/>
        <v>290.904828735333</v>
      </c>
      <c r="J67" s="18">
        <f t="shared" si="42"/>
        <v>0.153483058500734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3"/>
        <v>8.69313929846806</v>
      </c>
      <c r="P67" s="18">
        <f t="shared" si="45"/>
        <v>1.33424960750181</v>
      </c>
      <c r="Q67" s="23">
        <f t="shared" si="46"/>
        <v>0.386932386175523</v>
      </c>
      <c r="R67" s="18">
        <f t="shared" si="47"/>
        <v>0.80117865</v>
      </c>
      <c r="S67" s="24">
        <f t="shared" si="48"/>
        <v>0.482953940641733</v>
      </c>
      <c r="T67" s="3">
        <v>0.27</v>
      </c>
      <c r="U67" s="25">
        <f t="shared" si="49"/>
        <v>0.130397563973268</v>
      </c>
      <c r="V67" s="3">
        <v>180.9</v>
      </c>
      <c r="W67" s="26">
        <v>6</v>
      </c>
      <c r="X67" s="26">
        <v>3</v>
      </c>
      <c r="Y67" s="26">
        <v>0.3</v>
      </c>
      <c r="Z67" s="26">
        <v>6</v>
      </c>
      <c r="AA67" s="3">
        <v>30.2</v>
      </c>
      <c r="AB67" s="2">
        <f t="shared" si="54"/>
        <v>0.251736246680006</v>
      </c>
      <c r="AC67" s="28">
        <f t="shared" si="50"/>
        <v>10.2321666666667</v>
      </c>
      <c r="AD67" s="1">
        <f t="shared" si="51"/>
        <v>0.29</v>
      </c>
      <c r="AE67" s="29">
        <f t="shared" si="55"/>
        <v>274.440418493137</v>
      </c>
      <c r="AF67" s="1">
        <f t="shared" si="56"/>
        <v>7069056.14727197</v>
      </c>
    </row>
    <row r="68" s="1" customFormat="1" spans="1:32">
      <c r="A68" s="13"/>
      <c r="B68" s="13"/>
      <c r="C68" s="16">
        <v>10</v>
      </c>
      <c r="D68" s="17">
        <v>9.82840674616129</v>
      </c>
      <c r="E68" s="19">
        <f t="shared" si="52"/>
        <v>17.7548287353333</v>
      </c>
      <c r="F68" s="16" t="s">
        <v>73</v>
      </c>
      <c r="G68" s="13">
        <v>11</v>
      </c>
      <c r="H68" s="18">
        <f t="shared" si="40"/>
        <v>9.82840674616129</v>
      </c>
      <c r="I68" s="18">
        <f t="shared" si="41"/>
        <v>282.978406746161</v>
      </c>
      <c r="J68" s="18">
        <f t="shared" si="42"/>
        <v>0.060102565142642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6.99094520641794</v>
      </c>
      <c r="O68" s="18">
        <f t="shared" si="53"/>
        <v>3.13062948454831</v>
      </c>
      <c r="P68" s="18">
        <f t="shared" si="45"/>
        <v>0.188158862532541</v>
      </c>
      <c r="Q68" s="23">
        <f t="shared" si="46"/>
        <v>0.0545660701344368</v>
      </c>
      <c r="R68" s="18">
        <f t="shared" si="47"/>
        <v>0.80117865</v>
      </c>
      <c r="S68" s="24">
        <f t="shared" si="48"/>
        <v>0.068107244413511</v>
      </c>
      <c r="T68" s="3">
        <v>0.27</v>
      </c>
      <c r="U68" s="25">
        <f t="shared" si="49"/>
        <v>0.018388955991648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54"/>
        <v>0.229972974149177</v>
      </c>
      <c r="AC68" s="28">
        <f t="shared" si="50"/>
        <v>10.2321666666667</v>
      </c>
      <c r="AD68" s="1">
        <f t="shared" si="51"/>
        <v>0.29</v>
      </c>
      <c r="AE68" s="29">
        <f t="shared" si="55"/>
        <v>274.440418493137</v>
      </c>
      <c r="AF68" s="1">
        <f t="shared" si="56"/>
        <v>6457917.3164608</v>
      </c>
    </row>
    <row r="69" s="1" customFormat="1" spans="1:33">
      <c r="A69" s="13"/>
      <c r="B69" s="13"/>
      <c r="C69" s="16">
        <v>11</v>
      </c>
      <c r="D69" s="17">
        <v>1.8647506721</v>
      </c>
      <c r="E69" s="19">
        <f t="shared" si="52"/>
        <v>9.82840674616129</v>
      </c>
      <c r="F69" s="16" t="s">
        <v>75</v>
      </c>
      <c r="G69" s="13">
        <v>12</v>
      </c>
      <c r="H69" s="18">
        <f t="shared" si="40"/>
        <v>1.8647506721</v>
      </c>
      <c r="I69" s="18">
        <f t="shared" si="41"/>
        <v>275.0147506721</v>
      </c>
      <c r="J69" s="18">
        <f t="shared" si="42"/>
        <v>0.0221909899348216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3"/>
        <v>5.70515562201577</v>
      </c>
      <c r="P69" s="18">
        <f t="shared" si="45"/>
        <v>0.126603050984743</v>
      </c>
      <c r="Q69" s="23">
        <f t="shared" si="46"/>
        <v>0.0367148847855754</v>
      </c>
      <c r="R69" s="18">
        <f t="shared" si="47"/>
        <v>0.80117865</v>
      </c>
      <c r="S69" s="24">
        <f t="shared" si="48"/>
        <v>0.0458260898309951</v>
      </c>
      <c r="T69" s="3">
        <v>0.27</v>
      </c>
      <c r="U69" s="25">
        <f t="shared" si="49"/>
        <v>0.0123730442543687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4"/>
        <v>0.228804082498624</v>
      </c>
      <c r="AC69" s="28">
        <f t="shared" si="50"/>
        <v>10.2321666666667</v>
      </c>
      <c r="AD69" s="1">
        <f t="shared" si="51"/>
        <v>0.29</v>
      </c>
      <c r="AE69" s="29">
        <f t="shared" si="55"/>
        <v>274.440418493137</v>
      </c>
      <c r="AF69" s="1">
        <f t="shared" si="56"/>
        <v>6425093.43504995</v>
      </c>
      <c r="AG69" s="1">
        <f>SUM(AF58:AF69)</f>
        <v>88656512.5195404</v>
      </c>
    </row>
    <row r="70" s="1" customFormat="1" spans="1:46">
      <c r="A70" s="13"/>
      <c r="B70" s="13"/>
      <c r="C70" s="16">
        <v>12</v>
      </c>
      <c r="D70" s="17">
        <v>-6.51765313158064</v>
      </c>
      <c r="E70" s="19">
        <f t="shared" si="52"/>
        <v>1.8647506721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82">
      <c r="AT71" s="2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</row>
    <row r="72" s="1" customFormat="1" spans="19:82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</row>
    <row r="73" s="1" customFormat="1" spans="1:82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</row>
    <row r="74" s="1" customFormat="1" spans="1:82">
      <c r="A74" s="13" t="s">
        <v>71</v>
      </c>
      <c r="B74" s="13">
        <f>F8</f>
        <v>625.464</v>
      </c>
      <c r="C74" s="16" t="s">
        <v>72</v>
      </c>
      <c r="D74" s="17">
        <v>-11.1647985779032</v>
      </c>
      <c r="E74" s="16"/>
      <c r="F74" s="16"/>
      <c r="G74" s="13">
        <v>1</v>
      </c>
      <c r="H74" s="18">
        <f t="shared" ref="H74:H85" si="57">E75</f>
        <v>-11.1647985779032</v>
      </c>
      <c r="I74" s="18">
        <f t="shared" ref="I74:I85" si="58">H74+273.15</f>
        <v>261.985201422097</v>
      </c>
      <c r="J74" s="18">
        <f t="shared" ref="J74:J85" si="59">EXP(($C$16*(I74-$C$14))/($C$17*I74*$C$14))</f>
        <v>0.00381475600284186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0.00198832712380123</v>
      </c>
      <c r="Q74" s="23">
        <f t="shared" ref="Q74:Q85" si="63">P74*$B$76</f>
        <v>0.00051696505218832</v>
      </c>
      <c r="R74" s="18">
        <f t="shared" ref="R74:R85" si="64">L74*$B$76</f>
        <v>0.1355172</v>
      </c>
      <c r="S74" s="24">
        <f t="shared" ref="S74:S85" si="65">Q74/R74</f>
        <v>0.00381475600284186</v>
      </c>
      <c r="T74" s="3">
        <v>0.01</v>
      </c>
      <c r="U74" s="25">
        <f t="shared" ref="U74:U85" si="66">S74*T74</f>
        <v>3.81475600284186e-5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0.00552814756002842</v>
      </c>
      <c r="AU74" s="28">
        <f t="shared" ref="AU74:AU85" si="70">$B$74/12</f>
        <v>52.122</v>
      </c>
      <c r="AV74" s="1">
        <f t="shared" ref="AV74:AV85" si="71">$B$76</f>
        <v>0.26</v>
      </c>
      <c r="AW74" s="2">
        <f>$E$8/12</f>
        <v>0.775666666666667</v>
      </c>
      <c r="AX74" s="1">
        <f t="shared" ref="AX74:AX85" si="72">AW74*10000*AV74*0.67*AU74*AT74</f>
        <v>389.335475910894</v>
      </c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</row>
    <row r="75" s="1" customFormat="1" spans="1:82">
      <c r="A75" s="13" t="s">
        <v>74</v>
      </c>
      <c r="B75" s="13">
        <v>1</v>
      </c>
      <c r="C75" s="16">
        <v>1</v>
      </c>
      <c r="D75" s="17">
        <v>-11.6102449860323</v>
      </c>
      <c r="E75" s="19">
        <f t="shared" ref="E75:E86" si="73">D74</f>
        <v>-11.1647985779032</v>
      </c>
      <c r="F75" s="16" t="s">
        <v>73</v>
      </c>
      <c r="G75" s="13">
        <v>2</v>
      </c>
      <c r="H75" s="18">
        <f t="shared" si="57"/>
        <v>-11.6102449860323</v>
      </c>
      <c r="I75" s="18">
        <f t="shared" si="58"/>
        <v>261.539755013968</v>
      </c>
      <c r="J75" s="18">
        <f t="shared" si="59"/>
        <v>0.00358076949259765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1.0404516728762</v>
      </c>
      <c r="P75" s="18">
        <f t="shared" si="62"/>
        <v>0.00372561760875728</v>
      </c>
      <c r="Q75" s="23">
        <f t="shared" si="63"/>
        <v>0.000968660578276893</v>
      </c>
      <c r="R75" s="18">
        <f t="shared" si="64"/>
        <v>0.1355172</v>
      </c>
      <c r="S75" s="24">
        <f t="shared" si="65"/>
        <v>0.00714787922327862</v>
      </c>
      <c r="T75" s="3">
        <v>0.01</v>
      </c>
      <c r="U75" s="25">
        <f t="shared" si="66"/>
        <v>7.14787922327862e-5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0.00556147879223279</v>
      </c>
      <c r="AU75" s="28">
        <f t="shared" si="70"/>
        <v>52.122</v>
      </c>
      <c r="AV75" s="1">
        <f t="shared" si="71"/>
        <v>0.26</v>
      </c>
      <c r="AW75" s="2">
        <f t="shared" ref="AW75:AW85" si="75">$E$8/12</f>
        <v>0.775666666666667</v>
      </c>
      <c r="AX75" s="1">
        <f t="shared" si="72"/>
        <v>391.682922503459</v>
      </c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</row>
    <row r="76" s="1" customFormat="1" spans="1:82">
      <c r="A76" s="13" t="s">
        <v>37</v>
      </c>
      <c r="B76" s="13">
        <v>0.26</v>
      </c>
      <c r="C76" s="16">
        <v>2</v>
      </c>
      <c r="D76" s="17">
        <v>-7.8806379205</v>
      </c>
      <c r="E76" s="19">
        <f t="shared" si="73"/>
        <v>-11.6102449860323</v>
      </c>
      <c r="F76" s="16" t="s">
        <v>73</v>
      </c>
      <c r="G76" s="13">
        <v>3</v>
      </c>
      <c r="H76" s="18">
        <f t="shared" si="57"/>
        <v>-7.8806379205</v>
      </c>
      <c r="I76" s="18">
        <f t="shared" si="58"/>
        <v>265.2693620795</v>
      </c>
      <c r="J76" s="18">
        <f t="shared" si="59"/>
        <v>0.00604361418842954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1.55794605526744</v>
      </c>
      <c r="P76" s="18">
        <f t="shared" si="62"/>
        <v>0.00941562488442215</v>
      </c>
      <c r="Q76" s="23">
        <f t="shared" si="63"/>
        <v>0.00244806246994976</v>
      </c>
      <c r="R76" s="18">
        <f t="shared" si="64"/>
        <v>0.1355172</v>
      </c>
      <c r="S76" s="24">
        <f t="shared" si="65"/>
        <v>0.0180645886274935</v>
      </c>
      <c r="T76" s="3">
        <v>0.01</v>
      </c>
      <c r="U76" s="25">
        <f t="shared" si="66"/>
        <v>0.000180645886274935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0.001</v>
      </c>
      <c r="AF76" s="3">
        <v>0.49</v>
      </c>
      <c r="AG76" s="25">
        <f t="shared" si="67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8"/>
        <v>0.005</v>
      </c>
      <c r="AT76" s="2">
        <f t="shared" si="69"/>
        <v>0.00567064588627493</v>
      </c>
      <c r="AU76" s="28">
        <f t="shared" si="70"/>
        <v>52.122</v>
      </c>
      <c r="AV76" s="1">
        <f t="shared" si="71"/>
        <v>0.26</v>
      </c>
      <c r="AW76" s="2">
        <f t="shared" si="75"/>
        <v>0.775666666666667</v>
      </c>
      <c r="AX76" s="1">
        <f t="shared" si="72"/>
        <v>399.371324821086</v>
      </c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</row>
    <row r="77" s="1" customFormat="1" spans="1:82">
      <c r="A77" s="13"/>
      <c r="B77" s="13"/>
      <c r="C77" s="16">
        <v>3</v>
      </c>
      <c r="D77" s="17">
        <v>-0.0973569747096775</v>
      </c>
      <c r="E77" s="19">
        <f t="shared" si="73"/>
        <v>-7.8806379205</v>
      </c>
      <c r="F77" s="16" t="s">
        <v>73</v>
      </c>
      <c r="G77" s="13">
        <v>4</v>
      </c>
      <c r="H77" s="18">
        <f t="shared" si="57"/>
        <v>-0.0973569747096775</v>
      </c>
      <c r="I77" s="18">
        <f t="shared" si="58"/>
        <v>273.05264302529</v>
      </c>
      <c r="J77" s="18">
        <f t="shared" si="59"/>
        <v>0.0172062923345452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2.06975043038302</v>
      </c>
      <c r="P77" s="18">
        <f t="shared" si="62"/>
        <v>0.035612730964721</v>
      </c>
      <c r="Q77" s="23">
        <f t="shared" si="63"/>
        <v>0.00925931005082747</v>
      </c>
      <c r="R77" s="18">
        <f t="shared" si="64"/>
        <v>0.1355172</v>
      </c>
      <c r="S77" s="24">
        <f t="shared" si="65"/>
        <v>0.0683257184388953</v>
      </c>
      <c r="T77" s="3">
        <v>0.01</v>
      </c>
      <c r="U77" s="25">
        <f t="shared" si="66"/>
        <v>0.000683257184388953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0.001</v>
      </c>
      <c r="AF77" s="3">
        <v>0.49</v>
      </c>
      <c r="AG77" s="25">
        <f t="shared" si="67"/>
        <v>0.00049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</v>
      </c>
      <c r="AR77" s="3">
        <v>0.5</v>
      </c>
      <c r="AS77" s="3">
        <f t="shared" si="68"/>
        <v>0.005</v>
      </c>
      <c r="AT77" s="2">
        <f t="shared" si="69"/>
        <v>0.00617325718438895</v>
      </c>
      <c r="AU77" s="28">
        <f t="shared" si="70"/>
        <v>52.122</v>
      </c>
      <c r="AV77" s="1">
        <f t="shared" si="71"/>
        <v>0.26</v>
      </c>
      <c r="AW77" s="2">
        <f t="shared" si="75"/>
        <v>0.775666666666667</v>
      </c>
      <c r="AX77" s="1">
        <f t="shared" si="72"/>
        <v>434.769151457322</v>
      </c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</row>
    <row r="78" s="1" customFormat="1" spans="1:82">
      <c r="A78" s="13"/>
      <c r="B78" s="13"/>
      <c r="C78" s="16">
        <v>4</v>
      </c>
      <c r="D78" s="17">
        <v>6.2429255491</v>
      </c>
      <c r="E78" s="19">
        <f t="shared" si="73"/>
        <v>-0.0973569747096775</v>
      </c>
      <c r="F78" s="16" t="s">
        <v>73</v>
      </c>
      <c r="G78" s="13">
        <v>5</v>
      </c>
      <c r="H78" s="18">
        <f t="shared" si="57"/>
        <v>6.2429255491</v>
      </c>
      <c r="I78" s="18">
        <f t="shared" si="58"/>
        <v>279.3929255491</v>
      </c>
      <c r="J78" s="18">
        <f t="shared" si="59"/>
        <v>0.0386477150724247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1.93243081444738</v>
      </c>
      <c r="O78" s="18">
        <f t="shared" si="74"/>
        <v>0.622926884970915</v>
      </c>
      <c r="P78" s="18">
        <f t="shared" si="62"/>
        <v>0.024074700761309</v>
      </c>
      <c r="Q78" s="23">
        <f t="shared" si="63"/>
        <v>0.00625942219794033</v>
      </c>
      <c r="R78" s="18">
        <f t="shared" si="64"/>
        <v>0.1355172</v>
      </c>
      <c r="S78" s="24">
        <f t="shared" si="65"/>
        <v>0.0461891346481505</v>
      </c>
      <c r="T78" s="3">
        <v>0.01</v>
      </c>
      <c r="U78" s="25">
        <f t="shared" si="66"/>
        <v>0.000461891346481505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0.005</v>
      </c>
      <c r="AF78" s="3">
        <v>0.49</v>
      </c>
      <c r="AG78" s="25">
        <f t="shared" si="67"/>
        <v>0.00245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0.015</v>
      </c>
      <c r="AR78" s="3">
        <v>0.5</v>
      </c>
      <c r="AS78" s="3">
        <f t="shared" si="68"/>
        <v>0.0075</v>
      </c>
      <c r="AT78" s="2">
        <f t="shared" si="69"/>
        <v>0.0104118913464815</v>
      </c>
      <c r="AU78" s="28">
        <f t="shared" si="70"/>
        <v>52.122</v>
      </c>
      <c r="AV78" s="1">
        <f t="shared" si="71"/>
        <v>0.26</v>
      </c>
      <c r="AW78" s="2">
        <f t="shared" si="75"/>
        <v>0.775666666666667</v>
      </c>
      <c r="AX78" s="1">
        <f t="shared" si="72"/>
        <v>733.286987819489</v>
      </c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</row>
    <row r="79" s="1" customFormat="1" spans="1:82">
      <c r="A79" s="13"/>
      <c r="B79" s="13"/>
      <c r="C79" s="16">
        <v>5</v>
      </c>
      <c r="D79" s="17">
        <v>17.9750090645161</v>
      </c>
      <c r="E79" s="19">
        <f t="shared" si="73"/>
        <v>6.2429255491</v>
      </c>
      <c r="F79" s="16" t="s">
        <v>75</v>
      </c>
      <c r="G79" s="13">
        <v>6</v>
      </c>
      <c r="H79" s="18">
        <f t="shared" si="57"/>
        <v>17.9750090645161</v>
      </c>
      <c r="I79" s="18">
        <f t="shared" si="58"/>
        <v>291.125009064516</v>
      </c>
      <c r="J79" s="18">
        <f t="shared" si="59"/>
        <v>0.157417950172405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1.12007218420961</v>
      </c>
      <c r="P79" s="18">
        <f t="shared" si="62"/>
        <v>0.176319467283405</v>
      </c>
      <c r="Q79" s="23">
        <f t="shared" si="63"/>
        <v>0.0458430614936853</v>
      </c>
      <c r="R79" s="18">
        <f t="shared" si="64"/>
        <v>0.1355172</v>
      </c>
      <c r="S79" s="24">
        <f t="shared" si="65"/>
        <v>0.338282236451796</v>
      </c>
      <c r="T79" s="3">
        <v>0.01</v>
      </c>
      <c r="U79" s="25">
        <f t="shared" si="66"/>
        <v>0.00338282236451796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0.005</v>
      </c>
      <c r="AF79" s="3">
        <v>0.49</v>
      </c>
      <c r="AG79" s="25">
        <f t="shared" si="67"/>
        <v>0.00245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0.015</v>
      </c>
      <c r="AR79" s="3">
        <v>0.5</v>
      </c>
      <c r="AS79" s="3">
        <f t="shared" si="68"/>
        <v>0.0075</v>
      </c>
      <c r="AT79" s="2">
        <f t="shared" si="69"/>
        <v>0.013332822364518</v>
      </c>
      <c r="AU79" s="28">
        <f t="shared" si="70"/>
        <v>52.122</v>
      </c>
      <c r="AV79" s="1">
        <f t="shared" si="71"/>
        <v>0.26</v>
      </c>
      <c r="AW79" s="2">
        <f t="shared" si="75"/>
        <v>0.775666666666667</v>
      </c>
      <c r="AX79" s="1">
        <f t="shared" si="72"/>
        <v>939.001841784836</v>
      </c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</row>
    <row r="80" s="1" customFormat="1" spans="1:82">
      <c r="A80" s="13"/>
      <c r="B80" s="13"/>
      <c r="C80" s="16">
        <v>6</v>
      </c>
      <c r="D80" s="17">
        <v>21.457368273</v>
      </c>
      <c r="E80" s="19">
        <f t="shared" si="73"/>
        <v>17.9750090645161</v>
      </c>
      <c r="F80" s="16" t="s">
        <v>73</v>
      </c>
      <c r="G80" s="13">
        <v>7</v>
      </c>
      <c r="H80" s="18">
        <f t="shared" si="57"/>
        <v>21.457368273</v>
      </c>
      <c r="I80" s="18">
        <f t="shared" si="58"/>
        <v>294.607368273</v>
      </c>
      <c r="J80" s="18">
        <f t="shared" si="59"/>
        <v>0.233747210164548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1.4649727169262</v>
      </c>
      <c r="P80" s="18">
        <f t="shared" si="62"/>
        <v>0.342433285548677</v>
      </c>
      <c r="Q80" s="23">
        <f t="shared" si="63"/>
        <v>0.089032654242656</v>
      </c>
      <c r="R80" s="18">
        <f t="shared" si="64"/>
        <v>0.1355172</v>
      </c>
      <c r="S80" s="24">
        <f t="shared" si="65"/>
        <v>0.656984163210692</v>
      </c>
      <c r="T80" s="3">
        <v>0.01</v>
      </c>
      <c r="U80" s="25">
        <f t="shared" si="66"/>
        <v>0.00656984163210692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0.005</v>
      </c>
      <c r="AF80" s="3">
        <v>0.49</v>
      </c>
      <c r="AG80" s="25">
        <f t="shared" si="67"/>
        <v>0.00245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0.015</v>
      </c>
      <c r="AR80" s="3">
        <v>0.5</v>
      </c>
      <c r="AS80" s="3">
        <f t="shared" si="68"/>
        <v>0.0075</v>
      </c>
      <c r="AT80" s="2">
        <f t="shared" si="69"/>
        <v>0.0165198416321069</v>
      </c>
      <c r="AU80" s="28">
        <f t="shared" si="70"/>
        <v>52.122</v>
      </c>
      <c r="AV80" s="1">
        <f t="shared" si="71"/>
        <v>0.26</v>
      </c>
      <c r="AW80" s="2">
        <f t="shared" si="75"/>
        <v>0.775666666666667</v>
      </c>
      <c r="AX80" s="1">
        <f t="shared" si="72"/>
        <v>1163.45671564814</v>
      </c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</row>
    <row r="81" s="1" customFormat="1" spans="1:82">
      <c r="A81" s="13"/>
      <c r="B81" s="13"/>
      <c r="C81" s="16">
        <v>7</v>
      </c>
      <c r="D81" s="17">
        <v>24.3611452406452</v>
      </c>
      <c r="E81" s="19">
        <f t="shared" si="73"/>
        <v>21.457368273</v>
      </c>
      <c r="F81" s="16" t="s">
        <v>73</v>
      </c>
      <c r="G81" s="13">
        <v>8</v>
      </c>
      <c r="H81" s="18">
        <f t="shared" si="57"/>
        <v>24.3611452406452</v>
      </c>
      <c r="I81" s="18">
        <f t="shared" si="58"/>
        <v>297.511145240645</v>
      </c>
      <c r="J81" s="18">
        <f t="shared" si="59"/>
        <v>0.322730085471045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1.64375943137752</v>
      </c>
      <c r="P81" s="18">
        <f t="shared" si="62"/>
        <v>0.530490621782305</v>
      </c>
      <c r="Q81" s="23">
        <f t="shared" si="63"/>
        <v>0.137927561663399</v>
      </c>
      <c r="R81" s="18">
        <f t="shared" si="64"/>
        <v>0.1355172</v>
      </c>
      <c r="S81" s="24">
        <f t="shared" si="65"/>
        <v>1.01778638920668</v>
      </c>
      <c r="T81" s="3">
        <v>0.01</v>
      </c>
      <c r="U81" s="25">
        <f t="shared" si="66"/>
        <v>0.0101778638920668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0.005</v>
      </c>
      <c r="AF81" s="3">
        <v>0.49</v>
      </c>
      <c r="AG81" s="25">
        <f t="shared" si="67"/>
        <v>0.00245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0.015</v>
      </c>
      <c r="AR81" s="3">
        <v>0.5</v>
      </c>
      <c r="AS81" s="3">
        <f t="shared" si="68"/>
        <v>0.0075</v>
      </c>
      <c r="AT81" s="2">
        <f t="shared" si="69"/>
        <v>0.0201278638920668</v>
      </c>
      <c r="AU81" s="28">
        <f t="shared" si="70"/>
        <v>52.122</v>
      </c>
      <c r="AV81" s="1">
        <f t="shared" si="71"/>
        <v>0.26</v>
      </c>
      <c r="AW81" s="2">
        <f t="shared" si="75"/>
        <v>0.775666666666667</v>
      </c>
      <c r="AX81" s="1">
        <f t="shared" si="72"/>
        <v>1417.5619196835</v>
      </c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</row>
    <row r="82" s="1" customFormat="1" spans="1:82">
      <c r="A82" s="13"/>
      <c r="B82" s="13"/>
      <c r="C82" s="16">
        <v>8</v>
      </c>
      <c r="D82" s="17">
        <v>24.1543073874193</v>
      </c>
      <c r="E82" s="19">
        <f t="shared" si="73"/>
        <v>24.3611452406452</v>
      </c>
      <c r="F82" s="16" t="s">
        <v>73</v>
      </c>
      <c r="G82" s="13">
        <v>9</v>
      </c>
      <c r="H82" s="18">
        <f t="shared" si="57"/>
        <v>24.1543073874193</v>
      </c>
      <c r="I82" s="18">
        <f t="shared" si="58"/>
        <v>297.304307387419</v>
      </c>
      <c r="J82" s="18">
        <f t="shared" si="59"/>
        <v>0.315464912085591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1.63448880959522</v>
      </c>
      <c r="P82" s="18">
        <f t="shared" si="62"/>
        <v>0.515623868623837</v>
      </c>
      <c r="Q82" s="23">
        <f t="shared" si="63"/>
        <v>0.134062205842198</v>
      </c>
      <c r="R82" s="18">
        <f t="shared" si="64"/>
        <v>0.1355172</v>
      </c>
      <c r="S82" s="24">
        <f t="shared" si="65"/>
        <v>0.989263398610639</v>
      </c>
      <c r="T82" s="3">
        <v>0.01</v>
      </c>
      <c r="U82" s="25">
        <f t="shared" si="66"/>
        <v>0.00989263398610639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0.005</v>
      </c>
      <c r="AF82" s="3">
        <v>0.49</v>
      </c>
      <c r="AG82" s="25">
        <f t="shared" si="67"/>
        <v>0.00245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0.015</v>
      </c>
      <c r="AR82" s="3">
        <v>0.5</v>
      </c>
      <c r="AS82" s="3">
        <f t="shared" si="68"/>
        <v>0.0075</v>
      </c>
      <c r="AT82" s="2">
        <f t="shared" si="69"/>
        <v>0.0198426339861064</v>
      </c>
      <c r="AU82" s="28">
        <f t="shared" si="70"/>
        <v>52.122</v>
      </c>
      <c r="AV82" s="1">
        <f t="shared" si="71"/>
        <v>0.26</v>
      </c>
      <c r="AW82" s="2">
        <f t="shared" si="75"/>
        <v>0.775666666666667</v>
      </c>
      <c r="AX82" s="1">
        <f t="shared" si="72"/>
        <v>1397.47379432591</v>
      </c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</row>
    <row r="83" s="1" customFormat="1" spans="1:82">
      <c r="A83" s="13"/>
      <c r="B83" s="13"/>
      <c r="C83" s="16">
        <v>9</v>
      </c>
      <c r="D83" s="17">
        <v>17.7548287353333</v>
      </c>
      <c r="E83" s="19">
        <f t="shared" si="73"/>
        <v>24.1543073874193</v>
      </c>
      <c r="F83" s="16" t="s">
        <v>73</v>
      </c>
      <c r="G83" s="13">
        <v>10</v>
      </c>
      <c r="H83" s="18">
        <f t="shared" si="57"/>
        <v>17.7548287353333</v>
      </c>
      <c r="I83" s="18">
        <f t="shared" si="58"/>
        <v>290.904828735333</v>
      </c>
      <c r="J83" s="18">
        <f t="shared" si="59"/>
        <v>0.153483058500734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1.64008494097138</v>
      </c>
      <c r="P83" s="18">
        <f t="shared" si="62"/>
        <v>0.251725252941284</v>
      </c>
      <c r="Q83" s="23">
        <f t="shared" si="63"/>
        <v>0.0654485657647338</v>
      </c>
      <c r="R83" s="18">
        <f t="shared" si="64"/>
        <v>0.1355172</v>
      </c>
      <c r="S83" s="24">
        <f t="shared" si="65"/>
        <v>0.482953940641733</v>
      </c>
      <c r="T83" s="3">
        <v>0.01</v>
      </c>
      <c r="U83" s="25">
        <f t="shared" si="66"/>
        <v>0.00482953940641733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0.001</v>
      </c>
      <c r="AF83" s="3">
        <v>0.49</v>
      </c>
      <c r="AG83" s="25">
        <f t="shared" si="67"/>
        <v>0.00049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</v>
      </c>
      <c r="AR83" s="3">
        <v>0.5</v>
      </c>
      <c r="AS83" s="3">
        <f t="shared" si="68"/>
        <v>0.005</v>
      </c>
      <c r="AT83" s="2">
        <f t="shared" si="69"/>
        <v>0.0103195394064173</v>
      </c>
      <c r="AU83" s="28">
        <f t="shared" si="70"/>
        <v>52.122</v>
      </c>
      <c r="AV83" s="1">
        <f t="shared" si="71"/>
        <v>0.26</v>
      </c>
      <c r="AW83" s="2">
        <f t="shared" si="75"/>
        <v>0.775666666666667</v>
      </c>
      <c r="AX83" s="1">
        <f t="shared" si="72"/>
        <v>726.782840427301</v>
      </c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</row>
    <row r="84" s="1" customFormat="1" spans="1:82">
      <c r="A84" s="13"/>
      <c r="B84" s="13"/>
      <c r="C84" s="16">
        <v>10</v>
      </c>
      <c r="D84" s="17">
        <v>9.82840674616129</v>
      </c>
      <c r="E84" s="19">
        <f t="shared" si="73"/>
        <v>17.7548287353333</v>
      </c>
      <c r="F84" s="16" t="s">
        <v>73</v>
      </c>
      <c r="G84" s="13">
        <v>11</v>
      </c>
      <c r="H84" s="18">
        <f t="shared" si="57"/>
        <v>9.82840674616129</v>
      </c>
      <c r="I84" s="18">
        <f t="shared" si="58"/>
        <v>282.978406746161</v>
      </c>
      <c r="J84" s="18">
        <f t="shared" si="59"/>
        <v>0.060102565142642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1.31894170362859</v>
      </c>
      <c r="O84" s="18">
        <f t="shared" si="74"/>
        <v>0.590637984401505</v>
      </c>
      <c r="P84" s="18">
        <f t="shared" si="62"/>
        <v>0.0354988579332102</v>
      </c>
      <c r="Q84" s="23">
        <f t="shared" si="63"/>
        <v>0.00922970306263465</v>
      </c>
      <c r="R84" s="18">
        <f t="shared" si="64"/>
        <v>0.1355172</v>
      </c>
      <c r="S84" s="24">
        <f t="shared" si="65"/>
        <v>0.068107244413511</v>
      </c>
      <c r="T84" s="3">
        <v>0.01</v>
      </c>
      <c r="U84" s="25">
        <f t="shared" si="66"/>
        <v>0.00068107244413511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0.001</v>
      </c>
      <c r="AF84" s="3">
        <v>0.49</v>
      </c>
      <c r="AG84" s="25">
        <f t="shared" si="67"/>
        <v>0.00049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8"/>
        <v>0.005</v>
      </c>
      <c r="AT84" s="2">
        <f t="shared" si="69"/>
        <v>0.00617107244413511</v>
      </c>
      <c r="AU84" s="28">
        <f t="shared" si="70"/>
        <v>52.122</v>
      </c>
      <c r="AV84" s="1">
        <f t="shared" si="71"/>
        <v>0.26</v>
      </c>
      <c r="AW84" s="2">
        <f t="shared" si="75"/>
        <v>0.775666666666667</v>
      </c>
      <c r="AX84" s="1">
        <f t="shared" si="72"/>
        <v>434.615284926584</v>
      </c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</row>
    <row r="85" s="1" customFormat="1" spans="1:51">
      <c r="A85" s="13"/>
      <c r="B85" s="13"/>
      <c r="C85" s="16">
        <v>11</v>
      </c>
      <c r="D85" s="17">
        <v>1.8647506721</v>
      </c>
      <c r="E85" s="19">
        <f t="shared" si="73"/>
        <v>9.82840674616129</v>
      </c>
      <c r="F85" s="16" t="s">
        <v>75</v>
      </c>
      <c r="G85" s="13">
        <v>12</v>
      </c>
      <c r="H85" s="18">
        <f t="shared" si="57"/>
        <v>1.8647506721</v>
      </c>
      <c r="I85" s="18">
        <f t="shared" si="58"/>
        <v>275.0147506721</v>
      </c>
      <c r="J85" s="18">
        <f t="shared" si="59"/>
        <v>0.0221909899348216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1.07635912646829</v>
      </c>
      <c r="P85" s="18">
        <f t="shared" si="62"/>
        <v>0.0238854745417113</v>
      </c>
      <c r="Q85" s="23">
        <f t="shared" si="63"/>
        <v>0.00621022338084494</v>
      </c>
      <c r="R85" s="18">
        <f t="shared" si="64"/>
        <v>0.1355172</v>
      </c>
      <c r="S85" s="24">
        <f t="shared" si="65"/>
        <v>0.0458260898309952</v>
      </c>
      <c r="T85" s="3">
        <v>0.01</v>
      </c>
      <c r="U85" s="25">
        <f t="shared" si="66"/>
        <v>0.000458260898309952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0.001</v>
      </c>
      <c r="AF85" s="3">
        <v>0.49</v>
      </c>
      <c r="AG85" s="25">
        <f t="shared" si="67"/>
        <v>0.00049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0.00594826089830995</v>
      </c>
      <c r="AU85" s="28">
        <f t="shared" si="70"/>
        <v>52.122</v>
      </c>
      <c r="AV85" s="1">
        <f t="shared" si="71"/>
        <v>0.26</v>
      </c>
      <c r="AW85" s="2">
        <f t="shared" si="75"/>
        <v>0.775666666666667</v>
      </c>
      <c r="AX85" s="1">
        <f t="shared" si="72"/>
        <v>418.923149669645</v>
      </c>
      <c r="AY85" s="1">
        <f>SUM(AX74:AX85)</f>
        <v>8846.26140897816</v>
      </c>
    </row>
    <row r="86" s="1" customFormat="1" spans="1:46">
      <c r="A86" s="13"/>
      <c r="B86" s="13"/>
      <c r="C86" s="16">
        <v>12</v>
      </c>
      <c r="D86" s="17">
        <v>-6.51765313158064</v>
      </c>
      <c r="E86" s="19">
        <f t="shared" si="73"/>
        <v>1.8647506721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-11.1647985779032</v>
      </c>
      <c r="E90" s="16"/>
      <c r="F90" s="16"/>
      <c r="G90" s="13">
        <v>1</v>
      </c>
      <c r="H90" s="18">
        <f t="shared" ref="H90:H101" si="76">E91</f>
        <v>-11.1647985779032</v>
      </c>
      <c r="I90" s="18">
        <f t="shared" ref="I90:I101" si="77">H90+273.15</f>
        <v>261.985201422097</v>
      </c>
      <c r="J90" s="18">
        <f t="shared" ref="J90:J101" si="78">EXP(($C$16*(I90-$C$14))/($C$17*I90*$C$14))</f>
        <v>0.00381475600284186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0.00108606103400908</v>
      </c>
      <c r="Q90" s="23">
        <f t="shared" ref="Q90:Q101" si="82">P90*$B$76</f>
        <v>0.00028237586884236</v>
      </c>
      <c r="R90" s="18">
        <f t="shared" ref="R90:R101" si="83">L90*$B$76</f>
        <v>0.074022</v>
      </c>
      <c r="S90" s="24">
        <f t="shared" ref="S90:S101" si="84">Q90/R90</f>
        <v>0.00381475600284186</v>
      </c>
      <c r="T90" s="3">
        <v>0.01</v>
      </c>
      <c r="U90" s="25">
        <f t="shared" ref="U90:U101" si="85">S90*T90</f>
        <v>3.81475600284186e-5</v>
      </c>
      <c r="V90" s="24"/>
      <c r="W90" s="3"/>
      <c r="X90" s="3"/>
      <c r="Y90" s="27"/>
      <c r="Z90" s="3"/>
      <c r="AA90" s="26"/>
      <c r="AB90" s="3"/>
      <c r="AC90" s="3"/>
      <c r="AD90" s="26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0.00552814756002842</v>
      </c>
      <c r="AU90" s="28">
        <f t="shared" ref="AU90:AU101" si="89">$B$90/12</f>
        <v>28.47</v>
      </c>
      <c r="AV90" s="1">
        <f t="shared" ref="AV90:AV101" si="90">$B$76</f>
        <v>0.26</v>
      </c>
      <c r="AW90" s="2">
        <f>$E$9/12</f>
        <v>9.3225</v>
      </c>
      <c r="AX90" s="1">
        <f t="shared" ref="AX90:AX101" si="91">AW90*10000*AV90*0.67*AU90*AT90</f>
        <v>2555.9222389883</v>
      </c>
      <c r="AZ90" s="2">
        <f>$E$10/12</f>
        <v>0.658115398086898</v>
      </c>
      <c r="BA90" s="1">
        <f t="shared" ref="BA90:BA101" si="92">AZ90*10000*AV90*0.67*AU90*AT90</f>
        <v>180.433551278191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-11.6102449860323</v>
      </c>
      <c r="E91" s="19">
        <f t="shared" ref="E91:E102" si="93">D90</f>
        <v>-11.1647985779032</v>
      </c>
      <c r="F91" s="16" t="s">
        <v>73</v>
      </c>
      <c r="G91" s="13">
        <v>2</v>
      </c>
      <c r="H91" s="18">
        <f t="shared" si="76"/>
        <v>-11.6102449860323</v>
      </c>
      <c r="I91" s="18">
        <f t="shared" si="77"/>
        <v>261.539755013968</v>
      </c>
      <c r="J91" s="18">
        <f t="shared" si="78"/>
        <v>0.00358076949259765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0.568313938965991</v>
      </c>
      <c r="P91" s="18">
        <f t="shared" si="81"/>
        <v>0.00203500121486742</v>
      </c>
      <c r="Q91" s="23">
        <f t="shared" si="82"/>
        <v>0.00052910031586553</v>
      </c>
      <c r="R91" s="18">
        <f t="shared" si="83"/>
        <v>0.074022</v>
      </c>
      <c r="S91" s="24">
        <f t="shared" si="84"/>
        <v>0.00714787922327862</v>
      </c>
      <c r="T91" s="3">
        <v>0.01</v>
      </c>
      <c r="U91" s="25">
        <f t="shared" si="85"/>
        <v>7.14787922327862e-5</v>
      </c>
      <c r="V91" s="24"/>
      <c r="W91" s="3"/>
      <c r="X91" s="3"/>
      <c r="Y91" s="27"/>
      <c r="Z91" s="3"/>
      <c r="AA91" s="26"/>
      <c r="AB91" s="3"/>
      <c r="AC91" s="3"/>
      <c r="AD91" s="26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0.00556147879223279</v>
      </c>
      <c r="AU91" s="28">
        <f t="shared" si="89"/>
        <v>28.47</v>
      </c>
      <c r="AV91" s="1">
        <f t="shared" si="90"/>
        <v>0.26</v>
      </c>
      <c r="AW91" s="2">
        <f t="shared" ref="AW91:AW101" si="95">$E$9/12</f>
        <v>9.3225</v>
      </c>
      <c r="AX91" s="1">
        <f t="shared" si="91"/>
        <v>2571.3328329927</v>
      </c>
      <c r="AZ91" s="2">
        <f t="shared" ref="AZ91:AZ101" si="96">$E$10/12</f>
        <v>0.658115398086898</v>
      </c>
      <c r="BA91" s="1">
        <f t="shared" si="92"/>
        <v>181.521451434583</v>
      </c>
    </row>
    <row r="92" s="1" customFormat="1" spans="1:53">
      <c r="A92" s="13" t="s">
        <v>37</v>
      </c>
      <c r="B92" s="13">
        <v>0.33</v>
      </c>
      <c r="C92" s="16">
        <v>2</v>
      </c>
      <c r="D92" s="17">
        <v>-7.8806379205</v>
      </c>
      <c r="E92" s="19">
        <f t="shared" si="93"/>
        <v>-11.6102449860323</v>
      </c>
      <c r="F92" s="16" t="s">
        <v>73</v>
      </c>
      <c r="G92" s="13">
        <v>3</v>
      </c>
      <c r="H92" s="18">
        <f t="shared" si="76"/>
        <v>-7.8806379205</v>
      </c>
      <c r="I92" s="18">
        <f t="shared" si="77"/>
        <v>265.2693620795</v>
      </c>
      <c r="J92" s="18">
        <f t="shared" si="78"/>
        <v>0.00604361418842954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0.850978937751124</v>
      </c>
      <c r="P92" s="18">
        <f t="shared" si="81"/>
        <v>0.00514298838224739</v>
      </c>
      <c r="Q92" s="23">
        <f t="shared" si="82"/>
        <v>0.00133717697938432</v>
      </c>
      <c r="R92" s="18">
        <f t="shared" si="83"/>
        <v>0.074022</v>
      </c>
      <c r="S92" s="24">
        <f t="shared" si="84"/>
        <v>0.0180645886274935</v>
      </c>
      <c r="T92" s="3">
        <v>0.01</v>
      </c>
      <c r="U92" s="25">
        <f t="shared" si="85"/>
        <v>0.000180645886274935</v>
      </c>
      <c r="V92" s="24"/>
      <c r="W92" s="3"/>
      <c r="X92" s="3"/>
      <c r="Y92" s="27"/>
      <c r="Z92" s="3"/>
      <c r="AA92" s="26"/>
      <c r="AB92" s="3"/>
      <c r="AC92" s="3"/>
      <c r="AD92" s="26"/>
      <c r="AE92" s="24">
        <v>0.001</v>
      </c>
      <c r="AF92" s="3">
        <v>0.49</v>
      </c>
      <c r="AG92" s="25">
        <f t="shared" si="86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7"/>
        <v>0.005</v>
      </c>
      <c r="AT92" s="2">
        <f t="shared" si="88"/>
        <v>0.00567064588627493</v>
      </c>
      <c r="AU92" s="28">
        <f t="shared" si="89"/>
        <v>28.47</v>
      </c>
      <c r="AV92" s="1">
        <f t="shared" si="90"/>
        <v>0.26</v>
      </c>
      <c r="AW92" s="2">
        <f t="shared" si="95"/>
        <v>9.3225</v>
      </c>
      <c r="AX92" s="1">
        <f t="shared" si="91"/>
        <v>2621.80590745358</v>
      </c>
      <c r="AZ92" s="2">
        <f t="shared" si="96"/>
        <v>0.658115398086898</v>
      </c>
      <c r="BA92" s="1">
        <f t="shared" si="92"/>
        <v>185.084562991729</v>
      </c>
    </row>
    <row r="93" s="1" customFormat="1" spans="1:53">
      <c r="A93" s="13"/>
      <c r="B93" s="13"/>
      <c r="C93" s="16">
        <v>3</v>
      </c>
      <c r="D93" s="17">
        <v>-0.0973569747096775</v>
      </c>
      <c r="E93" s="19">
        <f t="shared" si="93"/>
        <v>-7.8806379205</v>
      </c>
      <c r="F93" s="16" t="s">
        <v>73</v>
      </c>
      <c r="G93" s="13">
        <v>4</v>
      </c>
      <c r="H93" s="18">
        <f t="shared" si="76"/>
        <v>-0.0973569747096775</v>
      </c>
      <c r="I93" s="18">
        <f t="shared" si="77"/>
        <v>273.05264302529</v>
      </c>
      <c r="J93" s="18">
        <f t="shared" si="78"/>
        <v>0.0172062923345452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1.13053594936888</v>
      </c>
      <c r="P93" s="18">
        <f t="shared" si="81"/>
        <v>0.0194523320395535</v>
      </c>
      <c r="Q93" s="23">
        <f t="shared" si="82"/>
        <v>0.00505760633028391</v>
      </c>
      <c r="R93" s="18">
        <f t="shared" si="83"/>
        <v>0.074022</v>
      </c>
      <c r="S93" s="24">
        <f t="shared" si="84"/>
        <v>0.0683257184388953</v>
      </c>
      <c r="T93" s="3">
        <v>0.01</v>
      </c>
      <c r="U93" s="25">
        <f t="shared" si="85"/>
        <v>0.000683257184388953</v>
      </c>
      <c r="V93" s="24"/>
      <c r="W93" s="3"/>
      <c r="X93" s="3"/>
      <c r="Y93" s="27"/>
      <c r="Z93" s="3"/>
      <c r="AA93" s="26"/>
      <c r="AB93" s="3"/>
      <c r="AC93" s="3"/>
      <c r="AD93" s="26"/>
      <c r="AE93" s="24">
        <v>0.001</v>
      </c>
      <c r="AF93" s="3">
        <v>0.49</v>
      </c>
      <c r="AG93" s="25">
        <f t="shared" si="86"/>
        <v>0.00049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</v>
      </c>
      <c r="AR93" s="3">
        <v>0.5</v>
      </c>
      <c r="AS93" s="3">
        <f t="shared" si="87"/>
        <v>0.005</v>
      </c>
      <c r="AT93" s="2">
        <f t="shared" si="88"/>
        <v>0.00617325718438895</v>
      </c>
      <c r="AU93" s="28">
        <f t="shared" si="89"/>
        <v>28.47</v>
      </c>
      <c r="AV93" s="1">
        <f t="shared" si="90"/>
        <v>0.26</v>
      </c>
      <c r="AW93" s="2">
        <f t="shared" si="95"/>
        <v>9.3225</v>
      </c>
      <c r="AX93" s="1">
        <f t="shared" si="91"/>
        <v>2854.18671503278</v>
      </c>
      <c r="AZ93" s="2">
        <f t="shared" si="96"/>
        <v>0.658115398086898</v>
      </c>
      <c r="BA93" s="1">
        <f t="shared" si="92"/>
        <v>201.489324341983</v>
      </c>
    </row>
    <row r="94" s="1" customFormat="1" spans="1:53">
      <c r="A94" s="13"/>
      <c r="B94" s="13"/>
      <c r="C94" s="16">
        <v>4</v>
      </c>
      <c r="D94" s="17">
        <v>6.2429255491</v>
      </c>
      <c r="E94" s="19">
        <f t="shared" si="93"/>
        <v>-0.0973569747096775</v>
      </c>
      <c r="F94" s="16" t="s">
        <v>73</v>
      </c>
      <c r="G94" s="13">
        <v>5</v>
      </c>
      <c r="H94" s="18">
        <f t="shared" si="76"/>
        <v>6.2429255491</v>
      </c>
      <c r="I94" s="18">
        <f t="shared" si="77"/>
        <v>279.3929255491</v>
      </c>
      <c r="J94" s="18">
        <f t="shared" si="78"/>
        <v>0.0386477150724247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1.05552943646286</v>
      </c>
      <c r="O94" s="18">
        <f t="shared" si="94"/>
        <v>0.340254180866466</v>
      </c>
      <c r="P94" s="18">
        <f t="shared" si="81"/>
        <v>0.0131500466343284</v>
      </c>
      <c r="Q94" s="23">
        <f t="shared" si="82"/>
        <v>0.00341901212492539</v>
      </c>
      <c r="R94" s="18">
        <f t="shared" si="83"/>
        <v>0.074022</v>
      </c>
      <c r="S94" s="24">
        <f t="shared" si="84"/>
        <v>0.0461891346481504</v>
      </c>
      <c r="T94" s="3">
        <v>0.01</v>
      </c>
      <c r="U94" s="25">
        <f t="shared" si="85"/>
        <v>0.000461891346481504</v>
      </c>
      <c r="V94" s="24"/>
      <c r="W94" s="3"/>
      <c r="X94" s="3"/>
      <c r="Y94" s="27"/>
      <c r="Z94" s="3"/>
      <c r="AA94" s="26"/>
      <c r="AB94" s="3"/>
      <c r="AC94" s="3"/>
      <c r="AD94" s="26"/>
      <c r="AE94" s="24">
        <v>0.005</v>
      </c>
      <c r="AF94" s="3">
        <v>0.49</v>
      </c>
      <c r="AG94" s="25">
        <f t="shared" si="86"/>
        <v>0.00245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0.015</v>
      </c>
      <c r="AR94" s="3">
        <v>0.5</v>
      </c>
      <c r="AS94" s="3">
        <f t="shared" si="87"/>
        <v>0.0075</v>
      </c>
      <c r="AT94" s="2">
        <f t="shared" si="88"/>
        <v>0.0104118913464815</v>
      </c>
      <c r="AU94" s="28">
        <f t="shared" si="89"/>
        <v>28.47</v>
      </c>
      <c r="AV94" s="1">
        <f t="shared" si="90"/>
        <v>0.26</v>
      </c>
      <c r="AW94" s="2">
        <f t="shared" si="95"/>
        <v>9.3225</v>
      </c>
      <c r="AX94" s="1">
        <f t="shared" si="91"/>
        <v>4813.90634989943</v>
      </c>
      <c r="AZ94" s="2">
        <f t="shared" si="96"/>
        <v>0.658115398086898</v>
      </c>
      <c r="BA94" s="1">
        <f t="shared" si="92"/>
        <v>339.834367800173</v>
      </c>
    </row>
    <row r="95" s="1" customFormat="1" spans="1:53">
      <c r="A95" s="13"/>
      <c r="B95" s="13"/>
      <c r="C95" s="16">
        <v>5</v>
      </c>
      <c r="D95" s="17">
        <v>17.9750090645161</v>
      </c>
      <c r="E95" s="19">
        <f t="shared" si="93"/>
        <v>6.2429255491</v>
      </c>
      <c r="F95" s="16" t="s">
        <v>75</v>
      </c>
      <c r="G95" s="13">
        <v>6</v>
      </c>
      <c r="H95" s="18">
        <f t="shared" si="76"/>
        <v>17.9750090645161</v>
      </c>
      <c r="I95" s="18">
        <f t="shared" si="77"/>
        <v>291.125009064516</v>
      </c>
      <c r="J95" s="18">
        <f t="shared" si="78"/>
        <v>0.157417950172405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0.611804134232138</v>
      </c>
      <c r="P95" s="18">
        <f t="shared" si="81"/>
        <v>0.0963089527178262</v>
      </c>
      <c r="Q95" s="23">
        <f t="shared" si="82"/>
        <v>0.0250403277066348</v>
      </c>
      <c r="R95" s="18">
        <f t="shared" si="83"/>
        <v>0.074022</v>
      </c>
      <c r="S95" s="24">
        <f t="shared" si="84"/>
        <v>0.338282236451796</v>
      </c>
      <c r="T95" s="3">
        <v>0.01</v>
      </c>
      <c r="U95" s="25">
        <f t="shared" si="85"/>
        <v>0.00338282236451796</v>
      </c>
      <c r="V95" s="24"/>
      <c r="W95" s="3"/>
      <c r="X95" s="3"/>
      <c r="Y95" s="27"/>
      <c r="Z95" s="3"/>
      <c r="AA95" s="26"/>
      <c r="AB95" s="3"/>
      <c r="AC95" s="3"/>
      <c r="AD95" s="26"/>
      <c r="AE95" s="24">
        <v>0.005</v>
      </c>
      <c r="AF95" s="3">
        <v>0.49</v>
      </c>
      <c r="AG95" s="25">
        <f t="shared" si="86"/>
        <v>0.00245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0.015</v>
      </c>
      <c r="AR95" s="3">
        <v>0.5</v>
      </c>
      <c r="AS95" s="3">
        <f t="shared" si="87"/>
        <v>0.0075</v>
      </c>
      <c r="AT95" s="2">
        <f t="shared" si="88"/>
        <v>0.013332822364518</v>
      </c>
      <c r="AU95" s="28">
        <f t="shared" si="89"/>
        <v>28.47</v>
      </c>
      <c r="AV95" s="1">
        <f t="shared" si="90"/>
        <v>0.26</v>
      </c>
      <c r="AW95" s="2">
        <f t="shared" si="95"/>
        <v>9.3225</v>
      </c>
      <c r="AX95" s="1">
        <f t="shared" si="91"/>
        <v>6164.38993711971</v>
      </c>
      <c r="AZ95" s="2">
        <f t="shared" si="96"/>
        <v>0.658115398086898</v>
      </c>
      <c r="BA95" s="1">
        <f t="shared" si="92"/>
        <v>435.170816565343</v>
      </c>
    </row>
    <row r="96" s="1" customFormat="1" spans="1:53">
      <c r="A96" s="13"/>
      <c r="B96" s="13"/>
      <c r="C96" s="16">
        <v>6</v>
      </c>
      <c r="D96" s="17">
        <v>21.457368273</v>
      </c>
      <c r="E96" s="19">
        <f t="shared" si="93"/>
        <v>17.9750090645161</v>
      </c>
      <c r="F96" s="16" t="s">
        <v>73</v>
      </c>
      <c r="G96" s="13">
        <v>7</v>
      </c>
      <c r="H96" s="18">
        <f t="shared" si="76"/>
        <v>21.457368273</v>
      </c>
      <c r="I96" s="18">
        <f t="shared" si="77"/>
        <v>294.607368273</v>
      </c>
      <c r="J96" s="18">
        <f t="shared" si="78"/>
        <v>0.233747210164548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0.800195181514311</v>
      </c>
      <c r="P96" s="18">
        <f t="shared" si="81"/>
        <v>0.187043391266084</v>
      </c>
      <c r="Q96" s="23">
        <f t="shared" si="82"/>
        <v>0.0486312817291819</v>
      </c>
      <c r="R96" s="18">
        <f t="shared" si="83"/>
        <v>0.074022</v>
      </c>
      <c r="S96" s="24">
        <f t="shared" si="84"/>
        <v>0.656984163210692</v>
      </c>
      <c r="T96" s="3">
        <v>0.01</v>
      </c>
      <c r="U96" s="25">
        <f t="shared" si="85"/>
        <v>0.00656984163210692</v>
      </c>
      <c r="V96" s="24"/>
      <c r="W96" s="3"/>
      <c r="X96" s="3"/>
      <c r="Y96" s="27"/>
      <c r="Z96" s="3"/>
      <c r="AA96" s="26"/>
      <c r="AB96" s="3"/>
      <c r="AC96" s="3"/>
      <c r="AD96" s="26"/>
      <c r="AE96" s="24">
        <v>0.005</v>
      </c>
      <c r="AF96" s="3">
        <v>0.49</v>
      </c>
      <c r="AG96" s="25">
        <f t="shared" si="86"/>
        <v>0.00245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0.015</v>
      </c>
      <c r="AR96" s="3">
        <v>0.5</v>
      </c>
      <c r="AS96" s="3">
        <f t="shared" si="87"/>
        <v>0.0075</v>
      </c>
      <c r="AT96" s="2">
        <f t="shared" si="88"/>
        <v>0.0165198416321069</v>
      </c>
      <c r="AU96" s="28">
        <f t="shared" si="89"/>
        <v>28.47</v>
      </c>
      <c r="AV96" s="1">
        <f t="shared" si="90"/>
        <v>0.26</v>
      </c>
      <c r="AW96" s="2">
        <f t="shared" si="95"/>
        <v>9.3225</v>
      </c>
      <c r="AX96" s="1">
        <f t="shared" si="91"/>
        <v>7637.89861858348</v>
      </c>
      <c r="AZ96" s="2">
        <f t="shared" si="96"/>
        <v>0.658115398086898</v>
      </c>
      <c r="BA96" s="1">
        <f t="shared" si="92"/>
        <v>539.192136220589</v>
      </c>
    </row>
    <row r="97" s="1" customFormat="1" spans="1:53">
      <c r="A97" s="13"/>
      <c r="B97" s="13"/>
      <c r="C97" s="16">
        <v>7</v>
      </c>
      <c r="D97" s="17">
        <v>24.3611452406452</v>
      </c>
      <c r="E97" s="19">
        <f t="shared" si="93"/>
        <v>21.457368273</v>
      </c>
      <c r="F97" s="16" t="s">
        <v>73</v>
      </c>
      <c r="G97" s="13">
        <v>8</v>
      </c>
      <c r="H97" s="18">
        <f t="shared" si="76"/>
        <v>24.3611452406452</v>
      </c>
      <c r="I97" s="18">
        <f t="shared" si="77"/>
        <v>297.511145240645</v>
      </c>
      <c r="J97" s="18">
        <f t="shared" si="78"/>
        <v>0.322730085471045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0.897851790248227</v>
      </c>
      <c r="P97" s="18">
        <f t="shared" si="81"/>
        <v>0.289763785007141</v>
      </c>
      <c r="Q97" s="23">
        <f t="shared" si="82"/>
        <v>0.0753385841018567</v>
      </c>
      <c r="R97" s="18">
        <f t="shared" si="83"/>
        <v>0.074022</v>
      </c>
      <c r="S97" s="24">
        <f t="shared" si="84"/>
        <v>1.01778638920668</v>
      </c>
      <c r="T97" s="3">
        <v>0.01</v>
      </c>
      <c r="U97" s="25">
        <f t="shared" si="85"/>
        <v>0.0101778638920668</v>
      </c>
      <c r="V97" s="24"/>
      <c r="W97" s="3"/>
      <c r="X97" s="3"/>
      <c r="Y97" s="27"/>
      <c r="Z97" s="3"/>
      <c r="AA97" s="26"/>
      <c r="AB97" s="3"/>
      <c r="AC97" s="3"/>
      <c r="AD97" s="26"/>
      <c r="AE97" s="24">
        <v>0.005</v>
      </c>
      <c r="AF97" s="3">
        <v>0.49</v>
      </c>
      <c r="AG97" s="25">
        <f t="shared" si="86"/>
        <v>0.00245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0.015</v>
      </c>
      <c r="AR97" s="3">
        <v>0.5</v>
      </c>
      <c r="AS97" s="3">
        <f t="shared" si="87"/>
        <v>0.0075</v>
      </c>
      <c r="AT97" s="2">
        <f t="shared" si="88"/>
        <v>0.0201278638920668</v>
      </c>
      <c r="AU97" s="28">
        <f t="shared" si="89"/>
        <v>28.47</v>
      </c>
      <c r="AV97" s="1">
        <f t="shared" si="90"/>
        <v>0.26</v>
      </c>
      <c r="AW97" s="2">
        <f t="shared" si="95"/>
        <v>9.3225</v>
      </c>
      <c r="AX97" s="1">
        <f t="shared" si="91"/>
        <v>9306.05675525756</v>
      </c>
      <c r="AZ97" s="2">
        <f t="shared" si="96"/>
        <v>0.658115398086898</v>
      </c>
      <c r="BA97" s="1">
        <f t="shared" si="92"/>
        <v>656.954598670485</v>
      </c>
    </row>
    <row r="98" s="1" customFormat="1" spans="1:53">
      <c r="A98" s="13"/>
      <c r="B98" s="13"/>
      <c r="C98" s="16">
        <v>8</v>
      </c>
      <c r="D98" s="17">
        <v>24.1543073874193</v>
      </c>
      <c r="E98" s="19">
        <f t="shared" si="93"/>
        <v>24.3611452406452</v>
      </c>
      <c r="F98" s="16" t="s">
        <v>73</v>
      </c>
      <c r="G98" s="13">
        <v>9</v>
      </c>
      <c r="H98" s="18">
        <f t="shared" si="76"/>
        <v>24.1543073874193</v>
      </c>
      <c r="I98" s="18">
        <f t="shared" si="77"/>
        <v>297.304307387419</v>
      </c>
      <c r="J98" s="18">
        <f t="shared" si="78"/>
        <v>0.315464912085591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0.892788005241086</v>
      </c>
      <c r="P98" s="18">
        <f t="shared" si="81"/>
        <v>0.281643289584449</v>
      </c>
      <c r="Q98" s="23">
        <f t="shared" si="82"/>
        <v>0.0732272552919567</v>
      </c>
      <c r="R98" s="18">
        <f t="shared" si="83"/>
        <v>0.074022</v>
      </c>
      <c r="S98" s="24">
        <f t="shared" si="84"/>
        <v>0.989263398610639</v>
      </c>
      <c r="T98" s="3">
        <v>0.01</v>
      </c>
      <c r="U98" s="25">
        <f t="shared" si="85"/>
        <v>0.00989263398610639</v>
      </c>
      <c r="V98" s="24"/>
      <c r="W98" s="3"/>
      <c r="X98" s="3"/>
      <c r="Y98" s="27"/>
      <c r="Z98" s="3"/>
      <c r="AA98" s="26"/>
      <c r="AB98" s="3"/>
      <c r="AC98" s="3"/>
      <c r="AD98" s="26"/>
      <c r="AE98" s="24">
        <v>0.005</v>
      </c>
      <c r="AF98" s="3">
        <v>0.49</v>
      </c>
      <c r="AG98" s="25">
        <f t="shared" si="86"/>
        <v>0.00245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0.015</v>
      </c>
      <c r="AR98" s="3">
        <v>0.5</v>
      </c>
      <c r="AS98" s="3">
        <f t="shared" si="87"/>
        <v>0.0075</v>
      </c>
      <c r="AT98" s="2">
        <f t="shared" si="88"/>
        <v>0.0198426339861064</v>
      </c>
      <c r="AU98" s="28">
        <f t="shared" si="89"/>
        <v>28.47</v>
      </c>
      <c r="AV98" s="1">
        <f t="shared" si="90"/>
        <v>0.26</v>
      </c>
      <c r="AW98" s="2">
        <f t="shared" si="95"/>
        <v>9.3225</v>
      </c>
      <c r="AX98" s="1">
        <f t="shared" si="91"/>
        <v>9174.18157429459</v>
      </c>
      <c r="AZ98" s="2">
        <f t="shared" si="96"/>
        <v>0.658115398086898</v>
      </c>
      <c r="BA98" s="1">
        <f t="shared" si="92"/>
        <v>647.644962069013</v>
      </c>
    </row>
    <row r="99" s="1" customFormat="1" spans="1:53">
      <c r="A99" s="13"/>
      <c r="B99" s="13"/>
      <c r="C99" s="16">
        <v>9</v>
      </c>
      <c r="D99" s="17">
        <v>17.7548287353333</v>
      </c>
      <c r="E99" s="19">
        <f t="shared" si="93"/>
        <v>24.1543073874193</v>
      </c>
      <c r="F99" s="16" t="s">
        <v>73</v>
      </c>
      <c r="G99" s="13">
        <v>10</v>
      </c>
      <c r="H99" s="18">
        <f t="shared" si="76"/>
        <v>17.7548287353333</v>
      </c>
      <c r="I99" s="18">
        <f t="shared" si="77"/>
        <v>290.904828735333</v>
      </c>
      <c r="J99" s="18">
        <f t="shared" si="78"/>
        <v>0.153483058500734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0.895844715656637</v>
      </c>
      <c r="P99" s="18">
        <f t="shared" si="81"/>
        <v>0.137496986900701</v>
      </c>
      <c r="Q99" s="23">
        <f t="shared" si="82"/>
        <v>0.0357492165941823</v>
      </c>
      <c r="R99" s="18">
        <f t="shared" si="83"/>
        <v>0.074022</v>
      </c>
      <c r="S99" s="24">
        <f t="shared" si="84"/>
        <v>0.482953940641733</v>
      </c>
      <c r="T99" s="3">
        <v>0.01</v>
      </c>
      <c r="U99" s="25">
        <f t="shared" si="85"/>
        <v>0.00482953940641733</v>
      </c>
      <c r="V99" s="24"/>
      <c r="W99" s="3"/>
      <c r="X99" s="3"/>
      <c r="Y99" s="27"/>
      <c r="Z99" s="3"/>
      <c r="AA99" s="26"/>
      <c r="AB99" s="3"/>
      <c r="AC99" s="3"/>
      <c r="AD99" s="26"/>
      <c r="AE99" s="24">
        <v>0.001</v>
      </c>
      <c r="AF99" s="3">
        <v>0.49</v>
      </c>
      <c r="AG99" s="25">
        <f t="shared" si="86"/>
        <v>0.00049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</v>
      </c>
      <c r="AR99" s="3">
        <v>0.5</v>
      </c>
      <c r="AS99" s="3">
        <f t="shared" si="87"/>
        <v>0.005</v>
      </c>
      <c r="AT99" s="2">
        <f t="shared" si="88"/>
        <v>0.0103195394064173</v>
      </c>
      <c r="AU99" s="28">
        <f t="shared" si="89"/>
        <v>28.47</v>
      </c>
      <c r="AV99" s="1">
        <f t="shared" si="90"/>
        <v>0.26</v>
      </c>
      <c r="AW99" s="2">
        <f t="shared" si="95"/>
        <v>9.3225</v>
      </c>
      <c r="AX99" s="1">
        <f t="shared" si="91"/>
        <v>4771.20771082356</v>
      </c>
      <c r="AZ99" s="2">
        <f t="shared" si="96"/>
        <v>0.658115398086898</v>
      </c>
      <c r="BA99" s="1">
        <f t="shared" si="92"/>
        <v>336.82008709723</v>
      </c>
    </row>
    <row r="100" s="1" customFormat="1" spans="1:53">
      <c r="A100" s="13"/>
      <c r="B100" s="13"/>
      <c r="C100" s="16">
        <v>10</v>
      </c>
      <c r="D100" s="17">
        <v>9.82840674616129</v>
      </c>
      <c r="E100" s="19">
        <f t="shared" si="93"/>
        <v>17.7548287353333</v>
      </c>
      <c r="F100" s="16" t="s">
        <v>73</v>
      </c>
      <c r="G100" s="13">
        <v>11</v>
      </c>
      <c r="H100" s="18">
        <f t="shared" si="76"/>
        <v>9.82840674616129</v>
      </c>
      <c r="I100" s="18">
        <f t="shared" si="77"/>
        <v>282.978406746161</v>
      </c>
      <c r="J100" s="18">
        <f t="shared" si="78"/>
        <v>0.060102565142642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0.720430342318139</v>
      </c>
      <c r="O100" s="18">
        <f t="shared" si="94"/>
        <v>0.322617386437797</v>
      </c>
      <c r="P100" s="18">
        <f t="shared" si="81"/>
        <v>0.0193901324845266</v>
      </c>
      <c r="Q100" s="23">
        <f t="shared" si="82"/>
        <v>0.00504143444597691</v>
      </c>
      <c r="R100" s="18">
        <f t="shared" si="83"/>
        <v>0.074022</v>
      </c>
      <c r="S100" s="24">
        <f t="shared" si="84"/>
        <v>0.068107244413511</v>
      </c>
      <c r="T100" s="3">
        <v>0.01</v>
      </c>
      <c r="U100" s="25">
        <f t="shared" si="85"/>
        <v>0.00068107244413511</v>
      </c>
      <c r="V100" s="24"/>
      <c r="W100" s="3"/>
      <c r="X100" s="3"/>
      <c r="Y100" s="27"/>
      <c r="Z100" s="3"/>
      <c r="AA100" s="26"/>
      <c r="AB100" s="3"/>
      <c r="AC100" s="3"/>
      <c r="AD100" s="26"/>
      <c r="AE100" s="24">
        <v>0.001</v>
      </c>
      <c r="AF100" s="3">
        <v>0.49</v>
      </c>
      <c r="AG100" s="25">
        <f t="shared" si="86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0.00617107244413511</v>
      </c>
      <c r="AU100" s="28">
        <f t="shared" si="89"/>
        <v>28.47</v>
      </c>
      <c r="AV100" s="1">
        <f t="shared" si="90"/>
        <v>0.26</v>
      </c>
      <c r="AW100" s="2">
        <f t="shared" si="95"/>
        <v>9.3225</v>
      </c>
      <c r="AX100" s="1">
        <f t="shared" si="91"/>
        <v>2853.17660701005</v>
      </c>
      <c r="AZ100" s="2">
        <f t="shared" si="96"/>
        <v>0.658115398086898</v>
      </c>
      <c r="BA100" s="1">
        <f t="shared" si="92"/>
        <v>201.418016469257</v>
      </c>
    </row>
    <row r="101" s="1" customFormat="1" spans="1:54">
      <c r="A101" s="13"/>
      <c r="B101" s="13"/>
      <c r="C101" s="16">
        <v>11</v>
      </c>
      <c r="D101" s="17">
        <v>1.8647506721</v>
      </c>
      <c r="E101" s="19">
        <f t="shared" si="93"/>
        <v>9.82840674616129</v>
      </c>
      <c r="F101" s="16" t="s">
        <v>75</v>
      </c>
      <c r="G101" s="13">
        <v>12</v>
      </c>
      <c r="H101" s="18">
        <f t="shared" si="76"/>
        <v>1.8647506721</v>
      </c>
      <c r="I101" s="18">
        <f t="shared" si="77"/>
        <v>275.0147506721</v>
      </c>
      <c r="J101" s="18">
        <f t="shared" si="78"/>
        <v>0.0221909899348216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0.58792725395327</v>
      </c>
      <c r="P101" s="18">
        <f t="shared" si="81"/>
        <v>0.0130466877748843</v>
      </c>
      <c r="Q101" s="23">
        <f t="shared" si="82"/>
        <v>0.00339213882146992</v>
      </c>
      <c r="R101" s="18">
        <f t="shared" si="83"/>
        <v>0.074022</v>
      </c>
      <c r="S101" s="24">
        <f t="shared" si="84"/>
        <v>0.0458260898309952</v>
      </c>
      <c r="T101" s="3">
        <v>0.01</v>
      </c>
      <c r="U101" s="25">
        <f t="shared" si="85"/>
        <v>0.000458260898309952</v>
      </c>
      <c r="V101" s="24"/>
      <c r="W101" s="3"/>
      <c r="X101" s="3"/>
      <c r="Y101" s="27"/>
      <c r="Z101" s="3"/>
      <c r="AA101" s="26"/>
      <c r="AB101" s="3"/>
      <c r="AC101" s="3"/>
      <c r="AD101" s="26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0.00594826089830995</v>
      </c>
      <c r="AU101" s="28">
        <f t="shared" si="89"/>
        <v>28.47</v>
      </c>
      <c r="AV101" s="1">
        <f t="shared" si="90"/>
        <v>0.26</v>
      </c>
      <c r="AW101" s="2">
        <f t="shared" si="95"/>
        <v>9.3225</v>
      </c>
      <c r="AX101" s="1">
        <f t="shared" si="91"/>
        <v>2750.16036533163</v>
      </c>
      <c r="AY101" s="1">
        <f>SUM(AX90:AX101)</f>
        <v>58074.2256127874</v>
      </c>
      <c r="AZ101" s="2">
        <f t="shared" si="96"/>
        <v>0.658115398086898</v>
      </c>
      <c r="BA101" s="1">
        <f t="shared" si="92"/>
        <v>194.145656597805</v>
      </c>
      <c r="BB101" s="1">
        <f>SUM(BA90:BA101)</f>
        <v>4099.70953153638</v>
      </c>
    </row>
    <row r="102" s="1" customFormat="1" spans="1:46">
      <c r="A102" s="13"/>
      <c r="B102" s="13"/>
      <c r="C102" s="16">
        <v>12</v>
      </c>
      <c r="D102" s="17">
        <v>-6.51765313158064</v>
      </c>
      <c r="E102" s="19">
        <f t="shared" si="93"/>
        <v>1.8647506721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2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selection activeCell="H18" sqref="H1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H1" s="1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592.624097894405</v>
      </c>
      <c r="F2" s="3">
        <v>769.42</v>
      </c>
      <c r="G2" s="20">
        <f>(F2+F3+F4)/3</f>
        <v>1205.71666666667</v>
      </c>
      <c r="H2" s="1">
        <v>0.18</v>
      </c>
      <c r="I2" s="20">
        <f>(H3+H2+H4)/3</f>
        <v>0.136666666666667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20"/>
      <c r="H3" s="1">
        <v>0.13</v>
      </c>
      <c r="I3" s="20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20"/>
      <c r="H4" s="1">
        <v>0.1</v>
      </c>
      <c r="I4" s="20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1265.43369863014</v>
      </c>
      <c r="F5" s="3">
        <v>91.104</v>
      </c>
      <c r="G5" s="20">
        <f>(F5+F6)/2</f>
        <v>92.50925</v>
      </c>
      <c r="H5" s="1">
        <v>0.13</v>
      </c>
      <c r="I5" s="20">
        <f>(H5+H6)/2</f>
        <v>0.16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20"/>
      <c r="H6" s="1">
        <v>0.19</v>
      </c>
      <c r="I6" s="20"/>
      <c r="M6" s="2"/>
    </row>
    <row r="7" s="1" customFormat="1" spans="1:13">
      <c r="A7" s="4" t="s">
        <v>5</v>
      </c>
      <c r="B7" s="5"/>
      <c r="C7" s="3"/>
      <c r="D7" s="3"/>
      <c r="E7" s="12">
        <v>2325.1390241551</v>
      </c>
      <c r="F7" s="3">
        <v>122.786</v>
      </c>
      <c r="H7" s="1">
        <v>0.29</v>
      </c>
      <c r="M7" s="2"/>
    </row>
    <row r="8" s="1" customFormat="1" spans="1:13">
      <c r="A8" s="4" t="s">
        <v>6</v>
      </c>
      <c r="B8" s="5"/>
      <c r="C8" s="3"/>
      <c r="D8" s="3"/>
      <c r="E8" s="12">
        <v>0.792749488781898</v>
      </c>
      <c r="F8" s="3">
        <v>625.464</v>
      </c>
      <c r="H8" s="1">
        <v>0.26</v>
      </c>
      <c r="M8" s="2"/>
    </row>
    <row r="9" s="1" customFormat="1" spans="1:13">
      <c r="A9" s="4" t="s">
        <v>7</v>
      </c>
      <c r="B9" s="5"/>
      <c r="C9" s="3"/>
      <c r="D9" s="3"/>
      <c r="E9" s="12">
        <v>0.740501890275402</v>
      </c>
      <c r="F9" s="3">
        <v>341.64</v>
      </c>
      <c r="H9" s="1">
        <v>0.26</v>
      </c>
      <c r="M9" s="2"/>
    </row>
    <row r="10" s="1" customFormat="1" spans="1:13">
      <c r="A10" s="4" t="s">
        <v>8</v>
      </c>
      <c r="B10" s="5"/>
      <c r="C10" s="3"/>
      <c r="D10" s="3"/>
      <c r="E10" s="12">
        <v>0.0927515309818374</v>
      </c>
      <c r="F10" s="3">
        <v>341.64</v>
      </c>
      <c r="H10" s="1">
        <v>0.26</v>
      </c>
      <c r="M10" s="2"/>
    </row>
    <row r="11" s="1" customFormat="1" spans="1:47">
      <c r="A11" s="4" t="s">
        <v>9</v>
      </c>
      <c r="B11" s="5"/>
      <c r="C11" s="3"/>
      <c r="D11" s="3"/>
      <c r="E11" s="12">
        <v>0</v>
      </c>
      <c r="F11" s="3">
        <v>910.8575</v>
      </c>
      <c r="H11" s="1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13" t="s">
        <v>17</v>
      </c>
      <c r="B14" s="13" t="s">
        <v>18</v>
      </c>
      <c r="C14" s="13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AV38+AV53+AY69+AY85+AY101+BB101+AG69</f>
        <v>63699447.6027521</v>
      </c>
      <c r="J14" s="14" t="s">
        <v>21</v>
      </c>
      <c r="K14" s="14">
        <f>I14/(10000*1000)</f>
        <v>6.36994476027521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23</v>
      </c>
      <c r="B15" s="13" t="s">
        <v>18</v>
      </c>
      <c r="C15" s="13"/>
      <c r="D15" s="13"/>
      <c r="E15" s="13"/>
      <c r="F15" s="13"/>
      <c r="G15" s="14"/>
      <c r="H15" s="14" t="s">
        <v>24</v>
      </c>
      <c r="I15" s="36">
        <v>43348060.3577398</v>
      </c>
      <c r="J15" s="14" t="s">
        <v>21</v>
      </c>
      <c r="K15" s="14">
        <f>I15/(10000*1000)</f>
        <v>4.33480603577398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25</v>
      </c>
      <c r="B16" s="13" t="s">
        <v>26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27</v>
      </c>
      <c r="B17" s="13" t="s">
        <v>28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13" t="s">
        <v>31</v>
      </c>
      <c r="B18" s="13" t="s">
        <v>32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34</v>
      </c>
      <c r="B19" s="13" t="s">
        <v>32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37</v>
      </c>
      <c r="B20" s="13" t="s">
        <v>38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39</v>
      </c>
      <c r="B21" s="13" t="s">
        <v>40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41</v>
      </c>
      <c r="B22" s="13" t="s">
        <v>36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42</v>
      </c>
      <c r="B23" s="13" t="s">
        <v>43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1205.71666666667</v>
      </c>
      <c r="C27" s="16" t="s">
        <v>72</v>
      </c>
      <c r="D27" s="17">
        <v>-17.4725320407097</v>
      </c>
      <c r="E27" s="16"/>
      <c r="F27" s="16"/>
      <c r="G27" s="13">
        <v>1</v>
      </c>
      <c r="H27" s="18">
        <f t="shared" ref="H27:H38" si="0">E28</f>
        <v>-17.4725320407097</v>
      </c>
      <c r="I27" s="18">
        <f t="shared" ref="I27:I38" si="1">H27+273.15</f>
        <v>255.67746795929</v>
      </c>
      <c r="J27" s="18">
        <f t="shared" ref="J27:J38" si="2">EXP(($C$16*(I27-$C$14))/($C$17*I27*$C$14))</f>
        <v>0.00152497973455925</v>
      </c>
      <c r="K27" s="18">
        <f t="shared" ref="K27:K38" si="3">$B$27/12</f>
        <v>100.476388888889</v>
      </c>
      <c r="L27" s="18">
        <f t="shared" ref="L27:L38" si="4">K27*$B$28/100</f>
        <v>1.00476388888889</v>
      </c>
      <c r="M27" s="13" t="s">
        <v>73</v>
      </c>
      <c r="N27" s="13"/>
      <c r="O27" s="18">
        <f>L27</f>
        <v>1.00476388888889</v>
      </c>
      <c r="P27" s="18">
        <f t="shared" ref="P27:P38" si="5">O27*J27</f>
        <v>0.0015322445685725</v>
      </c>
      <c r="Q27" s="23">
        <f t="shared" ref="Q27:Q38" si="6">P27*$B$29</f>
        <v>0.000209406757704908</v>
      </c>
      <c r="R27" s="18">
        <f t="shared" ref="R27:R38" si="7">L27*$B$29</f>
        <v>0.137317731481481</v>
      </c>
      <c r="S27" s="24">
        <f t="shared" ref="S27:S38" si="8">Q27/R27</f>
        <v>0.00152497973455925</v>
      </c>
      <c r="T27" s="3">
        <v>0.01</v>
      </c>
      <c r="U27" s="25">
        <f t="shared" ref="U27:U38" si="9">S27*T27</f>
        <v>1.52497973455925e-5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0.0219152497973456</v>
      </c>
      <c r="AR27" s="28">
        <f t="shared" ref="AR27:AR38" si="15">$B$27/12</f>
        <v>100.476388888889</v>
      </c>
      <c r="AS27" s="1">
        <f t="shared" ref="AS27:AS38" si="16">$B$29</f>
        <v>0.136666666666667</v>
      </c>
      <c r="AT27" s="2">
        <f>$E$2/12</f>
        <v>49.3853414912004</v>
      </c>
      <c r="AU27" s="1">
        <f t="shared" ref="AU27:AU38" si="17">AT27*10000*AS27*0.67*AR27*AQ27</f>
        <v>99573.9898512785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-17.5159085595484</v>
      </c>
      <c r="E28" s="19">
        <f t="shared" ref="E28:E39" si="18">D27</f>
        <v>-17.4725320407097</v>
      </c>
      <c r="F28" s="16" t="s">
        <v>73</v>
      </c>
      <c r="G28" s="13">
        <v>2</v>
      </c>
      <c r="H28" s="18">
        <f t="shared" si="0"/>
        <v>-17.5159085595484</v>
      </c>
      <c r="I28" s="18">
        <f t="shared" si="1"/>
        <v>255.634091440452</v>
      </c>
      <c r="J28" s="18">
        <f t="shared" si="2"/>
        <v>0.0015151572607545</v>
      </c>
      <c r="K28" s="18">
        <f t="shared" si="3"/>
        <v>100.476388888889</v>
      </c>
      <c r="L28" s="18">
        <f t="shared" si="4"/>
        <v>1.00476388888889</v>
      </c>
      <c r="M28" s="13" t="s">
        <v>73</v>
      </c>
      <c r="N28" s="13"/>
      <c r="O28" s="18">
        <f t="shared" ref="O28:O38" si="19">L28+O27-P27-N28</f>
        <v>2.0079955332092</v>
      </c>
      <c r="P28" s="18">
        <f t="shared" si="5"/>
        <v>0.00304242901170453</v>
      </c>
      <c r="Q28" s="23">
        <f t="shared" si="6"/>
        <v>0.000415798631599619</v>
      </c>
      <c r="R28" s="18">
        <f t="shared" si="7"/>
        <v>0.137317731481481</v>
      </c>
      <c r="S28" s="24">
        <f t="shared" si="8"/>
        <v>0.00302800393739168</v>
      </c>
      <c r="T28" s="3">
        <v>0.01</v>
      </c>
      <c r="U28" s="25">
        <f t="shared" si="9"/>
        <v>3.02800393739168e-5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0.0219302800393739</v>
      </c>
      <c r="AR28" s="28">
        <f t="shared" si="15"/>
        <v>100.476388888889</v>
      </c>
      <c r="AS28" s="1">
        <f t="shared" si="16"/>
        <v>0.136666666666667</v>
      </c>
      <c r="AT28" s="2">
        <f t="shared" ref="AT28:AT38" si="20">$E$2/12</f>
        <v>49.3853414912004</v>
      </c>
      <c r="AU28" s="1">
        <f t="shared" si="17"/>
        <v>99642.2811635396</v>
      </c>
    </row>
    <row r="29" s="1" customFormat="1" spans="1:47">
      <c r="A29" s="13" t="s">
        <v>37</v>
      </c>
      <c r="B29" s="13">
        <f>I2</f>
        <v>0.136666666666667</v>
      </c>
      <c r="C29" s="16">
        <v>2</v>
      </c>
      <c r="D29" s="17">
        <v>-14.2805039704286</v>
      </c>
      <c r="E29" s="19">
        <f t="shared" si="18"/>
        <v>-17.5159085595484</v>
      </c>
      <c r="F29" s="16" t="s">
        <v>73</v>
      </c>
      <c r="G29" s="13">
        <v>3</v>
      </c>
      <c r="H29" s="18">
        <f t="shared" si="0"/>
        <v>-14.2805039704286</v>
      </c>
      <c r="I29" s="18">
        <f t="shared" si="1"/>
        <v>258.869496029571</v>
      </c>
      <c r="J29" s="18">
        <f t="shared" si="2"/>
        <v>0.00243893293936364</v>
      </c>
      <c r="K29" s="18">
        <f t="shared" si="3"/>
        <v>100.476388888889</v>
      </c>
      <c r="L29" s="18">
        <f t="shared" si="4"/>
        <v>1.00476388888889</v>
      </c>
      <c r="M29" s="13" t="s">
        <v>73</v>
      </c>
      <c r="N29" s="13"/>
      <c r="O29" s="18">
        <f t="shared" si="19"/>
        <v>3.00971699308639</v>
      </c>
      <c r="P29" s="18">
        <f t="shared" si="5"/>
        <v>0.00734049791260088</v>
      </c>
      <c r="Q29" s="23">
        <f t="shared" si="6"/>
        <v>0.00100320138138879</v>
      </c>
      <c r="R29" s="18">
        <f t="shared" si="7"/>
        <v>0.137317731481481</v>
      </c>
      <c r="S29" s="24">
        <f t="shared" si="8"/>
        <v>0.00730569439624101</v>
      </c>
      <c r="T29" s="3">
        <v>0.01</v>
      </c>
      <c r="U29" s="25">
        <f t="shared" si="9"/>
        <v>7.30569439624101e-5</v>
      </c>
      <c r="V29" s="24"/>
      <c r="W29" s="3"/>
      <c r="X29" s="25"/>
      <c r="Y29" s="27">
        <v>0.02</v>
      </c>
      <c r="Z29" s="3">
        <v>0.21</v>
      </c>
      <c r="AA29" s="26">
        <f t="shared" si="10"/>
        <v>0.0042</v>
      </c>
      <c r="AB29" s="3">
        <v>0.01</v>
      </c>
      <c r="AC29" s="3">
        <v>0.29</v>
      </c>
      <c r="AD29" s="26">
        <f t="shared" si="11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0.0219730569439624</v>
      </c>
      <c r="AR29" s="28">
        <f t="shared" si="15"/>
        <v>100.476388888889</v>
      </c>
      <c r="AS29" s="1">
        <f t="shared" si="16"/>
        <v>0.136666666666667</v>
      </c>
      <c r="AT29" s="2">
        <f t="shared" si="20"/>
        <v>49.3853414912004</v>
      </c>
      <c r="AU29" s="1">
        <f t="shared" si="17"/>
        <v>99836.6420356607</v>
      </c>
    </row>
    <row r="30" s="1" customFormat="1" spans="1:47">
      <c r="A30" s="13"/>
      <c r="B30" s="13"/>
      <c r="C30" s="16">
        <v>3</v>
      </c>
      <c r="D30" s="17">
        <v>-4.96161305922581</v>
      </c>
      <c r="E30" s="19">
        <f t="shared" si="18"/>
        <v>-14.2805039704286</v>
      </c>
      <c r="F30" s="16" t="s">
        <v>73</v>
      </c>
      <c r="G30" s="13">
        <v>4</v>
      </c>
      <c r="H30" s="18">
        <f t="shared" si="0"/>
        <v>-4.96161305922581</v>
      </c>
      <c r="I30" s="18">
        <f t="shared" si="1"/>
        <v>268.188386940774</v>
      </c>
      <c r="J30" s="18">
        <f t="shared" si="2"/>
        <v>0.0090115865522866</v>
      </c>
      <c r="K30" s="18">
        <f t="shared" si="3"/>
        <v>100.476388888889</v>
      </c>
      <c r="L30" s="18">
        <f t="shared" si="4"/>
        <v>1.00476388888889</v>
      </c>
      <c r="M30" s="13" t="s">
        <v>73</v>
      </c>
      <c r="N30" s="13"/>
      <c r="O30" s="18">
        <f t="shared" si="19"/>
        <v>4.00714038406268</v>
      </c>
      <c r="P30" s="18">
        <f t="shared" si="5"/>
        <v>0.0361106923981438</v>
      </c>
      <c r="Q30" s="23">
        <f t="shared" si="6"/>
        <v>0.00493512796107965</v>
      </c>
      <c r="R30" s="18">
        <f t="shared" si="7"/>
        <v>0.137317731481481</v>
      </c>
      <c r="S30" s="24">
        <f t="shared" si="8"/>
        <v>0.0359394807053392</v>
      </c>
      <c r="T30" s="3">
        <v>0.01</v>
      </c>
      <c r="U30" s="25">
        <f t="shared" si="9"/>
        <v>0.000359394807053392</v>
      </c>
      <c r="V30" s="24"/>
      <c r="W30" s="3"/>
      <c r="X30" s="25"/>
      <c r="Y30" s="27">
        <v>0.02</v>
      </c>
      <c r="Z30" s="3">
        <v>0.21</v>
      </c>
      <c r="AA30" s="26">
        <f t="shared" si="10"/>
        <v>0.0042</v>
      </c>
      <c r="AB30" s="3">
        <v>0.01</v>
      </c>
      <c r="AC30" s="3">
        <v>0.29</v>
      </c>
      <c r="AD30" s="26">
        <f t="shared" si="11"/>
        <v>0.0029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0.0222593948070534</v>
      </c>
      <c r="AR30" s="28">
        <f t="shared" si="15"/>
        <v>100.476388888889</v>
      </c>
      <c r="AS30" s="1">
        <f t="shared" si="16"/>
        <v>0.136666666666667</v>
      </c>
      <c r="AT30" s="2">
        <f t="shared" si="20"/>
        <v>49.3853414912004</v>
      </c>
      <c r="AU30" s="1">
        <f t="shared" si="17"/>
        <v>101137.644932598</v>
      </c>
    </row>
    <row r="31" s="1" customFormat="1" spans="1:47">
      <c r="A31" s="13"/>
      <c r="B31" s="13"/>
      <c r="C31" s="16">
        <v>4</v>
      </c>
      <c r="D31" s="17">
        <v>3.80434401363333</v>
      </c>
      <c r="E31" s="19">
        <f t="shared" si="18"/>
        <v>-4.96161305922581</v>
      </c>
      <c r="F31" s="16" t="s">
        <v>73</v>
      </c>
      <c r="G31" s="13">
        <v>5</v>
      </c>
      <c r="H31" s="18">
        <f t="shared" si="0"/>
        <v>3.80434401363333</v>
      </c>
      <c r="I31" s="18">
        <f t="shared" si="1"/>
        <v>276.954344013633</v>
      </c>
      <c r="J31" s="18">
        <f t="shared" si="2"/>
        <v>0.0284354128885072</v>
      </c>
      <c r="K31" s="18">
        <f t="shared" si="3"/>
        <v>100.476388888889</v>
      </c>
      <c r="L31" s="18">
        <f t="shared" si="4"/>
        <v>1.00476388888889</v>
      </c>
      <c r="M31" s="13" t="s">
        <v>75</v>
      </c>
      <c r="N31" s="18">
        <f>(O30-P30)*C22/100</f>
        <v>3.77247820708131</v>
      </c>
      <c r="O31" s="18">
        <f t="shared" si="19"/>
        <v>1.20331537347211</v>
      </c>
      <c r="P31" s="18">
        <f t="shared" si="5"/>
        <v>0.0342167694797678</v>
      </c>
      <c r="Q31" s="23">
        <f t="shared" si="6"/>
        <v>0.0046762918289016</v>
      </c>
      <c r="R31" s="18">
        <f t="shared" si="7"/>
        <v>0.137317731481481</v>
      </c>
      <c r="S31" s="24">
        <f t="shared" si="8"/>
        <v>0.0340545374472068</v>
      </c>
      <c r="T31" s="3">
        <v>0.01</v>
      </c>
      <c r="U31" s="25">
        <f t="shared" si="9"/>
        <v>0.000340545374472068</v>
      </c>
      <c r="V31" s="24"/>
      <c r="W31" s="3"/>
      <c r="X31" s="25"/>
      <c r="Y31" s="27">
        <v>0.04</v>
      </c>
      <c r="Z31" s="3">
        <v>0.21</v>
      </c>
      <c r="AA31" s="26">
        <f t="shared" si="10"/>
        <v>0.0084</v>
      </c>
      <c r="AB31" s="3">
        <v>0.015</v>
      </c>
      <c r="AC31" s="3">
        <v>0.29</v>
      </c>
      <c r="AD31" s="26">
        <f t="shared" si="11"/>
        <v>0.00435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0.0297905453744721</v>
      </c>
      <c r="AR31" s="28">
        <f t="shared" si="15"/>
        <v>100.476388888889</v>
      </c>
      <c r="AS31" s="1">
        <f t="shared" si="16"/>
        <v>0.136666666666667</v>
      </c>
      <c r="AT31" s="2">
        <f t="shared" si="20"/>
        <v>49.3853414912004</v>
      </c>
      <c r="AU31" s="1">
        <f t="shared" si="17"/>
        <v>135356.132839564</v>
      </c>
    </row>
    <row r="32" s="1" customFormat="1" spans="1:47">
      <c r="A32" s="13"/>
      <c r="B32" s="13"/>
      <c r="C32" s="16">
        <v>5</v>
      </c>
      <c r="D32" s="17">
        <v>16.4019985104194</v>
      </c>
      <c r="E32" s="19">
        <f t="shared" si="18"/>
        <v>3.80434401363333</v>
      </c>
      <c r="F32" s="16" t="s">
        <v>75</v>
      </c>
      <c r="G32" s="13">
        <v>6</v>
      </c>
      <c r="H32" s="18">
        <f t="shared" si="0"/>
        <v>16.4019985104194</v>
      </c>
      <c r="I32" s="18">
        <f t="shared" si="1"/>
        <v>289.551998510419</v>
      </c>
      <c r="J32" s="18">
        <f t="shared" si="2"/>
        <v>0.131263934637936</v>
      </c>
      <c r="K32" s="18">
        <f t="shared" si="3"/>
        <v>100.476388888889</v>
      </c>
      <c r="L32" s="18">
        <f t="shared" si="4"/>
        <v>1.00476388888889</v>
      </c>
      <c r="M32" s="13" t="s">
        <v>73</v>
      </c>
      <c r="N32" s="13"/>
      <c r="O32" s="18">
        <f t="shared" si="19"/>
        <v>2.17386249288124</v>
      </c>
      <c r="P32" s="18">
        <f t="shared" si="5"/>
        <v>0.285349744177423</v>
      </c>
      <c r="Q32" s="23">
        <f t="shared" si="6"/>
        <v>0.0389977983709145</v>
      </c>
      <c r="R32" s="18">
        <f t="shared" si="7"/>
        <v>0.137317731481481</v>
      </c>
      <c r="S32" s="24">
        <f t="shared" si="8"/>
        <v>0.283996814906411</v>
      </c>
      <c r="T32" s="3">
        <v>0.01</v>
      </c>
      <c r="U32" s="25">
        <f t="shared" si="9"/>
        <v>0.00283996814906411</v>
      </c>
      <c r="V32" s="24"/>
      <c r="W32" s="3"/>
      <c r="X32" s="25"/>
      <c r="Y32" s="27">
        <v>0.04</v>
      </c>
      <c r="Z32" s="3">
        <v>0.21</v>
      </c>
      <c r="AA32" s="26">
        <f t="shared" si="10"/>
        <v>0.0084</v>
      </c>
      <c r="AB32" s="3">
        <v>0.015</v>
      </c>
      <c r="AC32" s="3">
        <v>0.29</v>
      </c>
      <c r="AD32" s="26">
        <f t="shared" si="11"/>
        <v>0.00435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0.0322899681490641</v>
      </c>
      <c r="AR32" s="28">
        <f t="shared" si="15"/>
        <v>100.476388888889</v>
      </c>
      <c r="AS32" s="1">
        <f t="shared" si="16"/>
        <v>0.136666666666667</v>
      </c>
      <c r="AT32" s="2">
        <f t="shared" si="20"/>
        <v>49.3853414912004</v>
      </c>
      <c r="AU32" s="1">
        <f t="shared" si="17"/>
        <v>146712.494290731</v>
      </c>
    </row>
    <row r="33" s="1" customFormat="1" spans="1:47">
      <c r="A33" s="13"/>
      <c r="B33" s="13"/>
      <c r="C33" s="16">
        <v>6</v>
      </c>
      <c r="D33" s="17">
        <v>20.320336077</v>
      </c>
      <c r="E33" s="19">
        <f t="shared" si="18"/>
        <v>16.4019985104194</v>
      </c>
      <c r="F33" s="16" t="s">
        <v>73</v>
      </c>
      <c r="G33" s="13">
        <v>7</v>
      </c>
      <c r="H33" s="18">
        <f t="shared" si="0"/>
        <v>20.320336077</v>
      </c>
      <c r="I33" s="18">
        <f t="shared" si="1"/>
        <v>293.470336077</v>
      </c>
      <c r="J33" s="18">
        <f t="shared" si="2"/>
        <v>0.20565292130066</v>
      </c>
      <c r="K33" s="18">
        <f t="shared" si="3"/>
        <v>100.476388888889</v>
      </c>
      <c r="L33" s="18">
        <f t="shared" si="4"/>
        <v>1.00476388888889</v>
      </c>
      <c r="M33" s="13" t="s">
        <v>73</v>
      </c>
      <c r="N33" s="13"/>
      <c r="O33" s="18">
        <f t="shared" si="19"/>
        <v>2.8932766375927</v>
      </c>
      <c r="P33" s="18">
        <f t="shared" si="5"/>
        <v>0.59501079265189</v>
      </c>
      <c r="Q33" s="23">
        <f t="shared" si="6"/>
        <v>0.081318141662425</v>
      </c>
      <c r="R33" s="18">
        <f t="shared" si="7"/>
        <v>0.137317731481481</v>
      </c>
      <c r="S33" s="24">
        <f t="shared" si="8"/>
        <v>0.592189666877736</v>
      </c>
      <c r="T33" s="3">
        <v>0.01</v>
      </c>
      <c r="U33" s="25">
        <f t="shared" si="9"/>
        <v>0.00592189666877736</v>
      </c>
      <c r="V33" s="24"/>
      <c r="W33" s="3"/>
      <c r="X33" s="25"/>
      <c r="Y33" s="27">
        <v>0.04</v>
      </c>
      <c r="Z33" s="3">
        <v>0.21</v>
      </c>
      <c r="AA33" s="26">
        <f t="shared" si="10"/>
        <v>0.0084</v>
      </c>
      <c r="AB33" s="3">
        <v>0.015</v>
      </c>
      <c r="AC33" s="3">
        <v>0.29</v>
      </c>
      <c r="AD33" s="26">
        <f t="shared" si="11"/>
        <v>0.00435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0.0353718966687774</v>
      </c>
      <c r="AR33" s="28">
        <f t="shared" si="15"/>
        <v>100.476388888889</v>
      </c>
      <c r="AS33" s="1">
        <f t="shared" si="16"/>
        <v>0.136666666666667</v>
      </c>
      <c r="AT33" s="2">
        <f t="shared" si="20"/>
        <v>49.3853414912004</v>
      </c>
      <c r="AU33" s="1">
        <f t="shared" si="17"/>
        <v>160715.525147421</v>
      </c>
    </row>
    <row r="34" s="1" customFormat="1" spans="1:47">
      <c r="A34" s="13"/>
      <c r="B34" s="13"/>
      <c r="C34" s="16">
        <v>7</v>
      </c>
      <c r="D34" s="17">
        <v>22.7199373722581</v>
      </c>
      <c r="E34" s="19">
        <f t="shared" si="18"/>
        <v>20.320336077</v>
      </c>
      <c r="F34" s="16" t="s">
        <v>73</v>
      </c>
      <c r="G34" s="13">
        <v>8</v>
      </c>
      <c r="H34" s="18">
        <f t="shared" si="0"/>
        <v>22.7199373722581</v>
      </c>
      <c r="I34" s="18">
        <f t="shared" si="1"/>
        <v>295.869937372258</v>
      </c>
      <c r="J34" s="18">
        <f t="shared" si="2"/>
        <v>0.269151682031159</v>
      </c>
      <c r="K34" s="18">
        <f t="shared" si="3"/>
        <v>100.476388888889</v>
      </c>
      <c r="L34" s="18">
        <f t="shared" si="4"/>
        <v>1.00476388888889</v>
      </c>
      <c r="M34" s="13" t="s">
        <v>73</v>
      </c>
      <c r="N34" s="13"/>
      <c r="O34" s="18">
        <f t="shared" si="19"/>
        <v>3.3030297338297</v>
      </c>
      <c r="P34" s="18">
        <f t="shared" si="5"/>
        <v>0.889016008659195</v>
      </c>
      <c r="Q34" s="23">
        <f t="shared" si="6"/>
        <v>0.121498854516757</v>
      </c>
      <c r="R34" s="18">
        <f t="shared" si="7"/>
        <v>0.137317731481481</v>
      </c>
      <c r="S34" s="24">
        <f t="shared" si="8"/>
        <v>0.884800915409398</v>
      </c>
      <c r="T34" s="3">
        <v>0.01</v>
      </c>
      <c r="U34" s="25">
        <f t="shared" si="9"/>
        <v>0.00884800915409398</v>
      </c>
      <c r="V34" s="24"/>
      <c r="W34" s="3"/>
      <c r="X34" s="25"/>
      <c r="Y34" s="27">
        <v>0.04</v>
      </c>
      <c r="Z34" s="3">
        <v>0.21</v>
      </c>
      <c r="AA34" s="26">
        <f t="shared" si="10"/>
        <v>0.0084</v>
      </c>
      <c r="AB34" s="3">
        <v>0.015</v>
      </c>
      <c r="AC34" s="3">
        <v>0.29</v>
      </c>
      <c r="AD34" s="26">
        <f t="shared" si="11"/>
        <v>0.00435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0.038298009154094</v>
      </c>
      <c r="AR34" s="28">
        <f t="shared" si="15"/>
        <v>100.476388888889</v>
      </c>
      <c r="AS34" s="1">
        <f t="shared" si="16"/>
        <v>0.136666666666667</v>
      </c>
      <c r="AT34" s="2">
        <f t="shared" si="20"/>
        <v>49.3853414912004</v>
      </c>
      <c r="AU34" s="1">
        <f t="shared" si="17"/>
        <v>174010.591259417</v>
      </c>
    </row>
    <row r="35" s="1" customFormat="1" spans="1:47">
      <c r="A35" s="13"/>
      <c r="B35" s="13"/>
      <c r="C35" s="16">
        <v>8</v>
      </c>
      <c r="D35" s="17">
        <v>21.5458462354839</v>
      </c>
      <c r="E35" s="19">
        <f t="shared" si="18"/>
        <v>22.7199373722581</v>
      </c>
      <c r="F35" s="16" t="s">
        <v>73</v>
      </c>
      <c r="G35" s="13">
        <v>9</v>
      </c>
      <c r="H35" s="18">
        <f t="shared" si="0"/>
        <v>21.5458462354839</v>
      </c>
      <c r="I35" s="18">
        <f t="shared" si="1"/>
        <v>294.695846235484</v>
      </c>
      <c r="J35" s="18">
        <f t="shared" si="2"/>
        <v>0.236078177459356</v>
      </c>
      <c r="K35" s="18">
        <f t="shared" si="3"/>
        <v>100.476388888889</v>
      </c>
      <c r="L35" s="18">
        <f t="shared" si="4"/>
        <v>1.00476388888889</v>
      </c>
      <c r="M35" s="13" t="s">
        <v>73</v>
      </c>
      <c r="N35" s="13"/>
      <c r="O35" s="18">
        <f t="shared" si="19"/>
        <v>3.41877761405939</v>
      </c>
      <c r="P35" s="18">
        <f t="shared" si="5"/>
        <v>0.807098788265987</v>
      </c>
      <c r="Q35" s="23">
        <f t="shared" si="6"/>
        <v>0.110303501063018</v>
      </c>
      <c r="R35" s="18">
        <f t="shared" si="7"/>
        <v>0.137317731481481</v>
      </c>
      <c r="S35" s="24">
        <f t="shared" si="8"/>
        <v>0.803272089285087</v>
      </c>
      <c r="T35" s="3">
        <v>0.01</v>
      </c>
      <c r="U35" s="25">
        <f t="shared" si="9"/>
        <v>0.00803272089285087</v>
      </c>
      <c r="V35" s="24"/>
      <c r="W35" s="3"/>
      <c r="X35" s="25"/>
      <c r="Y35" s="27">
        <v>0.04</v>
      </c>
      <c r="Z35" s="3">
        <v>0.21</v>
      </c>
      <c r="AA35" s="26">
        <f t="shared" si="10"/>
        <v>0.0084</v>
      </c>
      <c r="AB35" s="3">
        <v>0.015</v>
      </c>
      <c r="AC35" s="3">
        <v>0.29</v>
      </c>
      <c r="AD35" s="26">
        <f t="shared" si="11"/>
        <v>0.00435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0.0374827208928509</v>
      </c>
      <c r="AR35" s="28">
        <f t="shared" si="15"/>
        <v>100.476388888889</v>
      </c>
      <c r="AS35" s="1">
        <f t="shared" si="16"/>
        <v>0.136666666666667</v>
      </c>
      <c r="AT35" s="2">
        <f t="shared" si="20"/>
        <v>49.3853414912004</v>
      </c>
      <c r="AU35" s="1">
        <f t="shared" si="17"/>
        <v>170306.252691452</v>
      </c>
    </row>
    <row r="36" s="1" customFormat="1" spans="1:47">
      <c r="A36" s="13"/>
      <c r="B36" s="13"/>
      <c r="C36" s="16">
        <v>9</v>
      </c>
      <c r="D36" s="17">
        <v>15.0843950276333</v>
      </c>
      <c r="E36" s="19">
        <f t="shared" si="18"/>
        <v>21.5458462354839</v>
      </c>
      <c r="F36" s="16" t="s">
        <v>73</v>
      </c>
      <c r="G36" s="13">
        <v>10</v>
      </c>
      <c r="H36" s="18">
        <f t="shared" si="0"/>
        <v>15.0843950276333</v>
      </c>
      <c r="I36" s="18">
        <f t="shared" si="1"/>
        <v>288.234395027633</v>
      </c>
      <c r="J36" s="18">
        <f t="shared" si="2"/>
        <v>0.112560500594565</v>
      </c>
      <c r="K36" s="18">
        <f t="shared" si="3"/>
        <v>100.476388888889</v>
      </c>
      <c r="L36" s="18">
        <f t="shared" si="4"/>
        <v>1.00476388888889</v>
      </c>
      <c r="M36" s="13" t="s">
        <v>73</v>
      </c>
      <c r="N36" s="13"/>
      <c r="O36" s="18">
        <f t="shared" si="19"/>
        <v>3.6164427146823</v>
      </c>
      <c r="P36" s="18">
        <f t="shared" si="5"/>
        <v>0.407068602336207</v>
      </c>
      <c r="Q36" s="23">
        <f t="shared" si="6"/>
        <v>0.0556327089859483</v>
      </c>
      <c r="R36" s="18">
        <f t="shared" si="7"/>
        <v>0.137317731481481</v>
      </c>
      <c r="S36" s="24">
        <f t="shared" si="8"/>
        <v>0.40513856721738</v>
      </c>
      <c r="T36" s="3">
        <v>0.01</v>
      </c>
      <c r="U36" s="25">
        <f t="shared" si="9"/>
        <v>0.0040513856721738</v>
      </c>
      <c r="V36" s="24"/>
      <c r="W36" s="3"/>
      <c r="X36" s="25"/>
      <c r="Y36" s="27">
        <v>0.02</v>
      </c>
      <c r="Z36" s="3">
        <v>0.21</v>
      </c>
      <c r="AA36" s="26">
        <f t="shared" si="10"/>
        <v>0.0042</v>
      </c>
      <c r="AB36" s="3">
        <v>0.01</v>
      </c>
      <c r="AC36" s="3">
        <v>0.29</v>
      </c>
      <c r="AD36" s="26">
        <f t="shared" si="11"/>
        <v>0.0029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0.0259513856721738</v>
      </c>
      <c r="AR36" s="28">
        <f t="shared" si="15"/>
        <v>100.476388888889</v>
      </c>
      <c r="AS36" s="1">
        <f t="shared" si="16"/>
        <v>0.136666666666667</v>
      </c>
      <c r="AT36" s="2">
        <f t="shared" si="20"/>
        <v>49.3853414912004</v>
      </c>
      <c r="AU36" s="1">
        <f t="shared" si="17"/>
        <v>117912.551188928</v>
      </c>
    </row>
    <row r="37" s="1" customFormat="1" spans="1:47">
      <c r="A37" s="13"/>
      <c r="B37" s="13"/>
      <c r="C37" s="16">
        <v>10</v>
      </c>
      <c r="D37" s="17">
        <v>6.99522238716129</v>
      </c>
      <c r="E37" s="19">
        <f t="shared" si="18"/>
        <v>15.0843950276333</v>
      </c>
      <c r="F37" s="16" t="s">
        <v>73</v>
      </c>
      <c r="G37" s="13">
        <v>11</v>
      </c>
      <c r="H37" s="18">
        <f t="shared" si="0"/>
        <v>6.99522238716129</v>
      </c>
      <c r="I37" s="18">
        <f t="shared" si="1"/>
        <v>280.145222387161</v>
      </c>
      <c r="J37" s="18">
        <f t="shared" si="2"/>
        <v>0.0424392093191287</v>
      </c>
      <c r="K37" s="18">
        <f t="shared" si="3"/>
        <v>100.476388888889</v>
      </c>
      <c r="L37" s="18">
        <f t="shared" si="4"/>
        <v>1.00476388888889</v>
      </c>
      <c r="M37" s="13" t="s">
        <v>75</v>
      </c>
      <c r="N37" s="18">
        <f>(O36-P36)*C22/100</f>
        <v>3.04890540672878</v>
      </c>
      <c r="O37" s="18">
        <f t="shared" si="19"/>
        <v>1.16523259450619</v>
      </c>
      <c r="P37" s="18">
        <f t="shared" si="5"/>
        <v>0.0494515499837198</v>
      </c>
      <c r="Q37" s="23">
        <f t="shared" si="6"/>
        <v>0.00675837849777504</v>
      </c>
      <c r="R37" s="18">
        <f t="shared" si="7"/>
        <v>0.137317731481481</v>
      </c>
      <c r="S37" s="24">
        <f t="shared" si="8"/>
        <v>0.0492170852581151</v>
      </c>
      <c r="T37" s="3">
        <v>0.01</v>
      </c>
      <c r="U37" s="25">
        <f t="shared" si="9"/>
        <v>0.000492170852581151</v>
      </c>
      <c r="V37" s="24"/>
      <c r="W37" s="3"/>
      <c r="X37" s="25"/>
      <c r="Y37" s="27">
        <v>0.02</v>
      </c>
      <c r="Z37" s="3">
        <v>0.21</v>
      </c>
      <c r="AA37" s="26">
        <f t="shared" si="10"/>
        <v>0.0042</v>
      </c>
      <c r="AB37" s="3">
        <v>0.01</v>
      </c>
      <c r="AC37" s="3">
        <v>0.29</v>
      </c>
      <c r="AD37" s="26">
        <f t="shared" si="11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0.0223921708525812</v>
      </c>
      <c r="AR37" s="28">
        <f t="shared" si="15"/>
        <v>100.476388888889</v>
      </c>
      <c r="AS37" s="1">
        <f t="shared" si="16"/>
        <v>0.136666666666667</v>
      </c>
      <c r="AT37" s="2">
        <f t="shared" si="20"/>
        <v>49.3853414912004</v>
      </c>
      <c r="AU37" s="1">
        <f t="shared" si="17"/>
        <v>101740.925330136</v>
      </c>
    </row>
    <row r="38" s="1" customFormat="1" spans="1:48">
      <c r="A38" s="13"/>
      <c r="B38" s="13"/>
      <c r="C38" s="16">
        <v>11</v>
      </c>
      <c r="D38" s="17">
        <v>-2.0191530682</v>
      </c>
      <c r="E38" s="19">
        <f t="shared" si="18"/>
        <v>6.99522238716129</v>
      </c>
      <c r="F38" s="16" t="s">
        <v>75</v>
      </c>
      <c r="G38" s="13">
        <v>12</v>
      </c>
      <c r="H38" s="18">
        <f t="shared" si="0"/>
        <v>-2.0191530682</v>
      </c>
      <c r="I38" s="18">
        <f t="shared" si="1"/>
        <v>271.1308469318</v>
      </c>
      <c r="J38" s="18">
        <f t="shared" si="2"/>
        <v>0.0133634225523243</v>
      </c>
      <c r="K38" s="18">
        <f t="shared" si="3"/>
        <v>100.476388888889</v>
      </c>
      <c r="L38" s="18">
        <f t="shared" si="4"/>
        <v>1.00476388888889</v>
      </c>
      <c r="M38" s="13" t="s">
        <v>73</v>
      </c>
      <c r="N38" s="13"/>
      <c r="O38" s="18">
        <f t="shared" si="19"/>
        <v>2.12054493341136</v>
      </c>
      <c r="P38" s="18">
        <f t="shared" si="5"/>
        <v>0.0283377379863664</v>
      </c>
      <c r="Q38" s="23">
        <f t="shared" si="6"/>
        <v>0.00387282419147008</v>
      </c>
      <c r="R38" s="18">
        <f t="shared" si="7"/>
        <v>0.137317731481481</v>
      </c>
      <c r="S38" s="24">
        <f t="shared" si="8"/>
        <v>0.0282033802167229</v>
      </c>
      <c r="T38" s="3">
        <v>0.01</v>
      </c>
      <c r="U38" s="25">
        <f t="shared" si="9"/>
        <v>0.000282033802167229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0.0221820338021672</v>
      </c>
      <c r="AR38" s="28">
        <f t="shared" si="15"/>
        <v>100.476388888889</v>
      </c>
      <c r="AS38" s="1">
        <f t="shared" si="16"/>
        <v>0.136666666666667</v>
      </c>
      <c r="AT38" s="2">
        <f t="shared" si="20"/>
        <v>49.3853414912004</v>
      </c>
      <c r="AU38" s="1">
        <f t="shared" si="17"/>
        <v>100786.14796192</v>
      </c>
      <c r="AV38" s="1">
        <f>SUM(AU27:AU38)</f>
        <v>1507731.17869265</v>
      </c>
    </row>
    <row r="39" s="1" customFormat="1" spans="1:46">
      <c r="A39" s="13"/>
      <c r="B39" s="13"/>
      <c r="C39" s="16">
        <v>12</v>
      </c>
      <c r="D39" s="17">
        <v>-12.0758834885806</v>
      </c>
      <c r="E39" s="19">
        <f t="shared" si="18"/>
        <v>-2.0191530682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-17.4725320407097</v>
      </c>
      <c r="E42" s="16"/>
      <c r="F42" s="16"/>
      <c r="G42" s="13">
        <v>1</v>
      </c>
      <c r="H42" s="18">
        <f t="shared" ref="H42:H53" si="21">E43</f>
        <v>-17.4725320407097</v>
      </c>
      <c r="I42" s="18">
        <f t="shared" ref="I42:I53" si="22">H42+273.15</f>
        <v>255.67746795929</v>
      </c>
      <c r="J42" s="18">
        <f t="shared" ref="J42:J53" si="23">EXP(($C$16*(I42-$C$14))/($C$17*I42*$C$14))</f>
        <v>0.00152497973455925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0.000117562276257729</v>
      </c>
      <c r="Q42" s="23">
        <f t="shared" ref="Q42:Q53" si="27">P42*$B$44</f>
        <v>1.88099642012367e-5</v>
      </c>
      <c r="R42" s="18">
        <f t="shared" ref="R42:R53" si="28">L42*$B$44</f>
        <v>0.0123345666666667</v>
      </c>
      <c r="S42" s="24">
        <f t="shared" ref="S42:S53" si="29">Q42/R42</f>
        <v>0.00152497973455925</v>
      </c>
      <c r="T42" s="3">
        <v>0.01</v>
      </c>
      <c r="U42" s="25">
        <f t="shared" ref="U42:U53" si="30">S42*T42</f>
        <v>1.52497973455925e-5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0.0148152497973456</v>
      </c>
      <c r="AR42" s="28">
        <f t="shared" ref="AR42:AR53" si="34">$B$42/12</f>
        <v>7.70910416666667</v>
      </c>
      <c r="AS42" s="1">
        <f t="shared" ref="AS42:AS53" si="35">$B$44</f>
        <v>0.16</v>
      </c>
      <c r="AT42" s="2">
        <f>$E$5/12</f>
        <v>105.452808219178</v>
      </c>
      <c r="AU42" s="1">
        <f t="shared" ref="AU42:AU53" si="36">AT42*10000*AS42*0.67*AR42*AQ42</f>
        <v>12911.1767732091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-17.5159085595484</v>
      </c>
      <c r="E43" s="19">
        <f t="shared" ref="E43:E54" si="37">D42</f>
        <v>-17.4725320407097</v>
      </c>
      <c r="F43" s="16" t="s">
        <v>73</v>
      </c>
      <c r="G43" s="13">
        <v>2</v>
      </c>
      <c r="H43" s="18">
        <f t="shared" si="21"/>
        <v>-17.5159085595484</v>
      </c>
      <c r="I43" s="18">
        <f t="shared" si="22"/>
        <v>255.634091440452</v>
      </c>
      <c r="J43" s="18">
        <f t="shared" si="23"/>
        <v>0.0015151572607545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0.154064521057076</v>
      </c>
      <c r="P43" s="18">
        <f t="shared" si="26"/>
        <v>0.000233431977704293</v>
      </c>
      <c r="Q43" s="23">
        <f t="shared" si="27"/>
        <v>3.73491164326868e-5</v>
      </c>
      <c r="R43" s="18">
        <f t="shared" si="28"/>
        <v>0.0123345666666667</v>
      </c>
      <c r="S43" s="24">
        <f t="shared" si="29"/>
        <v>0.00302800393739168</v>
      </c>
      <c r="T43" s="3">
        <v>0.01</v>
      </c>
      <c r="U43" s="25">
        <f t="shared" si="30"/>
        <v>3.02800393739168e-5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0.0148302800393739</v>
      </c>
      <c r="AR43" s="28">
        <f t="shared" si="34"/>
        <v>7.70910416666667</v>
      </c>
      <c r="AS43" s="1">
        <f t="shared" si="35"/>
        <v>0.16</v>
      </c>
      <c r="AT43" s="2">
        <f t="shared" ref="AT43:AT53" si="39">$E$5/12</f>
        <v>105.452808219178</v>
      </c>
      <c r="AU43" s="1">
        <f t="shared" si="36"/>
        <v>12924.2753111633</v>
      </c>
    </row>
    <row r="44" s="1" customFormat="1" spans="1:47">
      <c r="A44" s="13" t="s">
        <v>37</v>
      </c>
      <c r="B44" s="13">
        <f>I5</f>
        <v>0.16</v>
      </c>
      <c r="C44" s="16">
        <v>2</v>
      </c>
      <c r="D44" s="17">
        <v>-14.2805039704286</v>
      </c>
      <c r="E44" s="19">
        <f t="shared" si="37"/>
        <v>-17.5159085595484</v>
      </c>
      <c r="F44" s="16" t="s">
        <v>73</v>
      </c>
      <c r="G44" s="13">
        <v>3</v>
      </c>
      <c r="H44" s="18">
        <f t="shared" si="21"/>
        <v>-14.2805039704286</v>
      </c>
      <c r="I44" s="18">
        <f t="shared" si="22"/>
        <v>258.869496029571</v>
      </c>
      <c r="J44" s="18">
        <f t="shared" si="23"/>
        <v>0.00243893293936364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0.230922130746038</v>
      </c>
      <c r="P44" s="18">
        <f t="shared" si="26"/>
        <v>0.000563203591104549</v>
      </c>
      <c r="Q44" s="23">
        <f t="shared" si="27"/>
        <v>9.01125745767279e-5</v>
      </c>
      <c r="R44" s="18">
        <f t="shared" si="28"/>
        <v>0.0123345666666667</v>
      </c>
      <c r="S44" s="24">
        <f t="shared" si="29"/>
        <v>0.00730569439624101</v>
      </c>
      <c r="T44" s="3">
        <v>0.01</v>
      </c>
      <c r="U44" s="25">
        <f t="shared" si="30"/>
        <v>7.30569439624101e-5</v>
      </c>
      <c r="V44" s="24"/>
      <c r="W44" s="3"/>
      <c r="X44" s="25"/>
      <c r="Y44" s="27">
        <v>0.02</v>
      </c>
      <c r="Z44" s="3">
        <v>0.49</v>
      </c>
      <c r="AA44" s="26">
        <f t="shared" si="31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32"/>
        <v>0.005</v>
      </c>
      <c r="AQ44" s="1">
        <f t="shared" si="33"/>
        <v>0.0148730569439624</v>
      </c>
      <c r="AR44" s="28">
        <f t="shared" si="34"/>
        <v>7.70910416666667</v>
      </c>
      <c r="AS44" s="1">
        <f t="shared" si="35"/>
        <v>0.16</v>
      </c>
      <c r="AT44" s="2">
        <f t="shared" si="39"/>
        <v>105.452808219178</v>
      </c>
      <c r="AU44" s="1">
        <f t="shared" si="36"/>
        <v>12961.554478542</v>
      </c>
    </row>
    <row r="45" s="1" customFormat="1" spans="1:47">
      <c r="A45" s="13"/>
      <c r="B45" s="13"/>
      <c r="C45" s="16">
        <v>3</v>
      </c>
      <c r="D45" s="17">
        <v>-4.96161305922581</v>
      </c>
      <c r="E45" s="19">
        <f t="shared" si="37"/>
        <v>-14.2805039704286</v>
      </c>
      <c r="F45" s="16" t="s">
        <v>73</v>
      </c>
      <c r="G45" s="13">
        <v>4</v>
      </c>
      <c r="H45" s="18">
        <f t="shared" si="21"/>
        <v>-4.96161305922581</v>
      </c>
      <c r="I45" s="18">
        <f t="shared" si="22"/>
        <v>268.188386940774</v>
      </c>
      <c r="J45" s="18">
        <f t="shared" si="23"/>
        <v>0.0090115865522866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0.3074499688216</v>
      </c>
      <c r="P45" s="18">
        <f t="shared" si="26"/>
        <v>0.00277061200453367</v>
      </c>
      <c r="Q45" s="23">
        <f t="shared" si="27"/>
        <v>0.000443297920725387</v>
      </c>
      <c r="R45" s="18">
        <f t="shared" si="28"/>
        <v>0.0123345666666667</v>
      </c>
      <c r="S45" s="24">
        <f t="shared" si="29"/>
        <v>0.0359394807053392</v>
      </c>
      <c r="T45" s="3">
        <v>0.01</v>
      </c>
      <c r="U45" s="25">
        <f t="shared" si="30"/>
        <v>0.000359394807053392</v>
      </c>
      <c r="V45" s="24"/>
      <c r="W45" s="3"/>
      <c r="X45" s="25"/>
      <c r="Y45" s="27">
        <v>0.02</v>
      </c>
      <c r="Z45" s="3">
        <v>0.49</v>
      </c>
      <c r="AA45" s="26">
        <f t="shared" si="31"/>
        <v>0.0098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</v>
      </c>
      <c r="AO45" s="3">
        <v>0.5</v>
      </c>
      <c r="AP45" s="3">
        <f t="shared" si="32"/>
        <v>0.005</v>
      </c>
      <c r="AQ45" s="1">
        <f t="shared" si="33"/>
        <v>0.0151593948070534</v>
      </c>
      <c r="AR45" s="28">
        <f t="shared" si="34"/>
        <v>7.70910416666667</v>
      </c>
      <c r="AS45" s="1">
        <f t="shared" si="35"/>
        <v>0.16</v>
      </c>
      <c r="AT45" s="2">
        <f t="shared" si="39"/>
        <v>105.452808219178</v>
      </c>
      <c r="AU45" s="1">
        <f t="shared" si="36"/>
        <v>13211.0918685827</v>
      </c>
    </row>
    <row r="46" s="1" customFormat="1" spans="1:47">
      <c r="A46" s="13"/>
      <c r="B46" s="13"/>
      <c r="C46" s="16">
        <v>4</v>
      </c>
      <c r="D46" s="17">
        <v>3.80434401363333</v>
      </c>
      <c r="E46" s="19">
        <f t="shared" si="37"/>
        <v>-4.96161305922581</v>
      </c>
      <c r="F46" s="16" t="s">
        <v>73</v>
      </c>
      <c r="G46" s="13">
        <v>5</v>
      </c>
      <c r="H46" s="18">
        <f t="shared" si="21"/>
        <v>3.80434401363333</v>
      </c>
      <c r="I46" s="18">
        <f t="shared" si="22"/>
        <v>276.954344013633</v>
      </c>
      <c r="J46" s="18">
        <f t="shared" si="23"/>
        <v>0.0284354128885072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0.289445388976213</v>
      </c>
      <c r="O46" s="18">
        <f t="shared" si="38"/>
        <v>0.09232500950752</v>
      </c>
      <c r="P46" s="18">
        <f t="shared" si="26"/>
        <v>0.00262529976528168</v>
      </c>
      <c r="Q46" s="23">
        <f t="shared" si="27"/>
        <v>0.000420047962445069</v>
      </c>
      <c r="R46" s="18">
        <f t="shared" si="28"/>
        <v>0.0123345666666667</v>
      </c>
      <c r="S46" s="24">
        <f t="shared" si="29"/>
        <v>0.0340545374472069</v>
      </c>
      <c r="T46" s="3">
        <v>0.01</v>
      </c>
      <c r="U46" s="25">
        <f t="shared" si="30"/>
        <v>0.000340545374472069</v>
      </c>
      <c r="V46" s="24"/>
      <c r="W46" s="3"/>
      <c r="X46" s="25"/>
      <c r="Y46" s="27">
        <v>0.04</v>
      </c>
      <c r="Z46" s="3">
        <v>0.49</v>
      </c>
      <c r="AA46" s="26">
        <f t="shared" si="31"/>
        <v>0.0196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0.015</v>
      </c>
      <c r="AO46" s="3">
        <v>0.5</v>
      </c>
      <c r="AP46" s="3">
        <f t="shared" si="32"/>
        <v>0.0075</v>
      </c>
      <c r="AQ46" s="1">
        <f t="shared" si="33"/>
        <v>0.0274405453744721</v>
      </c>
      <c r="AR46" s="28">
        <f t="shared" si="34"/>
        <v>7.70910416666667</v>
      </c>
      <c r="AS46" s="1">
        <f t="shared" si="35"/>
        <v>0.16</v>
      </c>
      <c r="AT46" s="2">
        <f t="shared" si="39"/>
        <v>105.452808219178</v>
      </c>
      <c r="AU46" s="1">
        <f t="shared" si="36"/>
        <v>23913.8547732453</v>
      </c>
    </row>
    <row r="47" s="1" customFormat="1" spans="1:47">
      <c r="A47" s="13"/>
      <c r="B47" s="13"/>
      <c r="C47" s="16">
        <v>5</v>
      </c>
      <c r="D47" s="17">
        <v>16.4019985104194</v>
      </c>
      <c r="E47" s="19">
        <f t="shared" si="37"/>
        <v>3.80434401363333</v>
      </c>
      <c r="F47" s="16" t="s">
        <v>75</v>
      </c>
      <c r="G47" s="13">
        <v>6</v>
      </c>
      <c r="H47" s="18">
        <f t="shared" si="21"/>
        <v>16.4019985104194</v>
      </c>
      <c r="I47" s="18">
        <f t="shared" si="22"/>
        <v>289.551998510419</v>
      </c>
      <c r="J47" s="18">
        <f t="shared" si="23"/>
        <v>0.131263934637936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0.166790751408905</v>
      </c>
      <c r="P47" s="18">
        <f t="shared" si="26"/>
        <v>0.0218936102911507</v>
      </c>
      <c r="Q47" s="23">
        <f t="shared" si="27"/>
        <v>0.00350297764658412</v>
      </c>
      <c r="R47" s="18">
        <f t="shared" si="28"/>
        <v>0.0123345666666667</v>
      </c>
      <c r="S47" s="24">
        <f t="shared" si="29"/>
        <v>0.283996814906411</v>
      </c>
      <c r="T47" s="3">
        <v>0.01</v>
      </c>
      <c r="U47" s="25">
        <f t="shared" si="30"/>
        <v>0.00283996814906411</v>
      </c>
      <c r="V47" s="24"/>
      <c r="W47" s="3"/>
      <c r="X47" s="25"/>
      <c r="Y47" s="27">
        <v>0.04</v>
      </c>
      <c r="Z47" s="3">
        <v>0.49</v>
      </c>
      <c r="AA47" s="26">
        <f t="shared" si="31"/>
        <v>0.0196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0.015</v>
      </c>
      <c r="AO47" s="3">
        <v>0.5</v>
      </c>
      <c r="AP47" s="3">
        <f t="shared" si="32"/>
        <v>0.0075</v>
      </c>
      <c r="AQ47" s="1">
        <f t="shared" si="33"/>
        <v>0.0299399681490641</v>
      </c>
      <c r="AR47" s="28">
        <f t="shared" si="34"/>
        <v>7.70910416666667</v>
      </c>
      <c r="AS47" s="1">
        <f t="shared" si="35"/>
        <v>0.16</v>
      </c>
      <c r="AT47" s="2">
        <f t="shared" si="39"/>
        <v>105.452808219178</v>
      </c>
      <c r="AU47" s="1">
        <f t="shared" si="36"/>
        <v>26092.048844568</v>
      </c>
    </row>
    <row r="48" s="1" customFormat="1" spans="1:47">
      <c r="A48" s="13"/>
      <c r="B48" s="13"/>
      <c r="C48" s="16">
        <v>6</v>
      </c>
      <c r="D48" s="17">
        <v>20.320336077</v>
      </c>
      <c r="E48" s="19">
        <f t="shared" si="37"/>
        <v>16.4019985104194</v>
      </c>
      <c r="F48" s="16" t="s">
        <v>73</v>
      </c>
      <c r="G48" s="13">
        <v>7</v>
      </c>
      <c r="H48" s="18">
        <f t="shared" si="21"/>
        <v>20.320336077</v>
      </c>
      <c r="I48" s="18">
        <f t="shared" si="22"/>
        <v>293.470336077</v>
      </c>
      <c r="J48" s="18">
        <f t="shared" si="23"/>
        <v>0.20565292130066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0.221988182784421</v>
      </c>
      <c r="P48" s="18">
        <f t="shared" si="26"/>
        <v>0.045652518283841</v>
      </c>
      <c r="Q48" s="23">
        <f t="shared" si="27"/>
        <v>0.00730440292541457</v>
      </c>
      <c r="R48" s="18">
        <f t="shared" si="28"/>
        <v>0.0123345666666667</v>
      </c>
      <c r="S48" s="24">
        <f t="shared" si="29"/>
        <v>0.592189666877737</v>
      </c>
      <c r="T48" s="3">
        <v>0.01</v>
      </c>
      <c r="U48" s="25">
        <f t="shared" si="30"/>
        <v>0.00592189666877737</v>
      </c>
      <c r="V48" s="24"/>
      <c r="W48" s="3"/>
      <c r="X48" s="25"/>
      <c r="Y48" s="27">
        <v>0.04</v>
      </c>
      <c r="Z48" s="3">
        <v>0.49</v>
      </c>
      <c r="AA48" s="26">
        <f t="shared" si="31"/>
        <v>0.0196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0.015</v>
      </c>
      <c r="AO48" s="3">
        <v>0.5</v>
      </c>
      <c r="AP48" s="3">
        <f t="shared" si="32"/>
        <v>0.0075</v>
      </c>
      <c r="AQ48" s="1">
        <f t="shared" si="33"/>
        <v>0.0330218966687774</v>
      </c>
      <c r="AR48" s="28">
        <f t="shared" si="34"/>
        <v>7.70910416666667</v>
      </c>
      <c r="AS48" s="1">
        <f t="shared" si="35"/>
        <v>0.16</v>
      </c>
      <c r="AT48" s="2">
        <f t="shared" si="39"/>
        <v>105.452808219178</v>
      </c>
      <c r="AU48" s="1">
        <f t="shared" si="36"/>
        <v>28777.8843495179</v>
      </c>
    </row>
    <row r="49" s="1" customFormat="1" spans="1:47">
      <c r="A49" s="13"/>
      <c r="B49" s="13"/>
      <c r="C49" s="16">
        <v>7</v>
      </c>
      <c r="D49" s="17">
        <v>22.7199373722581</v>
      </c>
      <c r="E49" s="19">
        <f t="shared" si="37"/>
        <v>20.320336077</v>
      </c>
      <c r="F49" s="16" t="s">
        <v>73</v>
      </c>
      <c r="G49" s="13">
        <v>8</v>
      </c>
      <c r="H49" s="18">
        <f t="shared" si="21"/>
        <v>22.7199373722581</v>
      </c>
      <c r="I49" s="18">
        <f t="shared" si="22"/>
        <v>295.869937372258</v>
      </c>
      <c r="J49" s="18">
        <f t="shared" si="23"/>
        <v>0.269151682031159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0.253426706167247</v>
      </c>
      <c r="P49" s="18">
        <f t="shared" si="26"/>
        <v>0.0682102242365307</v>
      </c>
      <c r="Q49" s="23">
        <f t="shared" si="27"/>
        <v>0.0109136358778449</v>
      </c>
      <c r="R49" s="18">
        <f t="shared" si="28"/>
        <v>0.0123345666666667</v>
      </c>
      <c r="S49" s="24">
        <f t="shared" si="29"/>
        <v>0.884800915409398</v>
      </c>
      <c r="T49" s="3">
        <v>0.01</v>
      </c>
      <c r="U49" s="25">
        <f t="shared" si="30"/>
        <v>0.00884800915409398</v>
      </c>
      <c r="V49" s="24"/>
      <c r="W49" s="3"/>
      <c r="X49" s="25"/>
      <c r="Y49" s="27">
        <v>0.04</v>
      </c>
      <c r="Z49" s="3">
        <v>0.49</v>
      </c>
      <c r="AA49" s="26">
        <f t="shared" si="31"/>
        <v>0.0196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0.015</v>
      </c>
      <c r="AO49" s="3">
        <v>0.5</v>
      </c>
      <c r="AP49" s="3">
        <f t="shared" si="32"/>
        <v>0.0075</v>
      </c>
      <c r="AQ49" s="1">
        <f t="shared" si="33"/>
        <v>0.035948009154094</v>
      </c>
      <c r="AR49" s="28">
        <f t="shared" si="34"/>
        <v>7.70910416666667</v>
      </c>
      <c r="AS49" s="1">
        <f t="shared" si="35"/>
        <v>0.16</v>
      </c>
      <c r="AT49" s="2">
        <f t="shared" si="39"/>
        <v>105.452808219178</v>
      </c>
      <c r="AU49" s="1">
        <f t="shared" si="36"/>
        <v>31327.9294768694</v>
      </c>
    </row>
    <row r="50" s="1" customFormat="1" spans="1:47">
      <c r="A50" s="13"/>
      <c r="B50" s="13"/>
      <c r="C50" s="16">
        <v>8</v>
      </c>
      <c r="D50" s="17">
        <v>21.5458462354839</v>
      </c>
      <c r="E50" s="19">
        <f t="shared" si="37"/>
        <v>22.7199373722581</v>
      </c>
      <c r="F50" s="16" t="s">
        <v>73</v>
      </c>
      <c r="G50" s="13">
        <v>9</v>
      </c>
      <c r="H50" s="18">
        <f t="shared" si="21"/>
        <v>21.5458462354839</v>
      </c>
      <c r="I50" s="18">
        <f t="shared" si="22"/>
        <v>294.695846235484</v>
      </c>
      <c r="J50" s="18">
        <f t="shared" si="23"/>
        <v>0.236078177459356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0.262307523597382</v>
      </c>
      <c r="P50" s="18">
        <f t="shared" si="26"/>
        <v>0.0619250821047471</v>
      </c>
      <c r="Q50" s="23">
        <f t="shared" si="27"/>
        <v>0.00990801313675953</v>
      </c>
      <c r="R50" s="18">
        <f t="shared" si="28"/>
        <v>0.0123345666666667</v>
      </c>
      <c r="S50" s="24">
        <f t="shared" si="29"/>
        <v>0.803272089285088</v>
      </c>
      <c r="T50" s="3">
        <v>0.01</v>
      </c>
      <c r="U50" s="25">
        <f t="shared" si="30"/>
        <v>0.00803272089285087</v>
      </c>
      <c r="V50" s="24"/>
      <c r="W50" s="3"/>
      <c r="X50" s="25"/>
      <c r="Y50" s="27">
        <v>0.04</v>
      </c>
      <c r="Z50" s="3">
        <v>0.49</v>
      </c>
      <c r="AA50" s="26">
        <f t="shared" si="31"/>
        <v>0.0196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0.015</v>
      </c>
      <c r="AO50" s="3">
        <v>0.5</v>
      </c>
      <c r="AP50" s="3">
        <f t="shared" si="32"/>
        <v>0.0075</v>
      </c>
      <c r="AQ50" s="1">
        <f t="shared" si="33"/>
        <v>0.0351327208928509</v>
      </c>
      <c r="AR50" s="28">
        <f t="shared" si="34"/>
        <v>7.70910416666667</v>
      </c>
      <c r="AS50" s="1">
        <f t="shared" si="35"/>
        <v>0.16</v>
      </c>
      <c r="AT50" s="2">
        <f t="shared" si="39"/>
        <v>105.452808219178</v>
      </c>
      <c r="AU50" s="1">
        <f t="shared" si="36"/>
        <v>30617.4230050907</v>
      </c>
    </row>
    <row r="51" s="1" customFormat="1" spans="1:47">
      <c r="A51" s="13"/>
      <c r="B51" s="13"/>
      <c r="C51" s="16">
        <v>9</v>
      </c>
      <c r="D51" s="17">
        <v>15.0843950276333</v>
      </c>
      <c r="E51" s="19">
        <f t="shared" si="37"/>
        <v>21.5458462354839</v>
      </c>
      <c r="F51" s="16" t="s">
        <v>73</v>
      </c>
      <c r="G51" s="13">
        <v>10</v>
      </c>
      <c r="H51" s="18">
        <f t="shared" si="21"/>
        <v>15.0843950276333</v>
      </c>
      <c r="I51" s="18">
        <f t="shared" si="22"/>
        <v>288.234395027633</v>
      </c>
      <c r="J51" s="18">
        <f t="shared" si="23"/>
        <v>0.112560500594565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0.277473483159302</v>
      </c>
      <c r="P51" s="18">
        <f t="shared" si="26"/>
        <v>0.0312325541661286</v>
      </c>
      <c r="Q51" s="23">
        <f t="shared" si="27"/>
        <v>0.00499720866658058</v>
      </c>
      <c r="R51" s="18">
        <f t="shared" si="28"/>
        <v>0.0123345666666667</v>
      </c>
      <c r="S51" s="24">
        <f t="shared" si="29"/>
        <v>0.40513856721738</v>
      </c>
      <c r="T51" s="3">
        <v>0.01</v>
      </c>
      <c r="U51" s="25">
        <f t="shared" si="30"/>
        <v>0.0040513856721738</v>
      </c>
      <c r="V51" s="24"/>
      <c r="W51" s="3"/>
      <c r="X51" s="25"/>
      <c r="Y51" s="27">
        <v>0.02</v>
      </c>
      <c r="Z51" s="3">
        <v>0.49</v>
      </c>
      <c r="AA51" s="26">
        <f t="shared" si="31"/>
        <v>0.0098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</v>
      </c>
      <c r="AO51" s="3">
        <v>0.5</v>
      </c>
      <c r="AP51" s="3">
        <f t="shared" si="32"/>
        <v>0.005</v>
      </c>
      <c r="AQ51" s="1">
        <f t="shared" si="33"/>
        <v>0.0188513856721738</v>
      </c>
      <c r="AR51" s="28">
        <f t="shared" si="34"/>
        <v>7.70910416666667</v>
      </c>
      <c r="AS51" s="1">
        <f t="shared" si="35"/>
        <v>0.16</v>
      </c>
      <c r="AT51" s="2">
        <f t="shared" si="39"/>
        <v>105.452808219178</v>
      </c>
      <c r="AU51" s="1">
        <f t="shared" si="36"/>
        <v>16428.5838013332</v>
      </c>
    </row>
    <row r="52" s="1" customFormat="1" spans="1:47">
      <c r="A52" s="13"/>
      <c r="B52" s="13"/>
      <c r="C52" s="16">
        <v>10</v>
      </c>
      <c r="D52" s="17">
        <v>6.99522238716129</v>
      </c>
      <c r="E52" s="19">
        <f t="shared" si="37"/>
        <v>15.0843950276333</v>
      </c>
      <c r="F52" s="16" t="s">
        <v>73</v>
      </c>
      <c r="G52" s="13">
        <v>11</v>
      </c>
      <c r="H52" s="18">
        <f t="shared" si="21"/>
        <v>6.99522238716129</v>
      </c>
      <c r="I52" s="18">
        <f t="shared" si="22"/>
        <v>280.145222387161</v>
      </c>
      <c r="J52" s="18">
        <f t="shared" si="23"/>
        <v>0.0424392093191287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0.233928882543515</v>
      </c>
      <c r="O52" s="18">
        <f t="shared" si="38"/>
        <v>0.0894030881163253</v>
      </c>
      <c r="P52" s="18">
        <f t="shared" si="26"/>
        <v>0.00379419637034524</v>
      </c>
      <c r="Q52" s="23">
        <f t="shared" si="27"/>
        <v>0.000607071419255238</v>
      </c>
      <c r="R52" s="18">
        <f t="shared" si="28"/>
        <v>0.0123345666666667</v>
      </c>
      <c r="S52" s="24">
        <f t="shared" si="29"/>
        <v>0.0492170852581151</v>
      </c>
      <c r="T52" s="3">
        <v>0.01</v>
      </c>
      <c r="U52" s="25">
        <f t="shared" si="30"/>
        <v>0.000492170852581151</v>
      </c>
      <c r="V52" s="24"/>
      <c r="W52" s="3"/>
      <c r="X52" s="25"/>
      <c r="Y52" s="27">
        <v>0.02</v>
      </c>
      <c r="Z52" s="3">
        <v>0.49</v>
      </c>
      <c r="AA52" s="26">
        <f t="shared" si="31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32"/>
        <v>0.005</v>
      </c>
      <c r="AQ52" s="1">
        <f t="shared" si="33"/>
        <v>0.0152921708525812</v>
      </c>
      <c r="AR52" s="28">
        <f t="shared" si="34"/>
        <v>7.70910416666667</v>
      </c>
      <c r="AS52" s="1">
        <f t="shared" si="35"/>
        <v>0.16</v>
      </c>
      <c r="AT52" s="2">
        <f t="shared" si="39"/>
        <v>105.452808219178</v>
      </c>
      <c r="AU52" s="1">
        <f t="shared" si="36"/>
        <v>13326.8033833062</v>
      </c>
    </row>
    <row r="53" s="1" customFormat="1" spans="1:48">
      <c r="A53" s="13"/>
      <c r="B53" s="13"/>
      <c r="C53" s="16">
        <v>11</v>
      </c>
      <c r="D53" s="17">
        <v>-2.0191530682</v>
      </c>
      <c r="E53" s="19">
        <f t="shared" si="37"/>
        <v>6.99522238716129</v>
      </c>
      <c r="F53" s="16" t="s">
        <v>75</v>
      </c>
      <c r="G53" s="13">
        <v>12</v>
      </c>
      <c r="H53" s="18">
        <f t="shared" si="21"/>
        <v>-2.0191530682</v>
      </c>
      <c r="I53" s="18">
        <f t="shared" si="22"/>
        <v>271.1308469318</v>
      </c>
      <c r="J53" s="18">
        <f t="shared" si="23"/>
        <v>0.0133634225523243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0.162699933412647</v>
      </c>
      <c r="P53" s="18">
        <f t="shared" si="26"/>
        <v>0.00217422795942823</v>
      </c>
      <c r="Q53" s="23">
        <f t="shared" si="27"/>
        <v>0.000347876473508516</v>
      </c>
      <c r="R53" s="18">
        <f t="shared" si="28"/>
        <v>0.0123345666666667</v>
      </c>
      <c r="S53" s="24">
        <f t="shared" si="29"/>
        <v>0.0282033802167229</v>
      </c>
      <c r="T53" s="3">
        <v>0.01</v>
      </c>
      <c r="U53" s="25">
        <f t="shared" si="30"/>
        <v>0.000282033802167229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0.0150820338021672</v>
      </c>
      <c r="AR53" s="28">
        <f t="shared" si="34"/>
        <v>7.70910416666667</v>
      </c>
      <c r="AS53" s="1">
        <f t="shared" si="35"/>
        <v>0.16</v>
      </c>
      <c r="AT53" s="2">
        <f t="shared" si="39"/>
        <v>105.452808219178</v>
      </c>
      <c r="AU53" s="1">
        <f t="shared" si="36"/>
        <v>13143.6733894412</v>
      </c>
      <c r="AV53" s="1">
        <f>SUM(AU42:AU53)</f>
        <v>235636.299454869</v>
      </c>
    </row>
    <row r="54" s="1" customFormat="1" spans="1:46">
      <c r="A54" s="13"/>
      <c r="B54" s="13"/>
      <c r="C54" s="16">
        <v>12</v>
      </c>
      <c r="D54" s="17">
        <v>-12.0758834885806</v>
      </c>
      <c r="E54" s="19">
        <f t="shared" si="37"/>
        <v>-2.0191530682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8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</row>
    <row r="57" s="1" customFormat="1" spans="1:78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-17.4725320407097</v>
      </c>
      <c r="E58" s="16"/>
      <c r="F58" s="16"/>
      <c r="G58" s="13">
        <v>1</v>
      </c>
      <c r="H58" s="18">
        <f t="shared" ref="H58:H69" si="40">E59</f>
        <v>-17.4725320407097</v>
      </c>
      <c r="I58" s="18">
        <f t="shared" ref="I58:I69" si="41">H58+273.15</f>
        <v>255.67746795929</v>
      </c>
      <c r="J58" s="18">
        <f t="shared" ref="J58:J69" si="42">EXP(($C$16*(I58-$C$14))/($C$17*I58*$C$14))</f>
        <v>0.00152497973455925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0.00421303863797082</v>
      </c>
      <c r="Q58" s="23">
        <f t="shared" ref="Q58:Q69" si="46">P58*$B$60</f>
        <v>0.00122178120501154</v>
      </c>
      <c r="R58" s="18">
        <f t="shared" ref="R58:R69" si="47">L58*$B$60</f>
        <v>0.80117865</v>
      </c>
      <c r="S58" s="24">
        <f t="shared" ref="S58:S69" si="48">Q58/R58</f>
        <v>0.00152497973455925</v>
      </c>
      <c r="T58" s="3">
        <v>0.27</v>
      </c>
      <c r="U58" s="25">
        <f t="shared" ref="U58:U69" si="49">S58*T58</f>
        <v>0.000411744528330998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0.226480001961855</v>
      </c>
      <c r="AC58" s="28">
        <f t="shared" ref="AC58:AC69" si="51">$B$58/12</f>
        <v>10.2321666666667</v>
      </c>
      <c r="AD58" s="1">
        <f t="shared" ref="AD58:AD69" si="52">$B$60</f>
        <v>0.29</v>
      </c>
      <c r="AE58" s="29">
        <f t="shared" ref="AE58:AE69" si="53">$E$7/12</f>
        <v>193.761585346258</v>
      </c>
      <c r="AF58" s="1">
        <f t="shared" ref="AF58:AF69" si="54">AE58*10000*AC58*AB58</f>
        <v>4490194.40968775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</row>
    <row r="59" s="1" customFormat="1" spans="1:78">
      <c r="A59" s="13" t="s">
        <v>74</v>
      </c>
      <c r="B59" s="13">
        <v>27</v>
      </c>
      <c r="C59" s="16">
        <v>1</v>
      </c>
      <c r="D59" s="17">
        <v>-17.5159085595484</v>
      </c>
      <c r="E59" s="19">
        <f t="shared" ref="E59:E70" si="55">D58</f>
        <v>-17.4725320407097</v>
      </c>
      <c r="F59" s="16" t="s">
        <v>73</v>
      </c>
      <c r="G59" s="13">
        <v>2</v>
      </c>
      <c r="H59" s="18">
        <f t="shared" si="40"/>
        <v>-17.5159085595484</v>
      </c>
      <c r="I59" s="18">
        <f t="shared" si="41"/>
        <v>255.634091440452</v>
      </c>
      <c r="J59" s="18">
        <f t="shared" si="42"/>
        <v>0.0015151572607545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5.52115696136203</v>
      </c>
      <c r="P59" s="18">
        <f t="shared" si="45"/>
        <v>0.00836542105777293</v>
      </c>
      <c r="Q59" s="23">
        <f t="shared" si="46"/>
        <v>0.00242597210675415</v>
      </c>
      <c r="R59" s="18">
        <f t="shared" si="47"/>
        <v>0.80117865</v>
      </c>
      <c r="S59" s="24">
        <f t="shared" si="48"/>
        <v>0.00302800393739168</v>
      </c>
      <c r="T59" s="3">
        <v>0.27</v>
      </c>
      <c r="U59" s="25">
        <f t="shared" si="49"/>
        <v>0.000817561063095753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0.22655885211456</v>
      </c>
      <c r="AC59" s="28">
        <f t="shared" si="51"/>
        <v>10.2321666666667</v>
      </c>
      <c r="AD59" s="1">
        <f t="shared" si="52"/>
        <v>0.29</v>
      </c>
      <c r="AE59" s="29">
        <f t="shared" si="53"/>
        <v>193.761585346258</v>
      </c>
      <c r="AF59" s="1">
        <f t="shared" si="54"/>
        <v>4491757.69347356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</row>
    <row r="60" s="1" customFormat="1" spans="1:78">
      <c r="A60" s="13" t="s">
        <v>37</v>
      </c>
      <c r="B60" s="13">
        <f>H7</f>
        <v>0.29</v>
      </c>
      <c r="C60" s="16">
        <v>2</v>
      </c>
      <c r="D60" s="17">
        <v>-14.2805039704286</v>
      </c>
      <c r="E60" s="19">
        <f t="shared" si="55"/>
        <v>-17.5159085595484</v>
      </c>
      <c r="F60" s="16" t="s">
        <v>73</v>
      </c>
      <c r="G60" s="13">
        <v>3</v>
      </c>
      <c r="H60" s="18">
        <f t="shared" si="40"/>
        <v>-14.2805039704286</v>
      </c>
      <c r="I60" s="18">
        <f t="shared" si="41"/>
        <v>258.869496029571</v>
      </c>
      <c r="J60" s="18">
        <f t="shared" si="42"/>
        <v>0.00243893293936364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8.27547654030425</v>
      </c>
      <c r="P60" s="18">
        <f t="shared" si="45"/>
        <v>0.0201833323230791</v>
      </c>
      <c r="Q60" s="23">
        <f t="shared" si="46"/>
        <v>0.00585316637369294</v>
      </c>
      <c r="R60" s="18">
        <f t="shared" si="47"/>
        <v>0.80117865</v>
      </c>
      <c r="S60" s="24">
        <f t="shared" si="48"/>
        <v>0.00730569439624101</v>
      </c>
      <c r="T60" s="3">
        <v>0.27</v>
      </c>
      <c r="U60" s="25">
        <f t="shared" si="49"/>
        <v>0.00197253748698507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50"/>
        <v>0.226783264033721</v>
      </c>
      <c r="AC60" s="28">
        <f t="shared" si="51"/>
        <v>10.2321666666667</v>
      </c>
      <c r="AD60" s="1">
        <f t="shared" si="52"/>
        <v>0.29</v>
      </c>
      <c r="AE60" s="29">
        <f t="shared" si="53"/>
        <v>193.761585346258</v>
      </c>
      <c r="AF60" s="1">
        <f t="shared" si="54"/>
        <v>4496206.88605639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</row>
    <row r="61" s="1" customFormat="1" spans="1:78">
      <c r="A61" s="13"/>
      <c r="B61" s="13"/>
      <c r="C61" s="16">
        <v>3</v>
      </c>
      <c r="D61" s="17">
        <v>-4.96161305922581</v>
      </c>
      <c r="E61" s="19">
        <f t="shared" si="55"/>
        <v>-14.2805039704286</v>
      </c>
      <c r="F61" s="16" t="s">
        <v>73</v>
      </c>
      <c r="G61" s="13">
        <v>4</v>
      </c>
      <c r="H61" s="18">
        <f t="shared" si="40"/>
        <v>-4.96161305922581</v>
      </c>
      <c r="I61" s="18">
        <f t="shared" si="41"/>
        <v>268.188386940774</v>
      </c>
      <c r="J61" s="18">
        <f t="shared" si="42"/>
        <v>0.0090115865522866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11.0179782079812</v>
      </c>
      <c r="P61" s="18">
        <f t="shared" si="45"/>
        <v>0.09928946425243</v>
      </c>
      <c r="Q61" s="23">
        <f t="shared" si="46"/>
        <v>0.0287939446332047</v>
      </c>
      <c r="R61" s="18">
        <f t="shared" si="47"/>
        <v>0.80117865</v>
      </c>
      <c r="S61" s="24">
        <f t="shared" si="48"/>
        <v>0.0359394807053392</v>
      </c>
      <c r="T61" s="3">
        <v>0.27</v>
      </c>
      <c r="U61" s="25">
        <f t="shared" si="49"/>
        <v>0.00970365979044158</v>
      </c>
      <c r="V61" s="3">
        <v>180.9</v>
      </c>
      <c r="W61" s="26">
        <v>6</v>
      </c>
      <c r="X61" s="26">
        <v>3</v>
      </c>
      <c r="Y61" s="26">
        <v>0.3</v>
      </c>
      <c r="Z61" s="26">
        <v>6</v>
      </c>
      <c r="AA61" s="3">
        <v>30.2</v>
      </c>
      <c r="AB61" s="2">
        <f t="shared" si="50"/>
        <v>0.228285421097283</v>
      </c>
      <c r="AC61" s="28">
        <f t="shared" si="51"/>
        <v>10.2321666666667</v>
      </c>
      <c r="AD61" s="1">
        <f t="shared" si="52"/>
        <v>0.29</v>
      </c>
      <c r="AE61" s="29">
        <f t="shared" si="53"/>
        <v>193.761585346258</v>
      </c>
      <c r="AF61" s="1">
        <f t="shared" si="54"/>
        <v>4525988.66453947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</row>
    <row r="62" s="1" customFormat="1" spans="1:78">
      <c r="A62" s="13"/>
      <c r="B62" s="13"/>
      <c r="C62" s="16">
        <v>4</v>
      </c>
      <c r="D62" s="17">
        <v>3.80434401363333</v>
      </c>
      <c r="E62" s="19">
        <f t="shared" si="55"/>
        <v>-4.96161305922581</v>
      </c>
      <c r="F62" s="16" t="s">
        <v>73</v>
      </c>
      <c r="G62" s="13">
        <v>5</v>
      </c>
      <c r="H62" s="18">
        <f t="shared" si="40"/>
        <v>3.80434401363333</v>
      </c>
      <c r="I62" s="18">
        <f t="shared" si="41"/>
        <v>276.954344013633</v>
      </c>
      <c r="J62" s="18">
        <f t="shared" si="42"/>
        <v>0.0284354128885072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10.3727543065423</v>
      </c>
      <c r="O62" s="18">
        <f t="shared" si="56"/>
        <v>3.30861943718644</v>
      </c>
      <c r="P62" s="18">
        <f t="shared" si="45"/>
        <v>0.0940819597873366</v>
      </c>
      <c r="Q62" s="23">
        <f t="shared" si="46"/>
        <v>0.0272837683383276</v>
      </c>
      <c r="R62" s="18">
        <f t="shared" si="47"/>
        <v>0.80117865</v>
      </c>
      <c r="S62" s="24">
        <f t="shared" si="48"/>
        <v>0.0340545374472069</v>
      </c>
      <c r="T62" s="3">
        <v>0.27</v>
      </c>
      <c r="U62" s="25">
        <f t="shared" si="49"/>
        <v>0.00919472511074585</v>
      </c>
      <c r="V62" s="3">
        <v>220.1</v>
      </c>
      <c r="W62" s="26">
        <v>12.1</v>
      </c>
      <c r="X62" s="26">
        <v>4.5</v>
      </c>
      <c r="Y62" s="26">
        <v>1.5</v>
      </c>
      <c r="Z62" s="26">
        <v>6.8</v>
      </c>
      <c r="AA62" s="3">
        <v>30.2</v>
      </c>
      <c r="AB62" s="2">
        <f t="shared" si="50"/>
        <v>0.276986535089018</v>
      </c>
      <c r="AC62" s="28">
        <f t="shared" si="51"/>
        <v>10.2321666666667</v>
      </c>
      <c r="AD62" s="1">
        <f t="shared" si="52"/>
        <v>0.29</v>
      </c>
      <c r="AE62" s="29">
        <f t="shared" si="53"/>
        <v>193.761585346258</v>
      </c>
      <c r="AF62" s="1">
        <f t="shared" si="54"/>
        <v>5491537.35712597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</row>
    <row r="63" s="1" customFormat="1" spans="1:78">
      <c r="A63" s="13"/>
      <c r="B63" s="13"/>
      <c r="C63" s="16">
        <v>5</v>
      </c>
      <c r="D63" s="17">
        <v>16.4019985104194</v>
      </c>
      <c r="E63" s="19">
        <f t="shared" si="55"/>
        <v>3.80434401363333</v>
      </c>
      <c r="F63" s="16" t="s">
        <v>75</v>
      </c>
      <c r="G63" s="13">
        <v>6</v>
      </c>
      <c r="H63" s="18">
        <f t="shared" si="40"/>
        <v>16.4019985104194</v>
      </c>
      <c r="I63" s="18">
        <f t="shared" si="41"/>
        <v>289.551998510419</v>
      </c>
      <c r="J63" s="18">
        <f t="shared" si="42"/>
        <v>0.131263934637936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5.9772224773991</v>
      </c>
      <c r="P63" s="18">
        <f t="shared" si="45"/>
        <v>0.784593740589717</v>
      </c>
      <c r="Q63" s="23">
        <f t="shared" si="46"/>
        <v>0.227532184771018</v>
      </c>
      <c r="R63" s="18">
        <f t="shared" si="47"/>
        <v>0.80117865</v>
      </c>
      <c r="S63" s="24">
        <f t="shared" si="48"/>
        <v>0.283996814906411</v>
      </c>
      <c r="T63" s="3">
        <v>0.27</v>
      </c>
      <c r="U63" s="25">
        <f t="shared" si="49"/>
        <v>0.0766791400247309</v>
      </c>
      <c r="V63" s="3">
        <v>220.1</v>
      </c>
      <c r="W63" s="26">
        <v>12.1</v>
      </c>
      <c r="X63" s="26">
        <v>4.5</v>
      </c>
      <c r="Y63" s="26">
        <v>1.5</v>
      </c>
      <c r="Z63" s="26">
        <v>6.8</v>
      </c>
      <c r="AA63" s="3">
        <v>30.2</v>
      </c>
      <c r="AB63" s="2">
        <f t="shared" si="50"/>
        <v>0.290098756906805</v>
      </c>
      <c r="AC63" s="28">
        <f t="shared" si="51"/>
        <v>10.2321666666667</v>
      </c>
      <c r="AD63" s="1">
        <f t="shared" si="52"/>
        <v>0.29</v>
      </c>
      <c r="AE63" s="29">
        <f t="shared" si="53"/>
        <v>193.761585346258</v>
      </c>
      <c r="AF63" s="1">
        <f t="shared" si="54"/>
        <v>5751500.37635417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</row>
    <row r="64" s="1" customFormat="1" spans="1:78">
      <c r="A64" s="13"/>
      <c r="B64" s="13"/>
      <c r="C64" s="16">
        <v>6</v>
      </c>
      <c r="D64" s="17">
        <v>20.320336077</v>
      </c>
      <c r="E64" s="19">
        <f t="shared" si="55"/>
        <v>16.4019985104194</v>
      </c>
      <c r="F64" s="16" t="s">
        <v>73</v>
      </c>
      <c r="G64" s="13">
        <v>7</v>
      </c>
      <c r="H64" s="18">
        <f t="shared" si="40"/>
        <v>20.320336077</v>
      </c>
      <c r="I64" s="18">
        <f t="shared" si="41"/>
        <v>293.470336077</v>
      </c>
      <c r="J64" s="18">
        <f t="shared" si="42"/>
        <v>0.20565292130066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7.95531373680938</v>
      </c>
      <c r="P64" s="18">
        <f t="shared" si="45"/>
        <v>1.63603350983812</v>
      </c>
      <c r="Q64" s="23">
        <f t="shared" si="46"/>
        <v>0.474449717853055</v>
      </c>
      <c r="R64" s="18">
        <f t="shared" si="47"/>
        <v>0.80117865</v>
      </c>
      <c r="S64" s="24">
        <f t="shared" si="48"/>
        <v>0.592189666877737</v>
      </c>
      <c r="T64" s="3">
        <v>0.27</v>
      </c>
      <c r="U64" s="25">
        <f t="shared" si="49"/>
        <v>0.159891210056989</v>
      </c>
      <c r="V64" s="3">
        <v>220.1</v>
      </c>
      <c r="W64" s="26">
        <v>12.1</v>
      </c>
      <c r="X64" s="26">
        <v>4.5</v>
      </c>
      <c r="Y64" s="26">
        <v>1.5</v>
      </c>
      <c r="Z64" s="26">
        <v>6.8</v>
      </c>
      <c r="AA64" s="3">
        <v>30.2</v>
      </c>
      <c r="AB64" s="2">
        <f t="shared" si="50"/>
        <v>0.306266862114073</v>
      </c>
      <c r="AC64" s="28">
        <f t="shared" si="51"/>
        <v>10.2321666666667</v>
      </c>
      <c r="AD64" s="1">
        <f t="shared" si="52"/>
        <v>0.29</v>
      </c>
      <c r="AE64" s="29">
        <f t="shared" si="53"/>
        <v>193.761585346258</v>
      </c>
      <c r="AF64" s="1">
        <f t="shared" si="54"/>
        <v>6072049.36517458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</row>
    <row r="65" s="1" customFormat="1" spans="1:78">
      <c r="A65" s="13"/>
      <c r="B65" s="13"/>
      <c r="C65" s="16">
        <v>7</v>
      </c>
      <c r="D65" s="17">
        <v>22.7199373722581</v>
      </c>
      <c r="E65" s="19">
        <f t="shared" si="55"/>
        <v>20.320336077</v>
      </c>
      <c r="F65" s="16" t="s">
        <v>73</v>
      </c>
      <c r="G65" s="13">
        <v>8</v>
      </c>
      <c r="H65" s="18">
        <f t="shared" si="40"/>
        <v>22.7199373722581</v>
      </c>
      <c r="I65" s="18">
        <f t="shared" si="41"/>
        <v>295.869937372258</v>
      </c>
      <c r="J65" s="18">
        <f t="shared" si="42"/>
        <v>0.269151682031159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9.08196522697126</v>
      </c>
      <c r="P65" s="18">
        <f t="shared" si="45"/>
        <v>2.44442621698781</v>
      </c>
      <c r="Q65" s="23">
        <f t="shared" si="46"/>
        <v>0.708883602926465</v>
      </c>
      <c r="R65" s="18">
        <f t="shared" si="47"/>
        <v>0.80117865</v>
      </c>
      <c r="S65" s="24">
        <f t="shared" si="48"/>
        <v>0.884800915409398</v>
      </c>
      <c r="T65" s="3">
        <v>0.27</v>
      </c>
      <c r="U65" s="25">
        <f t="shared" si="49"/>
        <v>0.238896247160537</v>
      </c>
      <c r="V65" s="3">
        <v>220.1</v>
      </c>
      <c r="W65" s="26">
        <v>12.1</v>
      </c>
      <c r="X65" s="26">
        <v>4.5</v>
      </c>
      <c r="Y65" s="26">
        <v>1.5</v>
      </c>
      <c r="Z65" s="26">
        <v>6.8</v>
      </c>
      <c r="AA65" s="3">
        <v>30.2</v>
      </c>
      <c r="AB65" s="2">
        <f t="shared" si="50"/>
        <v>0.321617540823292</v>
      </c>
      <c r="AC65" s="28">
        <f t="shared" si="51"/>
        <v>10.2321666666667</v>
      </c>
      <c r="AD65" s="1">
        <f t="shared" si="52"/>
        <v>0.29</v>
      </c>
      <c r="AE65" s="29">
        <f t="shared" si="53"/>
        <v>193.761585346258</v>
      </c>
      <c r="AF65" s="1">
        <f t="shared" si="54"/>
        <v>6376392.04942032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</row>
    <row r="66" s="1" customFormat="1" spans="1:78">
      <c r="A66" s="13"/>
      <c r="B66" s="13"/>
      <c r="C66" s="16">
        <v>8</v>
      </c>
      <c r="D66" s="17">
        <v>21.5458462354839</v>
      </c>
      <c r="E66" s="19">
        <f t="shared" si="55"/>
        <v>22.7199373722581</v>
      </c>
      <c r="F66" s="16" t="s">
        <v>73</v>
      </c>
      <c r="G66" s="13">
        <v>9</v>
      </c>
      <c r="H66" s="18">
        <f t="shared" si="40"/>
        <v>21.5458462354839</v>
      </c>
      <c r="I66" s="18">
        <f t="shared" si="41"/>
        <v>294.695846235484</v>
      </c>
      <c r="J66" s="18">
        <f t="shared" si="42"/>
        <v>0.236078177459356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9.40022400998345</v>
      </c>
      <c r="P66" s="18">
        <f t="shared" si="45"/>
        <v>2.21918775198657</v>
      </c>
      <c r="Q66" s="23">
        <f t="shared" si="46"/>
        <v>0.643564448076106</v>
      </c>
      <c r="R66" s="18">
        <f t="shared" si="47"/>
        <v>0.80117865</v>
      </c>
      <c r="S66" s="24">
        <f t="shared" si="48"/>
        <v>0.803272089285088</v>
      </c>
      <c r="T66" s="3">
        <v>0.27</v>
      </c>
      <c r="U66" s="25">
        <f t="shared" si="49"/>
        <v>0.216883464106974</v>
      </c>
      <c r="V66" s="3">
        <v>220.1</v>
      </c>
      <c r="W66" s="26">
        <v>12.1</v>
      </c>
      <c r="X66" s="26">
        <v>4.5</v>
      </c>
      <c r="Y66" s="26">
        <v>1.5</v>
      </c>
      <c r="Z66" s="26">
        <v>6.8</v>
      </c>
      <c r="AA66" s="3">
        <v>30.2</v>
      </c>
      <c r="AB66" s="2">
        <f t="shared" si="50"/>
        <v>0.317340457075985</v>
      </c>
      <c r="AC66" s="28">
        <f t="shared" si="51"/>
        <v>10.2321666666667</v>
      </c>
      <c r="AD66" s="1">
        <f t="shared" si="52"/>
        <v>0.29</v>
      </c>
      <c r="AE66" s="29">
        <f t="shared" si="53"/>
        <v>193.761585346258</v>
      </c>
      <c r="AF66" s="1">
        <f t="shared" si="54"/>
        <v>6291594.55133852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</row>
    <row r="67" s="1" customFormat="1" spans="1:78">
      <c r="A67" s="13"/>
      <c r="B67" s="13"/>
      <c r="C67" s="16">
        <v>9</v>
      </c>
      <c r="D67" s="17">
        <v>15.0843950276333</v>
      </c>
      <c r="E67" s="19">
        <f t="shared" si="55"/>
        <v>21.5458462354839</v>
      </c>
      <c r="F67" s="16" t="s">
        <v>73</v>
      </c>
      <c r="G67" s="13">
        <v>10</v>
      </c>
      <c r="H67" s="18">
        <f t="shared" si="40"/>
        <v>15.0843950276333</v>
      </c>
      <c r="I67" s="18">
        <f t="shared" si="41"/>
        <v>288.234395027633</v>
      </c>
      <c r="J67" s="18">
        <f t="shared" si="42"/>
        <v>0.112560500594565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9.94372125799688</v>
      </c>
      <c r="P67" s="18">
        <f t="shared" si="45"/>
        <v>1.11927024257295</v>
      </c>
      <c r="Q67" s="23">
        <f t="shared" si="46"/>
        <v>0.324588370346154</v>
      </c>
      <c r="R67" s="18">
        <f t="shared" si="47"/>
        <v>0.80117865</v>
      </c>
      <c r="S67" s="24">
        <f t="shared" si="48"/>
        <v>0.40513856721738</v>
      </c>
      <c r="T67" s="3">
        <v>0.27</v>
      </c>
      <c r="U67" s="25">
        <f t="shared" si="49"/>
        <v>0.109387413148692</v>
      </c>
      <c r="V67" s="3">
        <v>180.9</v>
      </c>
      <c r="W67" s="26">
        <v>6</v>
      </c>
      <c r="X67" s="26">
        <v>3</v>
      </c>
      <c r="Y67" s="26">
        <v>0.3</v>
      </c>
      <c r="Z67" s="26">
        <v>6</v>
      </c>
      <c r="AA67" s="3">
        <v>30.2</v>
      </c>
      <c r="AB67" s="2">
        <f t="shared" si="50"/>
        <v>0.247653974374791</v>
      </c>
      <c r="AC67" s="28">
        <f t="shared" si="51"/>
        <v>10.2321666666667</v>
      </c>
      <c r="AD67" s="1">
        <f t="shared" si="52"/>
        <v>0.29</v>
      </c>
      <c r="AE67" s="29">
        <f t="shared" si="53"/>
        <v>193.761585346258</v>
      </c>
      <c r="AF67" s="1">
        <f t="shared" si="54"/>
        <v>4909989.76351975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</row>
    <row r="68" s="1" customFormat="1" spans="1:78">
      <c r="A68" s="13"/>
      <c r="B68" s="13"/>
      <c r="C68" s="16">
        <v>10</v>
      </c>
      <c r="D68" s="17">
        <v>6.99522238716129</v>
      </c>
      <c r="E68" s="19">
        <f t="shared" si="55"/>
        <v>15.0843950276333</v>
      </c>
      <c r="F68" s="16" t="s">
        <v>73</v>
      </c>
      <c r="G68" s="13">
        <v>11</v>
      </c>
      <c r="H68" s="18">
        <f t="shared" si="40"/>
        <v>6.99522238716129</v>
      </c>
      <c r="I68" s="18">
        <f t="shared" si="41"/>
        <v>280.145222387161</v>
      </c>
      <c r="J68" s="18">
        <f t="shared" si="42"/>
        <v>0.0424392093191287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8.38322846465273</v>
      </c>
      <c r="O68" s="18">
        <f t="shared" si="56"/>
        <v>3.20390755077119</v>
      </c>
      <c r="P68" s="18">
        <f t="shared" si="45"/>
        <v>0.135971303186316</v>
      </c>
      <c r="Q68" s="23">
        <f t="shared" si="46"/>
        <v>0.0394316779240316</v>
      </c>
      <c r="R68" s="18">
        <f t="shared" si="47"/>
        <v>0.80117865</v>
      </c>
      <c r="S68" s="24">
        <f t="shared" si="48"/>
        <v>0.0492170852581151</v>
      </c>
      <c r="T68" s="3">
        <v>0.27</v>
      </c>
      <c r="U68" s="25">
        <f t="shared" si="49"/>
        <v>0.0132886130196911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50"/>
        <v>0.228981977509726</v>
      </c>
      <c r="AC68" s="28">
        <f t="shared" si="51"/>
        <v>10.2321666666667</v>
      </c>
      <c r="AD68" s="1">
        <f t="shared" si="52"/>
        <v>0.29</v>
      </c>
      <c r="AE68" s="29">
        <f t="shared" si="53"/>
        <v>193.761585346258</v>
      </c>
      <c r="AF68" s="1">
        <f t="shared" si="54"/>
        <v>4539798.59778785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 s="25"/>
      <c r="BC68" s="24"/>
      <c r="BD68" s="3"/>
      <c r="BE68" s="3"/>
      <c r="BF68" s="27"/>
      <c r="BG68" s="3"/>
      <c r="BH68" s="26"/>
      <c r="BI68" s="3"/>
      <c r="BJ68" s="3"/>
      <c r="BK68" s="26"/>
      <c r="BL68" s="24"/>
      <c r="BM68" s="3"/>
      <c r="BN68" s="25"/>
      <c r="BO68" s="34"/>
      <c r="BP68" s="3"/>
      <c r="BQ68" s="25"/>
      <c r="BR68" s="35"/>
      <c r="BS68" s="26"/>
      <c r="BT68" s="26"/>
      <c r="BU68" s="35"/>
      <c r="BV68" s="26"/>
      <c r="BW68" s="25"/>
      <c r="BX68" s="3"/>
      <c r="BY68" s="3"/>
      <c r="BZ68" s="3"/>
    </row>
    <row r="69" s="1" customFormat="1" spans="1:78">
      <c r="A69" s="13"/>
      <c r="B69" s="13"/>
      <c r="C69" s="16">
        <v>11</v>
      </c>
      <c r="D69" s="17">
        <v>-2.0191530682</v>
      </c>
      <c r="E69" s="19">
        <f t="shared" si="55"/>
        <v>6.99522238716129</v>
      </c>
      <c r="F69" s="16" t="s">
        <v>75</v>
      </c>
      <c r="G69" s="13">
        <v>12</v>
      </c>
      <c r="H69" s="18">
        <f t="shared" si="40"/>
        <v>-2.0191530682</v>
      </c>
      <c r="I69" s="18">
        <f t="shared" si="41"/>
        <v>271.1308469318</v>
      </c>
      <c r="J69" s="18">
        <f t="shared" si="42"/>
        <v>0.0133634225523243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5.83062124758488</v>
      </c>
      <c r="P69" s="18">
        <f t="shared" si="45"/>
        <v>0.077917055474037</v>
      </c>
      <c r="Q69" s="23">
        <f t="shared" si="46"/>
        <v>0.0225959460874707</v>
      </c>
      <c r="R69" s="18">
        <f t="shared" si="47"/>
        <v>0.80117865</v>
      </c>
      <c r="S69" s="24">
        <f t="shared" si="48"/>
        <v>0.0282033802167229</v>
      </c>
      <c r="T69" s="3">
        <v>0.27</v>
      </c>
      <c r="U69" s="25">
        <f t="shared" si="49"/>
        <v>0.00761491265851518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0.22787957752955</v>
      </c>
      <c r="AC69" s="28">
        <f t="shared" si="51"/>
        <v>10.2321666666667</v>
      </c>
      <c r="AD69" s="1">
        <f t="shared" si="52"/>
        <v>0.29</v>
      </c>
      <c r="AE69" s="29">
        <f t="shared" si="53"/>
        <v>193.761585346258</v>
      </c>
      <c r="AF69" s="1">
        <f t="shared" si="54"/>
        <v>4517942.40657737</v>
      </c>
      <c r="AG69" s="1">
        <f>SUM(AF58:AF69)</f>
        <v>61954952.1210557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 s="25"/>
      <c r="BC69" s="24"/>
      <c r="BD69" s="3"/>
      <c r="BE69" s="3"/>
      <c r="BF69" s="27"/>
      <c r="BG69" s="3"/>
      <c r="BH69" s="26"/>
      <c r="BI69" s="3"/>
      <c r="BJ69" s="3"/>
      <c r="BK69" s="26"/>
      <c r="BL69" s="24"/>
      <c r="BM69" s="3"/>
      <c r="BN69" s="25"/>
      <c r="BO69" s="34"/>
      <c r="BP69" s="3"/>
      <c r="BQ69" s="25"/>
      <c r="BR69" s="35"/>
      <c r="BS69" s="26"/>
      <c r="BT69" s="26"/>
      <c r="BU69" s="35"/>
      <c r="BV69" s="26"/>
      <c r="BW69" s="25"/>
      <c r="BX69" s="3"/>
      <c r="BY69" s="3"/>
      <c r="BZ69" s="3"/>
    </row>
    <row r="70" s="1" customFormat="1" spans="1:46">
      <c r="A70" s="13"/>
      <c r="B70" s="13"/>
      <c r="C70" s="16">
        <v>12</v>
      </c>
      <c r="D70" s="17">
        <v>-12.0758834885806</v>
      </c>
      <c r="E70" s="19">
        <f t="shared" si="55"/>
        <v>-2.0191530682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-17.4725320407097</v>
      </c>
      <c r="E74" s="16"/>
      <c r="F74" s="16"/>
      <c r="G74" s="13">
        <v>1</v>
      </c>
      <c r="H74" s="18">
        <f t="shared" ref="H74:H85" si="57">E75</f>
        <v>-17.4725320407097</v>
      </c>
      <c r="I74" s="18">
        <f t="shared" ref="I74:I85" si="58">H74+273.15</f>
        <v>255.67746795929</v>
      </c>
      <c r="J74" s="18">
        <f t="shared" ref="J74:J85" si="59">EXP(($C$16*(I74-$C$14))/($C$17*I74*$C$14))</f>
        <v>0.00152497973455925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0.000794849937246972</v>
      </c>
      <c r="Q74" s="23">
        <f t="shared" ref="Q74:Q85" si="63">P74*$B$76</f>
        <v>0.000206660983684213</v>
      </c>
      <c r="R74" s="18">
        <f t="shared" ref="R74:R85" si="64">L74*$B$76</f>
        <v>0.1355172</v>
      </c>
      <c r="S74" s="24">
        <f t="shared" ref="S74:S85" si="65">Q74/R74</f>
        <v>0.00152497973455925</v>
      </c>
      <c r="T74" s="3">
        <v>0.01</v>
      </c>
      <c r="U74" s="25">
        <f t="shared" ref="U74:U85" si="66">S74*T74</f>
        <v>1.52497973455925e-5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0.00550524979734559</v>
      </c>
      <c r="AU74" s="28">
        <f t="shared" ref="AU74:AU85" si="70">$B$74/12</f>
        <v>52.122</v>
      </c>
      <c r="AV74" s="1">
        <f t="shared" ref="AV74:AV85" si="71">$B$76</f>
        <v>0.26</v>
      </c>
      <c r="AW74" s="2">
        <f>$E$8/12</f>
        <v>0.0660624573984915</v>
      </c>
      <c r="AX74" s="1">
        <f t="shared" ref="AX74:AX85" si="72">AW74*10000*AV74*0.67*AU74*AT74</f>
        <v>33.0218177950441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-17.5159085595484</v>
      </c>
      <c r="E75" s="19">
        <f t="shared" ref="E75:E86" si="73">D74</f>
        <v>-17.4725320407097</v>
      </c>
      <c r="F75" s="16" t="s">
        <v>73</v>
      </c>
      <c r="G75" s="13">
        <v>2</v>
      </c>
      <c r="H75" s="18">
        <f t="shared" si="57"/>
        <v>-17.5159085595484</v>
      </c>
      <c r="I75" s="18">
        <f t="shared" si="58"/>
        <v>255.634091440452</v>
      </c>
      <c r="J75" s="18">
        <f t="shared" si="59"/>
        <v>0.0015151572607545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1.04164515006275</v>
      </c>
      <c r="P75" s="18">
        <f t="shared" si="62"/>
        <v>0.00157825621224729</v>
      </c>
      <c r="Q75" s="23">
        <f t="shared" si="63"/>
        <v>0.000410346615184296</v>
      </c>
      <c r="R75" s="18">
        <f t="shared" si="64"/>
        <v>0.1355172</v>
      </c>
      <c r="S75" s="24">
        <f t="shared" si="65"/>
        <v>0.00302800393739168</v>
      </c>
      <c r="T75" s="3">
        <v>0.01</v>
      </c>
      <c r="U75" s="25">
        <f t="shared" si="66"/>
        <v>3.02800393739168e-5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0.00552028003937392</v>
      </c>
      <c r="AU75" s="28">
        <f t="shared" si="70"/>
        <v>52.122</v>
      </c>
      <c r="AV75" s="1">
        <f t="shared" si="71"/>
        <v>0.26</v>
      </c>
      <c r="AW75" s="2">
        <f t="shared" ref="AW75:AW85" si="75">$E$8/12</f>
        <v>0.0660624573984915</v>
      </c>
      <c r="AX75" s="1">
        <f t="shared" si="72"/>
        <v>33.1119728165136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7">
        <v>-14.2805039704286</v>
      </c>
      <c r="E76" s="19">
        <f t="shared" si="73"/>
        <v>-17.5159085595484</v>
      </c>
      <c r="F76" s="16" t="s">
        <v>73</v>
      </c>
      <c r="G76" s="13">
        <v>3</v>
      </c>
      <c r="H76" s="18">
        <f t="shared" si="57"/>
        <v>-14.2805039704286</v>
      </c>
      <c r="I76" s="18">
        <f t="shared" si="58"/>
        <v>258.869496029571</v>
      </c>
      <c r="J76" s="18">
        <f t="shared" si="59"/>
        <v>0.00243893293936364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1.56128689385051</v>
      </c>
      <c r="P76" s="18">
        <f t="shared" si="62"/>
        <v>0.00380787403320874</v>
      </c>
      <c r="Q76" s="23">
        <f t="shared" si="63"/>
        <v>0.000990047248634273</v>
      </c>
      <c r="R76" s="18">
        <f t="shared" si="64"/>
        <v>0.1355172</v>
      </c>
      <c r="S76" s="24">
        <f t="shared" si="65"/>
        <v>0.00730569439624101</v>
      </c>
      <c r="T76" s="3">
        <v>0.01</v>
      </c>
      <c r="U76" s="25">
        <f t="shared" si="66"/>
        <v>7.30569439624101e-5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0.001</v>
      </c>
      <c r="AF76" s="3">
        <v>0.49</v>
      </c>
      <c r="AG76" s="25">
        <f t="shared" si="67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8"/>
        <v>0.005</v>
      </c>
      <c r="AT76" s="2">
        <f t="shared" si="69"/>
        <v>0.00556305694396241</v>
      </c>
      <c r="AU76" s="28">
        <f t="shared" si="70"/>
        <v>52.122</v>
      </c>
      <c r="AV76" s="1">
        <f t="shared" si="71"/>
        <v>0.26</v>
      </c>
      <c r="AW76" s="2">
        <f t="shared" si="75"/>
        <v>0.0660624573984915</v>
      </c>
      <c r="AX76" s="1">
        <f t="shared" si="72"/>
        <v>33.3685590208015</v>
      </c>
    </row>
    <row r="77" s="1" customFormat="1" spans="1:50">
      <c r="A77" s="13"/>
      <c r="B77" s="13"/>
      <c r="C77" s="16">
        <v>3</v>
      </c>
      <c r="D77" s="17">
        <v>-4.96161305922581</v>
      </c>
      <c r="E77" s="19">
        <f t="shared" si="73"/>
        <v>-14.2805039704286</v>
      </c>
      <c r="F77" s="16" t="s">
        <v>73</v>
      </c>
      <c r="G77" s="13">
        <v>4</v>
      </c>
      <c r="H77" s="18">
        <f t="shared" si="57"/>
        <v>-4.96161305922581</v>
      </c>
      <c r="I77" s="18">
        <f t="shared" si="58"/>
        <v>268.188386940774</v>
      </c>
      <c r="J77" s="18">
        <f t="shared" si="59"/>
        <v>0.0090115865522866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2.0786990198173</v>
      </c>
      <c r="P77" s="18">
        <f t="shared" si="62"/>
        <v>0.0187323761332369</v>
      </c>
      <c r="Q77" s="23">
        <f t="shared" si="63"/>
        <v>0.00487041779464159</v>
      </c>
      <c r="R77" s="18">
        <f t="shared" si="64"/>
        <v>0.1355172</v>
      </c>
      <c r="S77" s="24">
        <f t="shared" si="65"/>
        <v>0.0359394807053392</v>
      </c>
      <c r="T77" s="3">
        <v>0.01</v>
      </c>
      <c r="U77" s="25">
        <f t="shared" si="66"/>
        <v>0.000359394807053392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0.001</v>
      </c>
      <c r="AF77" s="3">
        <v>0.49</v>
      </c>
      <c r="AG77" s="25">
        <f t="shared" si="67"/>
        <v>0.00049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</v>
      </c>
      <c r="AR77" s="3">
        <v>0.5</v>
      </c>
      <c r="AS77" s="3">
        <f t="shared" si="68"/>
        <v>0.005</v>
      </c>
      <c r="AT77" s="2">
        <f t="shared" si="69"/>
        <v>0.00584939480705339</v>
      </c>
      <c r="AU77" s="28">
        <f t="shared" si="70"/>
        <v>52.122</v>
      </c>
      <c r="AV77" s="1">
        <f t="shared" si="71"/>
        <v>0.26</v>
      </c>
      <c r="AW77" s="2">
        <f t="shared" si="75"/>
        <v>0.0660624573984915</v>
      </c>
      <c r="AX77" s="1">
        <f t="shared" si="72"/>
        <v>35.0860826738375</v>
      </c>
    </row>
    <row r="78" s="1" customFormat="1" spans="1:50">
      <c r="A78" s="13"/>
      <c r="B78" s="13"/>
      <c r="C78" s="16">
        <v>4</v>
      </c>
      <c r="D78" s="17">
        <v>3.80434401363333</v>
      </c>
      <c r="E78" s="19">
        <f t="shared" si="73"/>
        <v>-4.96161305922581</v>
      </c>
      <c r="F78" s="16" t="s">
        <v>73</v>
      </c>
      <c r="G78" s="13">
        <v>5</v>
      </c>
      <c r="H78" s="18">
        <f t="shared" si="57"/>
        <v>3.80434401363333</v>
      </c>
      <c r="I78" s="18">
        <f t="shared" si="58"/>
        <v>276.954344013633</v>
      </c>
      <c r="J78" s="18">
        <f t="shared" si="59"/>
        <v>0.0284354128885072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1.95696831149986</v>
      </c>
      <c r="O78" s="18">
        <f t="shared" si="74"/>
        <v>0.624218332184203</v>
      </c>
      <c r="P78" s="18">
        <f t="shared" si="62"/>
        <v>0.0177499060082332</v>
      </c>
      <c r="Q78" s="23">
        <f t="shared" si="63"/>
        <v>0.00461497556214062</v>
      </c>
      <c r="R78" s="18">
        <f t="shared" si="64"/>
        <v>0.1355172</v>
      </c>
      <c r="S78" s="24">
        <f t="shared" si="65"/>
        <v>0.0340545374472069</v>
      </c>
      <c r="T78" s="3">
        <v>0.01</v>
      </c>
      <c r="U78" s="25">
        <f t="shared" si="66"/>
        <v>0.000340545374472069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0.005</v>
      </c>
      <c r="AF78" s="3">
        <v>0.49</v>
      </c>
      <c r="AG78" s="25">
        <f t="shared" si="67"/>
        <v>0.00245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0.015</v>
      </c>
      <c r="AR78" s="3">
        <v>0.5</v>
      </c>
      <c r="AS78" s="3">
        <f t="shared" si="68"/>
        <v>0.0075</v>
      </c>
      <c r="AT78" s="2">
        <f t="shared" si="69"/>
        <v>0.0102905453744721</v>
      </c>
      <c r="AU78" s="28">
        <f t="shared" si="70"/>
        <v>52.122</v>
      </c>
      <c r="AV78" s="1">
        <f t="shared" si="71"/>
        <v>0.26</v>
      </c>
      <c r="AW78" s="2">
        <f t="shared" si="75"/>
        <v>0.0660624573984915</v>
      </c>
      <c r="AX78" s="1">
        <f t="shared" si="72"/>
        <v>61.7251763092193</v>
      </c>
    </row>
    <row r="79" s="1" customFormat="1" spans="1:50">
      <c r="A79" s="13"/>
      <c r="B79" s="13"/>
      <c r="C79" s="16">
        <v>5</v>
      </c>
      <c r="D79" s="17">
        <v>16.4019985104194</v>
      </c>
      <c r="E79" s="19">
        <f t="shared" si="73"/>
        <v>3.80434401363333</v>
      </c>
      <c r="F79" s="16" t="s">
        <v>75</v>
      </c>
      <c r="G79" s="13">
        <v>6</v>
      </c>
      <c r="H79" s="18">
        <f t="shared" si="57"/>
        <v>16.4019985104194</v>
      </c>
      <c r="I79" s="18">
        <f t="shared" si="58"/>
        <v>289.551998510419</v>
      </c>
      <c r="J79" s="18">
        <f t="shared" si="59"/>
        <v>0.131263934637936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1.12768842617597</v>
      </c>
      <c r="P79" s="18">
        <f t="shared" si="62"/>
        <v>0.148024819865519</v>
      </c>
      <c r="Q79" s="23">
        <f t="shared" si="63"/>
        <v>0.0384864531650351</v>
      </c>
      <c r="R79" s="18">
        <f t="shared" si="64"/>
        <v>0.1355172</v>
      </c>
      <c r="S79" s="24">
        <f t="shared" si="65"/>
        <v>0.283996814906411</v>
      </c>
      <c r="T79" s="3">
        <v>0.01</v>
      </c>
      <c r="U79" s="25">
        <f t="shared" si="66"/>
        <v>0.00283996814906411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0.005</v>
      </c>
      <c r="AF79" s="3">
        <v>0.49</v>
      </c>
      <c r="AG79" s="25">
        <f t="shared" si="67"/>
        <v>0.00245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0.015</v>
      </c>
      <c r="AR79" s="3">
        <v>0.5</v>
      </c>
      <c r="AS79" s="3">
        <f t="shared" si="68"/>
        <v>0.0075</v>
      </c>
      <c r="AT79" s="2">
        <f t="shared" si="69"/>
        <v>0.0127899681490641</v>
      </c>
      <c r="AU79" s="28">
        <f t="shared" si="70"/>
        <v>52.122</v>
      </c>
      <c r="AV79" s="1">
        <f t="shared" si="71"/>
        <v>0.26</v>
      </c>
      <c r="AW79" s="2">
        <f t="shared" si="75"/>
        <v>0.0660624573984915</v>
      </c>
      <c r="AX79" s="1">
        <f t="shared" si="72"/>
        <v>76.717317718526</v>
      </c>
    </row>
    <row r="80" s="1" customFormat="1" spans="1:50">
      <c r="A80" s="13"/>
      <c r="B80" s="13"/>
      <c r="C80" s="16">
        <v>6</v>
      </c>
      <c r="D80" s="17">
        <v>20.320336077</v>
      </c>
      <c r="E80" s="19">
        <f t="shared" si="73"/>
        <v>16.4019985104194</v>
      </c>
      <c r="F80" s="16" t="s">
        <v>73</v>
      </c>
      <c r="G80" s="13">
        <v>7</v>
      </c>
      <c r="H80" s="18">
        <f t="shared" si="57"/>
        <v>20.320336077</v>
      </c>
      <c r="I80" s="18">
        <f t="shared" si="58"/>
        <v>293.470336077</v>
      </c>
      <c r="J80" s="18">
        <f t="shared" si="59"/>
        <v>0.20565292130066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1.50088360631045</v>
      </c>
      <c r="P80" s="18">
        <f t="shared" si="62"/>
        <v>0.308661098170014</v>
      </c>
      <c r="Q80" s="23">
        <f t="shared" si="63"/>
        <v>0.0802518855242036</v>
      </c>
      <c r="R80" s="18">
        <f t="shared" si="64"/>
        <v>0.1355172</v>
      </c>
      <c r="S80" s="24">
        <f t="shared" si="65"/>
        <v>0.592189666877737</v>
      </c>
      <c r="T80" s="3">
        <v>0.01</v>
      </c>
      <c r="U80" s="25">
        <f t="shared" si="66"/>
        <v>0.00592189666877737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0.005</v>
      </c>
      <c r="AF80" s="3">
        <v>0.49</v>
      </c>
      <c r="AG80" s="25">
        <f t="shared" si="67"/>
        <v>0.00245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0.015</v>
      </c>
      <c r="AR80" s="3">
        <v>0.5</v>
      </c>
      <c r="AS80" s="3">
        <f t="shared" si="68"/>
        <v>0.0075</v>
      </c>
      <c r="AT80" s="2">
        <f t="shared" si="69"/>
        <v>0.0158718966687774</v>
      </c>
      <c r="AU80" s="28">
        <f t="shared" si="70"/>
        <v>52.122</v>
      </c>
      <c r="AV80" s="1">
        <f t="shared" si="71"/>
        <v>0.26</v>
      </c>
      <c r="AW80" s="2">
        <f t="shared" si="75"/>
        <v>0.0660624573984915</v>
      </c>
      <c r="AX80" s="1">
        <f t="shared" si="72"/>
        <v>95.2034692614389</v>
      </c>
    </row>
    <row r="81" s="1" customFormat="1" spans="1:50">
      <c r="A81" s="13"/>
      <c r="B81" s="13"/>
      <c r="C81" s="16">
        <v>7</v>
      </c>
      <c r="D81" s="17">
        <v>22.7199373722581</v>
      </c>
      <c r="E81" s="19">
        <f t="shared" si="73"/>
        <v>20.320336077</v>
      </c>
      <c r="F81" s="16" t="s">
        <v>73</v>
      </c>
      <c r="G81" s="13">
        <v>8</v>
      </c>
      <c r="H81" s="18">
        <f t="shared" si="57"/>
        <v>22.7199373722581</v>
      </c>
      <c r="I81" s="18">
        <f t="shared" si="58"/>
        <v>295.869937372258</v>
      </c>
      <c r="J81" s="18">
        <f t="shared" si="59"/>
        <v>0.269151682031159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1.71344250814044</v>
      </c>
      <c r="P81" s="18">
        <f t="shared" si="62"/>
        <v>0.461175933129686</v>
      </c>
      <c r="Q81" s="23">
        <f t="shared" si="63"/>
        <v>0.119905742613718</v>
      </c>
      <c r="R81" s="18">
        <f t="shared" si="64"/>
        <v>0.1355172</v>
      </c>
      <c r="S81" s="24">
        <f t="shared" si="65"/>
        <v>0.884800915409398</v>
      </c>
      <c r="T81" s="3">
        <v>0.01</v>
      </c>
      <c r="U81" s="25">
        <f t="shared" si="66"/>
        <v>0.00884800915409398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0.005</v>
      </c>
      <c r="AF81" s="3">
        <v>0.49</v>
      </c>
      <c r="AG81" s="25">
        <f t="shared" si="67"/>
        <v>0.00245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0.015</v>
      </c>
      <c r="AR81" s="3">
        <v>0.5</v>
      </c>
      <c r="AS81" s="3">
        <f t="shared" si="68"/>
        <v>0.0075</v>
      </c>
      <c r="AT81" s="2">
        <f t="shared" si="69"/>
        <v>0.018798009154094</v>
      </c>
      <c r="AU81" s="28">
        <f t="shared" si="70"/>
        <v>52.122</v>
      </c>
      <c r="AV81" s="1">
        <f t="shared" si="71"/>
        <v>0.26</v>
      </c>
      <c r="AW81" s="2">
        <f t="shared" si="75"/>
        <v>0.0660624573984915</v>
      </c>
      <c r="AX81" s="1">
        <f t="shared" si="72"/>
        <v>112.754998600674</v>
      </c>
    </row>
    <row r="82" s="1" customFormat="1" spans="1:50">
      <c r="A82" s="13"/>
      <c r="B82" s="13"/>
      <c r="C82" s="16">
        <v>8</v>
      </c>
      <c r="D82" s="17">
        <v>21.5458462354839</v>
      </c>
      <c r="E82" s="19">
        <f t="shared" si="73"/>
        <v>22.7199373722581</v>
      </c>
      <c r="F82" s="16" t="s">
        <v>73</v>
      </c>
      <c r="G82" s="13">
        <v>9</v>
      </c>
      <c r="H82" s="18">
        <f t="shared" si="57"/>
        <v>21.5458462354839</v>
      </c>
      <c r="I82" s="18">
        <f t="shared" si="58"/>
        <v>294.695846235484</v>
      </c>
      <c r="J82" s="18">
        <f t="shared" si="59"/>
        <v>0.236078177459356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1.77348657501075</v>
      </c>
      <c r="P82" s="18">
        <f t="shared" si="62"/>
        <v>0.418681478377173</v>
      </c>
      <c r="Q82" s="23">
        <f t="shared" si="63"/>
        <v>0.108857184378065</v>
      </c>
      <c r="R82" s="18">
        <f t="shared" si="64"/>
        <v>0.1355172</v>
      </c>
      <c r="S82" s="24">
        <f t="shared" si="65"/>
        <v>0.803272089285088</v>
      </c>
      <c r="T82" s="3">
        <v>0.01</v>
      </c>
      <c r="U82" s="25">
        <f t="shared" si="66"/>
        <v>0.00803272089285087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0.005</v>
      </c>
      <c r="AF82" s="3">
        <v>0.49</v>
      </c>
      <c r="AG82" s="25">
        <f t="shared" si="67"/>
        <v>0.00245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0.015</v>
      </c>
      <c r="AR82" s="3">
        <v>0.5</v>
      </c>
      <c r="AS82" s="3">
        <f t="shared" si="68"/>
        <v>0.0075</v>
      </c>
      <c r="AT82" s="2">
        <f t="shared" si="69"/>
        <v>0.0179827208928509</v>
      </c>
      <c r="AU82" s="28">
        <f t="shared" si="70"/>
        <v>52.122</v>
      </c>
      <c r="AV82" s="1">
        <f t="shared" si="71"/>
        <v>0.26</v>
      </c>
      <c r="AW82" s="2">
        <f t="shared" si="75"/>
        <v>0.0660624573984915</v>
      </c>
      <c r="AX82" s="1">
        <f t="shared" si="72"/>
        <v>107.864702718698</v>
      </c>
    </row>
    <row r="83" s="1" customFormat="1" spans="1:50">
      <c r="A83" s="13"/>
      <c r="B83" s="13"/>
      <c r="C83" s="16">
        <v>9</v>
      </c>
      <c r="D83" s="17">
        <v>15.0843950276333</v>
      </c>
      <c r="E83" s="19">
        <f t="shared" si="73"/>
        <v>21.5458462354839</v>
      </c>
      <c r="F83" s="16" t="s">
        <v>73</v>
      </c>
      <c r="G83" s="13">
        <v>10</v>
      </c>
      <c r="H83" s="18">
        <f t="shared" si="57"/>
        <v>15.0843950276333</v>
      </c>
      <c r="I83" s="18">
        <f t="shared" si="58"/>
        <v>288.234395027633</v>
      </c>
      <c r="J83" s="18">
        <f t="shared" si="59"/>
        <v>0.112560500594565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1.87602509663358</v>
      </c>
      <c r="P83" s="18">
        <f t="shared" si="62"/>
        <v>0.211166324005043</v>
      </c>
      <c r="Q83" s="23">
        <f t="shared" si="63"/>
        <v>0.0549032442413111</v>
      </c>
      <c r="R83" s="18">
        <f t="shared" si="64"/>
        <v>0.1355172</v>
      </c>
      <c r="S83" s="24">
        <f t="shared" si="65"/>
        <v>0.40513856721738</v>
      </c>
      <c r="T83" s="3">
        <v>0.01</v>
      </c>
      <c r="U83" s="25">
        <f t="shared" si="66"/>
        <v>0.0040513856721738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0.001</v>
      </c>
      <c r="AF83" s="3">
        <v>0.49</v>
      </c>
      <c r="AG83" s="25">
        <f t="shared" si="67"/>
        <v>0.00049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</v>
      </c>
      <c r="AR83" s="3">
        <v>0.5</v>
      </c>
      <c r="AS83" s="3">
        <f t="shared" si="68"/>
        <v>0.005</v>
      </c>
      <c r="AT83" s="2">
        <f t="shared" si="69"/>
        <v>0.0095413856721738</v>
      </c>
      <c r="AU83" s="28">
        <f t="shared" si="70"/>
        <v>52.122</v>
      </c>
      <c r="AV83" s="1">
        <f t="shared" si="71"/>
        <v>0.26</v>
      </c>
      <c r="AW83" s="2">
        <f t="shared" si="75"/>
        <v>0.0660624573984915</v>
      </c>
      <c r="AX83" s="1">
        <f t="shared" si="72"/>
        <v>57.2315354937542</v>
      </c>
    </row>
    <row r="84" s="1" customFormat="1" spans="1:50">
      <c r="A84" s="13"/>
      <c r="B84" s="13"/>
      <c r="C84" s="16">
        <v>10</v>
      </c>
      <c r="D84" s="17">
        <v>6.99522238716129</v>
      </c>
      <c r="E84" s="19">
        <f t="shared" si="73"/>
        <v>15.0843950276333</v>
      </c>
      <c r="F84" s="16" t="s">
        <v>73</v>
      </c>
      <c r="G84" s="13">
        <v>11</v>
      </c>
      <c r="H84" s="18">
        <f t="shared" si="57"/>
        <v>6.99522238716129</v>
      </c>
      <c r="I84" s="18">
        <f t="shared" si="58"/>
        <v>280.145222387161</v>
      </c>
      <c r="J84" s="18">
        <f t="shared" si="59"/>
        <v>0.0424392093191287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1.58161583399711</v>
      </c>
      <c r="O84" s="18">
        <f t="shared" si="74"/>
        <v>0.604462938631427</v>
      </c>
      <c r="P84" s="18">
        <f t="shared" si="62"/>
        <v>0.0256529291782348</v>
      </c>
      <c r="Q84" s="23">
        <f t="shared" si="63"/>
        <v>0.00666976158634104</v>
      </c>
      <c r="R84" s="18">
        <f t="shared" si="64"/>
        <v>0.1355172</v>
      </c>
      <c r="S84" s="24">
        <f t="shared" si="65"/>
        <v>0.0492170852581151</v>
      </c>
      <c r="T84" s="3">
        <v>0.01</v>
      </c>
      <c r="U84" s="25">
        <f t="shared" si="66"/>
        <v>0.000492170852581151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0.001</v>
      </c>
      <c r="AF84" s="3">
        <v>0.49</v>
      </c>
      <c r="AG84" s="25">
        <f t="shared" si="67"/>
        <v>0.00049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8"/>
        <v>0.005</v>
      </c>
      <c r="AT84" s="2">
        <f t="shared" si="69"/>
        <v>0.00598217085258115</v>
      </c>
      <c r="AU84" s="28">
        <f t="shared" si="70"/>
        <v>52.122</v>
      </c>
      <c r="AV84" s="1">
        <f t="shared" si="71"/>
        <v>0.26</v>
      </c>
      <c r="AW84" s="2">
        <f t="shared" si="75"/>
        <v>0.0660624573984915</v>
      </c>
      <c r="AX84" s="1">
        <f t="shared" si="72"/>
        <v>35.8825054601528</v>
      </c>
    </row>
    <row r="85" s="1" customFormat="1" spans="1:51">
      <c r="A85" s="13"/>
      <c r="B85" s="13"/>
      <c r="C85" s="16">
        <v>11</v>
      </c>
      <c r="D85" s="17">
        <v>-2.0191530682</v>
      </c>
      <c r="E85" s="19">
        <f t="shared" si="73"/>
        <v>6.99522238716129</v>
      </c>
      <c r="F85" s="16" t="s">
        <v>75</v>
      </c>
      <c r="G85" s="13">
        <v>12</v>
      </c>
      <c r="H85" s="18">
        <f t="shared" si="57"/>
        <v>-2.0191530682</v>
      </c>
      <c r="I85" s="18">
        <f t="shared" si="58"/>
        <v>271.1308469318</v>
      </c>
      <c r="J85" s="18">
        <f t="shared" si="59"/>
        <v>0.0133634225523243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1.10003000945319</v>
      </c>
      <c r="P85" s="18">
        <f t="shared" si="62"/>
        <v>0.0147001658365603</v>
      </c>
      <c r="Q85" s="23">
        <f t="shared" si="63"/>
        <v>0.00382204311750568</v>
      </c>
      <c r="R85" s="18">
        <f t="shared" si="64"/>
        <v>0.1355172</v>
      </c>
      <c r="S85" s="24">
        <f t="shared" si="65"/>
        <v>0.0282033802167229</v>
      </c>
      <c r="T85" s="3">
        <v>0.01</v>
      </c>
      <c r="U85" s="25">
        <f t="shared" si="66"/>
        <v>0.000282033802167229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0.001</v>
      </c>
      <c r="AF85" s="3">
        <v>0.49</v>
      </c>
      <c r="AG85" s="25">
        <f t="shared" si="67"/>
        <v>0.00049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0.00577203380216723</v>
      </c>
      <c r="AU85" s="28">
        <f t="shared" si="70"/>
        <v>52.122</v>
      </c>
      <c r="AV85" s="1">
        <f t="shared" si="71"/>
        <v>0.26</v>
      </c>
      <c r="AW85" s="2">
        <f t="shared" si="75"/>
        <v>0.0660624573984915</v>
      </c>
      <c r="AX85" s="1">
        <f t="shared" si="72"/>
        <v>34.6220526839496</v>
      </c>
      <c r="AY85" s="1">
        <f>SUM(AX74:AX85)</f>
        <v>716.590190552609</v>
      </c>
    </row>
    <row r="86" s="1" customFormat="1" spans="1:46">
      <c r="A86" s="13"/>
      <c r="B86" s="13"/>
      <c r="C86" s="16">
        <v>12</v>
      </c>
      <c r="D86" s="17">
        <v>-12.0758834885806</v>
      </c>
      <c r="E86" s="19">
        <f t="shared" si="73"/>
        <v>-2.0191530682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-17.4725320407097</v>
      </c>
      <c r="E90" s="16"/>
      <c r="F90" s="16"/>
      <c r="G90" s="13">
        <v>1</v>
      </c>
      <c r="H90" s="18">
        <f t="shared" ref="H90:H101" si="76">E91</f>
        <v>-17.4725320407097</v>
      </c>
      <c r="I90" s="18">
        <f t="shared" ref="I90:I101" si="77">H90+273.15</f>
        <v>255.67746795929</v>
      </c>
      <c r="J90" s="18">
        <f t="shared" ref="J90:J101" si="78">EXP(($C$16*(I90-$C$14))/($C$17*I90*$C$14))</f>
        <v>0.00152497973455925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0.000434161730429019</v>
      </c>
      <c r="Q90" s="23">
        <f t="shared" ref="Q90:Q101" si="82">P90*$B$76</f>
        <v>0.000112882049911545</v>
      </c>
      <c r="R90" s="18">
        <f t="shared" ref="R90:R101" si="83">L90*$B$76</f>
        <v>0.074022</v>
      </c>
      <c r="S90" s="24">
        <f t="shared" ref="S90:S101" si="84">Q90/R90</f>
        <v>0.00152497973455925</v>
      </c>
      <c r="T90" s="3">
        <v>0.01</v>
      </c>
      <c r="U90" s="25">
        <f t="shared" ref="U90:U101" si="85">S90*T90</f>
        <v>1.52497973455925e-5</v>
      </c>
      <c r="V90" s="24"/>
      <c r="W90" s="3"/>
      <c r="X90" s="3"/>
      <c r="Y90" s="27"/>
      <c r="Z90" s="3"/>
      <c r="AA90" s="26"/>
      <c r="AB90" s="3"/>
      <c r="AC90" s="3"/>
      <c r="AD90" s="26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0.00550524979734559</v>
      </c>
      <c r="AU90" s="28">
        <f t="shared" ref="AU90:AU101" si="89">$B$90/12</f>
        <v>28.47</v>
      </c>
      <c r="AV90" s="1">
        <f t="shared" ref="AV90:AV101" si="90">$B$76</f>
        <v>0.26</v>
      </c>
      <c r="AW90" s="2">
        <f>$E$9/12</f>
        <v>0.0617084908562835</v>
      </c>
      <c r="AX90" s="1">
        <f t="shared" ref="AX90:AX101" si="91">AW90*10000*AV90*0.67*AU90*AT90</f>
        <v>16.8483576456858</v>
      </c>
      <c r="AZ90" s="2">
        <f>$E$10/12</f>
        <v>0.00772929424848645</v>
      </c>
      <c r="BA90" s="1">
        <f t="shared" ref="BA90:BA101" si="92">AZ90*10000*AV90*0.67*AU90*AT90</f>
        <v>2.11034027959835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-17.5159085595484</v>
      </c>
      <c r="E91" s="19">
        <f t="shared" ref="E91:E102" si="93">D90</f>
        <v>-17.4725320407097</v>
      </c>
      <c r="F91" s="16" t="s">
        <v>73</v>
      </c>
      <c r="G91" s="13">
        <v>2</v>
      </c>
      <c r="H91" s="18">
        <f t="shared" si="76"/>
        <v>-17.5159085595484</v>
      </c>
      <c r="I91" s="18">
        <f t="shared" si="77"/>
        <v>255.634091440452</v>
      </c>
      <c r="J91" s="18">
        <f t="shared" si="78"/>
        <v>0.0015151572607545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0.568965838269571</v>
      </c>
      <c r="P91" s="18">
        <f t="shared" si="81"/>
        <v>0.000862072720975411</v>
      </c>
      <c r="Q91" s="23">
        <f t="shared" si="82"/>
        <v>0.000224138907453607</v>
      </c>
      <c r="R91" s="18">
        <f t="shared" si="83"/>
        <v>0.074022</v>
      </c>
      <c r="S91" s="24">
        <f t="shared" si="84"/>
        <v>0.00302800393739168</v>
      </c>
      <c r="T91" s="3">
        <v>0.01</v>
      </c>
      <c r="U91" s="25">
        <f t="shared" si="85"/>
        <v>3.02800393739168e-5</v>
      </c>
      <c r="V91" s="24"/>
      <c r="W91" s="3"/>
      <c r="X91" s="3"/>
      <c r="Y91" s="27"/>
      <c r="Z91" s="3"/>
      <c r="AA91" s="26"/>
      <c r="AB91" s="3"/>
      <c r="AC91" s="3"/>
      <c r="AD91" s="26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0.00552028003937392</v>
      </c>
      <c r="AU91" s="28">
        <f t="shared" si="89"/>
        <v>28.47</v>
      </c>
      <c r="AV91" s="1">
        <f t="shared" si="90"/>
        <v>0.26</v>
      </c>
      <c r="AW91" s="2">
        <f t="shared" ref="AW91:AW101" si="95">$E$9/12</f>
        <v>0.0617084908562835</v>
      </c>
      <c r="AX91" s="1">
        <f t="shared" si="91"/>
        <v>16.8943564472872</v>
      </c>
      <c r="AZ91" s="2">
        <f t="shared" ref="AZ91:AZ101" si="96">$E$10/12</f>
        <v>0.00772929424848645</v>
      </c>
      <c r="BA91" s="1">
        <f t="shared" si="92"/>
        <v>2.11610185742535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7">
        <v>-14.2805039704286</v>
      </c>
      <c r="E92" s="19">
        <f t="shared" si="93"/>
        <v>-17.5159085595484</v>
      </c>
      <c r="F92" s="16" t="s">
        <v>73</v>
      </c>
      <c r="G92" s="13">
        <v>3</v>
      </c>
      <c r="H92" s="18">
        <f t="shared" si="76"/>
        <v>-14.2805039704286</v>
      </c>
      <c r="I92" s="18">
        <f t="shared" si="77"/>
        <v>258.869496029571</v>
      </c>
      <c r="J92" s="18">
        <f t="shared" si="78"/>
        <v>0.00243893293936364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0.852803765548596</v>
      </c>
      <c r="P92" s="18">
        <f t="shared" si="81"/>
        <v>0.00207993119460982</v>
      </c>
      <c r="Q92" s="23">
        <f t="shared" si="82"/>
        <v>0.000540782110598552</v>
      </c>
      <c r="R92" s="18">
        <f t="shared" si="83"/>
        <v>0.074022</v>
      </c>
      <c r="S92" s="24">
        <f t="shared" si="84"/>
        <v>0.00730569439624101</v>
      </c>
      <c r="T92" s="3">
        <v>0.01</v>
      </c>
      <c r="U92" s="25">
        <f t="shared" si="85"/>
        <v>7.30569439624101e-5</v>
      </c>
      <c r="V92" s="24"/>
      <c r="W92" s="3"/>
      <c r="X92" s="3"/>
      <c r="Y92" s="27"/>
      <c r="Z92" s="3"/>
      <c r="AA92" s="26"/>
      <c r="AB92" s="3"/>
      <c r="AC92" s="3"/>
      <c r="AD92" s="26"/>
      <c r="AE92" s="24">
        <v>0.001</v>
      </c>
      <c r="AF92" s="3">
        <v>0.49</v>
      </c>
      <c r="AG92" s="25">
        <f t="shared" si="86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7"/>
        <v>0.005</v>
      </c>
      <c r="AT92" s="2">
        <f t="shared" si="88"/>
        <v>0.00556305694396241</v>
      </c>
      <c r="AU92" s="28">
        <f t="shared" si="89"/>
        <v>28.47</v>
      </c>
      <c r="AV92" s="1">
        <f t="shared" si="90"/>
        <v>0.26</v>
      </c>
      <c r="AW92" s="2">
        <f t="shared" si="95"/>
        <v>0.0617084908562835</v>
      </c>
      <c r="AX92" s="1">
        <f t="shared" si="91"/>
        <v>17.0252715944672</v>
      </c>
      <c r="AZ92" s="2">
        <f t="shared" si="96"/>
        <v>0.00772929424848645</v>
      </c>
      <c r="BA92" s="1">
        <f t="shared" si="92"/>
        <v>2.13249962830092</v>
      </c>
    </row>
    <row r="93" s="1" customFormat="1" spans="1:53">
      <c r="A93" s="13"/>
      <c r="B93" s="13"/>
      <c r="C93" s="16">
        <v>3</v>
      </c>
      <c r="D93" s="17">
        <v>-4.96161305922581</v>
      </c>
      <c r="E93" s="19">
        <f t="shared" si="93"/>
        <v>-14.2805039704286</v>
      </c>
      <c r="F93" s="16" t="s">
        <v>73</v>
      </c>
      <c r="G93" s="13">
        <v>4</v>
      </c>
      <c r="H93" s="18">
        <f t="shared" si="76"/>
        <v>-4.96161305922581</v>
      </c>
      <c r="I93" s="18">
        <f t="shared" si="77"/>
        <v>268.188386940774</v>
      </c>
      <c r="J93" s="18">
        <f t="shared" si="78"/>
        <v>0.0090115865522866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1.13542383435399</v>
      </c>
      <c r="P93" s="18">
        <f t="shared" si="81"/>
        <v>0.0102319701568101</v>
      </c>
      <c r="Q93" s="23">
        <f t="shared" si="82"/>
        <v>0.00266031224077062</v>
      </c>
      <c r="R93" s="18">
        <f t="shared" si="83"/>
        <v>0.074022</v>
      </c>
      <c r="S93" s="24">
        <f t="shared" si="84"/>
        <v>0.0359394807053392</v>
      </c>
      <c r="T93" s="3">
        <v>0.01</v>
      </c>
      <c r="U93" s="25">
        <f t="shared" si="85"/>
        <v>0.000359394807053392</v>
      </c>
      <c r="V93" s="24"/>
      <c r="W93" s="3"/>
      <c r="X93" s="3"/>
      <c r="Y93" s="27"/>
      <c r="Z93" s="3"/>
      <c r="AA93" s="26"/>
      <c r="AB93" s="3"/>
      <c r="AC93" s="3"/>
      <c r="AD93" s="26"/>
      <c r="AE93" s="24">
        <v>0.001</v>
      </c>
      <c r="AF93" s="3">
        <v>0.49</v>
      </c>
      <c r="AG93" s="25">
        <f t="shared" si="86"/>
        <v>0.00049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</v>
      </c>
      <c r="AR93" s="3">
        <v>0.5</v>
      </c>
      <c r="AS93" s="3">
        <f t="shared" si="87"/>
        <v>0.005</v>
      </c>
      <c r="AT93" s="2">
        <f t="shared" si="88"/>
        <v>0.00584939480705339</v>
      </c>
      <c r="AU93" s="28">
        <f t="shared" si="89"/>
        <v>28.47</v>
      </c>
      <c r="AV93" s="1">
        <f t="shared" si="90"/>
        <v>0.26</v>
      </c>
      <c r="AW93" s="2">
        <f t="shared" si="95"/>
        <v>0.0617084908562835</v>
      </c>
      <c r="AX93" s="1">
        <f t="shared" si="91"/>
        <v>17.9015847323714</v>
      </c>
      <c r="AZ93" s="2">
        <f t="shared" si="96"/>
        <v>0.00772929424848645</v>
      </c>
      <c r="BA93" s="1">
        <f t="shared" si="92"/>
        <v>2.24226219099996</v>
      </c>
    </row>
    <row r="94" s="1" customFormat="1" spans="1:53">
      <c r="A94" s="13"/>
      <c r="B94" s="13"/>
      <c r="C94" s="16">
        <v>4</v>
      </c>
      <c r="D94" s="17">
        <v>3.80434401363333</v>
      </c>
      <c r="E94" s="19">
        <f t="shared" si="93"/>
        <v>-4.96161305922581</v>
      </c>
      <c r="F94" s="16" t="s">
        <v>73</v>
      </c>
      <c r="G94" s="13">
        <v>5</v>
      </c>
      <c r="H94" s="18">
        <f t="shared" si="76"/>
        <v>3.80434401363333</v>
      </c>
      <c r="I94" s="18">
        <f t="shared" si="77"/>
        <v>276.954344013633</v>
      </c>
      <c r="J94" s="18">
        <f t="shared" si="78"/>
        <v>0.0284354128885072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1.06893227098732</v>
      </c>
      <c r="O94" s="18">
        <f t="shared" si="94"/>
        <v>0.340959593209859</v>
      </c>
      <c r="P94" s="18">
        <f t="shared" si="81"/>
        <v>0.00969532681121979</v>
      </c>
      <c r="Q94" s="23">
        <f t="shared" si="82"/>
        <v>0.00252078497091715</v>
      </c>
      <c r="R94" s="18">
        <f t="shared" si="83"/>
        <v>0.074022</v>
      </c>
      <c r="S94" s="24">
        <f t="shared" si="84"/>
        <v>0.0340545374472069</v>
      </c>
      <c r="T94" s="3">
        <v>0.01</v>
      </c>
      <c r="U94" s="25">
        <f t="shared" si="85"/>
        <v>0.000340545374472069</v>
      </c>
      <c r="V94" s="24"/>
      <c r="W94" s="3"/>
      <c r="X94" s="3"/>
      <c r="Y94" s="27"/>
      <c r="Z94" s="3"/>
      <c r="AA94" s="26"/>
      <c r="AB94" s="3"/>
      <c r="AC94" s="3"/>
      <c r="AD94" s="26"/>
      <c r="AE94" s="24">
        <v>0.005</v>
      </c>
      <c r="AF94" s="3">
        <v>0.49</v>
      </c>
      <c r="AG94" s="25">
        <f t="shared" si="86"/>
        <v>0.00245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0.015</v>
      </c>
      <c r="AR94" s="3">
        <v>0.5</v>
      </c>
      <c r="AS94" s="3">
        <f t="shared" si="87"/>
        <v>0.0075</v>
      </c>
      <c r="AT94" s="2">
        <f t="shared" si="88"/>
        <v>0.0102905453744721</v>
      </c>
      <c r="AU94" s="28">
        <f t="shared" si="89"/>
        <v>28.47</v>
      </c>
      <c r="AV94" s="1">
        <f t="shared" si="90"/>
        <v>0.26</v>
      </c>
      <c r="AW94" s="2">
        <f t="shared" si="95"/>
        <v>0.0617084908562835</v>
      </c>
      <c r="AX94" s="1">
        <f t="shared" si="91"/>
        <v>31.493355473508</v>
      </c>
      <c r="AZ94" s="2">
        <f t="shared" si="96"/>
        <v>0.00772929424848645</v>
      </c>
      <c r="BA94" s="1">
        <f t="shared" si="92"/>
        <v>3.9446988242484</v>
      </c>
    </row>
    <row r="95" s="1" customFormat="1" spans="1:53">
      <c r="A95" s="13"/>
      <c r="B95" s="13"/>
      <c r="C95" s="16">
        <v>5</v>
      </c>
      <c r="D95" s="17">
        <v>16.4019985104194</v>
      </c>
      <c r="E95" s="19">
        <f t="shared" si="93"/>
        <v>3.80434401363333</v>
      </c>
      <c r="F95" s="16" t="s">
        <v>75</v>
      </c>
      <c r="G95" s="13">
        <v>6</v>
      </c>
      <c r="H95" s="18">
        <f t="shared" si="76"/>
        <v>16.4019985104194</v>
      </c>
      <c r="I95" s="18">
        <f t="shared" si="77"/>
        <v>289.551998510419</v>
      </c>
      <c r="J95" s="18">
        <f t="shared" si="78"/>
        <v>0.131263934637936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0.615964266398639</v>
      </c>
      <c r="P95" s="18">
        <f t="shared" si="81"/>
        <v>0.0808538932038552</v>
      </c>
      <c r="Q95" s="23">
        <f t="shared" si="82"/>
        <v>0.0210220122330023</v>
      </c>
      <c r="R95" s="18">
        <f t="shared" si="83"/>
        <v>0.074022</v>
      </c>
      <c r="S95" s="24">
        <f t="shared" si="84"/>
        <v>0.283996814906411</v>
      </c>
      <c r="T95" s="3">
        <v>0.01</v>
      </c>
      <c r="U95" s="25">
        <f t="shared" si="85"/>
        <v>0.00283996814906411</v>
      </c>
      <c r="V95" s="24"/>
      <c r="W95" s="3"/>
      <c r="X95" s="3"/>
      <c r="Y95" s="27"/>
      <c r="Z95" s="3"/>
      <c r="AA95" s="26"/>
      <c r="AB95" s="3"/>
      <c r="AC95" s="3"/>
      <c r="AD95" s="26"/>
      <c r="AE95" s="24">
        <v>0.005</v>
      </c>
      <c r="AF95" s="3">
        <v>0.49</v>
      </c>
      <c r="AG95" s="25">
        <f t="shared" si="86"/>
        <v>0.00245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0.015</v>
      </c>
      <c r="AR95" s="3">
        <v>0.5</v>
      </c>
      <c r="AS95" s="3">
        <f t="shared" si="87"/>
        <v>0.0075</v>
      </c>
      <c r="AT95" s="2">
        <f t="shared" si="88"/>
        <v>0.0127899681490641</v>
      </c>
      <c r="AU95" s="28">
        <f t="shared" si="89"/>
        <v>28.47</v>
      </c>
      <c r="AV95" s="1">
        <f t="shared" si="90"/>
        <v>0.26</v>
      </c>
      <c r="AW95" s="2">
        <f t="shared" si="95"/>
        <v>0.0617084908562835</v>
      </c>
      <c r="AX95" s="1">
        <f t="shared" si="91"/>
        <v>39.1426303228352</v>
      </c>
      <c r="AZ95" s="2">
        <f t="shared" si="96"/>
        <v>0.00772929424848645</v>
      </c>
      <c r="BA95" s="1">
        <f t="shared" si="92"/>
        <v>4.9028084016758</v>
      </c>
    </row>
    <row r="96" s="1" customFormat="1" spans="1:53">
      <c r="A96" s="13"/>
      <c r="B96" s="13"/>
      <c r="C96" s="16">
        <v>6</v>
      </c>
      <c r="D96" s="17">
        <v>20.320336077</v>
      </c>
      <c r="E96" s="19">
        <f t="shared" si="93"/>
        <v>16.4019985104194</v>
      </c>
      <c r="F96" s="16" t="s">
        <v>73</v>
      </c>
      <c r="G96" s="13">
        <v>7</v>
      </c>
      <c r="H96" s="18">
        <f t="shared" si="76"/>
        <v>20.320336077</v>
      </c>
      <c r="I96" s="18">
        <f t="shared" si="77"/>
        <v>293.470336077</v>
      </c>
      <c r="J96" s="18">
        <f t="shared" si="78"/>
        <v>0.20565292130066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0.819810373194784</v>
      </c>
      <c r="P96" s="18">
        <f t="shared" si="81"/>
        <v>0.168596398160092</v>
      </c>
      <c r="Q96" s="23">
        <f t="shared" si="82"/>
        <v>0.0438350635216238</v>
      </c>
      <c r="R96" s="18">
        <f t="shared" si="83"/>
        <v>0.074022</v>
      </c>
      <c r="S96" s="24">
        <f t="shared" si="84"/>
        <v>0.592189666877737</v>
      </c>
      <c r="T96" s="3">
        <v>0.01</v>
      </c>
      <c r="U96" s="25">
        <f t="shared" si="85"/>
        <v>0.00592189666877737</v>
      </c>
      <c r="V96" s="24"/>
      <c r="W96" s="3"/>
      <c r="X96" s="3"/>
      <c r="Y96" s="27"/>
      <c r="Z96" s="3"/>
      <c r="AA96" s="26"/>
      <c r="AB96" s="3"/>
      <c r="AC96" s="3"/>
      <c r="AD96" s="26"/>
      <c r="AE96" s="24">
        <v>0.005</v>
      </c>
      <c r="AF96" s="3">
        <v>0.49</v>
      </c>
      <c r="AG96" s="25">
        <f t="shared" si="86"/>
        <v>0.00245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0.015</v>
      </c>
      <c r="AR96" s="3">
        <v>0.5</v>
      </c>
      <c r="AS96" s="3">
        <f t="shared" si="87"/>
        <v>0.0075</v>
      </c>
      <c r="AT96" s="2">
        <f t="shared" si="88"/>
        <v>0.0158718966687774</v>
      </c>
      <c r="AU96" s="28">
        <f t="shared" si="89"/>
        <v>28.47</v>
      </c>
      <c r="AV96" s="1">
        <f t="shared" si="90"/>
        <v>0.26</v>
      </c>
      <c r="AW96" s="2">
        <f t="shared" si="95"/>
        <v>0.0617084908562835</v>
      </c>
      <c r="AX96" s="1">
        <f t="shared" si="91"/>
        <v>48.5746154007156</v>
      </c>
      <c r="AZ96" s="2">
        <f t="shared" si="96"/>
        <v>0.00772929424848645</v>
      </c>
      <c r="BA96" s="1">
        <f t="shared" si="92"/>
        <v>6.08421126865011</v>
      </c>
    </row>
    <row r="97" s="1" customFormat="1" spans="1:53">
      <c r="A97" s="13"/>
      <c r="B97" s="13"/>
      <c r="C97" s="16">
        <v>7</v>
      </c>
      <c r="D97" s="17">
        <v>22.7199373722581</v>
      </c>
      <c r="E97" s="19">
        <f t="shared" si="93"/>
        <v>20.320336077</v>
      </c>
      <c r="F97" s="16" t="s">
        <v>73</v>
      </c>
      <c r="G97" s="13">
        <v>8</v>
      </c>
      <c r="H97" s="18">
        <f t="shared" si="76"/>
        <v>22.7199373722581</v>
      </c>
      <c r="I97" s="18">
        <f t="shared" si="77"/>
        <v>295.869937372258</v>
      </c>
      <c r="J97" s="18">
        <f t="shared" si="78"/>
        <v>0.269151682031159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0.935913975034692</v>
      </c>
      <c r="P97" s="18">
        <f t="shared" si="81"/>
        <v>0.251902820617056</v>
      </c>
      <c r="Q97" s="23">
        <f t="shared" si="82"/>
        <v>0.0654947333604345</v>
      </c>
      <c r="R97" s="18">
        <f t="shared" si="83"/>
        <v>0.074022</v>
      </c>
      <c r="S97" s="24">
        <f t="shared" si="84"/>
        <v>0.884800915409398</v>
      </c>
      <c r="T97" s="3">
        <v>0.01</v>
      </c>
      <c r="U97" s="25">
        <f t="shared" si="85"/>
        <v>0.00884800915409398</v>
      </c>
      <c r="V97" s="24"/>
      <c r="W97" s="3"/>
      <c r="X97" s="3"/>
      <c r="Y97" s="27"/>
      <c r="Z97" s="3"/>
      <c r="AA97" s="26"/>
      <c r="AB97" s="3"/>
      <c r="AC97" s="3"/>
      <c r="AD97" s="26"/>
      <c r="AE97" s="24">
        <v>0.005</v>
      </c>
      <c r="AF97" s="3">
        <v>0.49</v>
      </c>
      <c r="AG97" s="25">
        <f t="shared" si="86"/>
        <v>0.00245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0.015</v>
      </c>
      <c r="AR97" s="3">
        <v>0.5</v>
      </c>
      <c r="AS97" s="3">
        <f t="shared" si="87"/>
        <v>0.0075</v>
      </c>
      <c r="AT97" s="2">
        <f t="shared" si="88"/>
        <v>0.018798009154094</v>
      </c>
      <c r="AU97" s="28">
        <f t="shared" si="89"/>
        <v>28.47</v>
      </c>
      <c r="AV97" s="1">
        <f t="shared" si="90"/>
        <v>0.26</v>
      </c>
      <c r="AW97" s="2">
        <f t="shared" si="95"/>
        <v>0.0617084908562835</v>
      </c>
      <c r="AX97" s="1">
        <f t="shared" si="91"/>
        <v>57.5297385066446</v>
      </c>
      <c r="AZ97" s="2">
        <f t="shared" si="96"/>
        <v>0.00772929424848645</v>
      </c>
      <c r="BA97" s="1">
        <f t="shared" si="92"/>
        <v>7.20588481076198</v>
      </c>
    </row>
    <row r="98" s="1" customFormat="1" spans="1:53">
      <c r="A98" s="13"/>
      <c r="B98" s="13"/>
      <c r="C98" s="16">
        <v>8</v>
      </c>
      <c r="D98" s="17">
        <v>21.5458462354839</v>
      </c>
      <c r="E98" s="19">
        <f t="shared" si="93"/>
        <v>22.7199373722581</v>
      </c>
      <c r="F98" s="16" t="s">
        <v>73</v>
      </c>
      <c r="G98" s="13">
        <v>9</v>
      </c>
      <c r="H98" s="18">
        <f t="shared" si="76"/>
        <v>21.5458462354839</v>
      </c>
      <c r="I98" s="18">
        <f t="shared" si="77"/>
        <v>294.695846235484</v>
      </c>
      <c r="J98" s="18">
        <f t="shared" si="78"/>
        <v>0.236078177459356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0.968711154417637</v>
      </c>
      <c r="P98" s="18">
        <f t="shared" si="81"/>
        <v>0.228691563819464</v>
      </c>
      <c r="Q98" s="23">
        <f t="shared" si="82"/>
        <v>0.0594598065930608</v>
      </c>
      <c r="R98" s="18">
        <f t="shared" si="83"/>
        <v>0.074022</v>
      </c>
      <c r="S98" s="24">
        <f t="shared" si="84"/>
        <v>0.803272089285088</v>
      </c>
      <c r="T98" s="3">
        <v>0.01</v>
      </c>
      <c r="U98" s="25">
        <f t="shared" si="85"/>
        <v>0.00803272089285087</v>
      </c>
      <c r="V98" s="24"/>
      <c r="W98" s="3"/>
      <c r="X98" s="3"/>
      <c r="Y98" s="27"/>
      <c r="Z98" s="3"/>
      <c r="AA98" s="26"/>
      <c r="AB98" s="3"/>
      <c r="AC98" s="3"/>
      <c r="AD98" s="26"/>
      <c r="AE98" s="24">
        <v>0.005</v>
      </c>
      <c r="AF98" s="3">
        <v>0.49</v>
      </c>
      <c r="AG98" s="25">
        <f t="shared" si="86"/>
        <v>0.00245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0.015</v>
      </c>
      <c r="AR98" s="3">
        <v>0.5</v>
      </c>
      <c r="AS98" s="3">
        <f t="shared" si="87"/>
        <v>0.0075</v>
      </c>
      <c r="AT98" s="2">
        <f t="shared" si="88"/>
        <v>0.0179827208928509</v>
      </c>
      <c r="AU98" s="28">
        <f t="shared" si="89"/>
        <v>28.47</v>
      </c>
      <c r="AV98" s="1">
        <f t="shared" si="90"/>
        <v>0.26</v>
      </c>
      <c r="AW98" s="2">
        <f t="shared" si="95"/>
        <v>0.0617084908562835</v>
      </c>
      <c r="AX98" s="1">
        <f t="shared" si="91"/>
        <v>55.0346168109177</v>
      </c>
      <c r="AZ98" s="2">
        <f t="shared" si="96"/>
        <v>0.00772929424848645</v>
      </c>
      <c r="BA98" s="1">
        <f t="shared" si="92"/>
        <v>6.89335845491622</v>
      </c>
    </row>
    <row r="99" s="1" customFormat="1" spans="1:53">
      <c r="A99" s="13"/>
      <c r="B99" s="13"/>
      <c r="C99" s="16">
        <v>9</v>
      </c>
      <c r="D99" s="17">
        <v>15.0843950276333</v>
      </c>
      <c r="E99" s="19">
        <f t="shared" si="93"/>
        <v>21.5458462354839</v>
      </c>
      <c r="F99" s="16" t="s">
        <v>73</v>
      </c>
      <c r="G99" s="13">
        <v>10</v>
      </c>
      <c r="H99" s="18">
        <f t="shared" si="76"/>
        <v>15.0843950276333</v>
      </c>
      <c r="I99" s="18">
        <f t="shared" si="77"/>
        <v>288.234395027633</v>
      </c>
      <c r="J99" s="18">
        <f t="shared" si="78"/>
        <v>0.112560500594565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1.02471959059817</v>
      </c>
      <c r="P99" s="18">
        <f t="shared" si="81"/>
        <v>0.115342950086788</v>
      </c>
      <c r="Q99" s="23">
        <f t="shared" si="82"/>
        <v>0.0299891670225649</v>
      </c>
      <c r="R99" s="18">
        <f t="shared" si="83"/>
        <v>0.074022</v>
      </c>
      <c r="S99" s="24">
        <f t="shared" si="84"/>
        <v>0.40513856721738</v>
      </c>
      <c r="T99" s="3">
        <v>0.01</v>
      </c>
      <c r="U99" s="25">
        <f t="shared" si="85"/>
        <v>0.0040513856721738</v>
      </c>
      <c r="V99" s="24"/>
      <c r="W99" s="3"/>
      <c r="X99" s="3"/>
      <c r="Y99" s="27"/>
      <c r="Z99" s="3"/>
      <c r="AA99" s="26"/>
      <c r="AB99" s="3"/>
      <c r="AC99" s="3"/>
      <c r="AD99" s="26"/>
      <c r="AE99" s="24">
        <v>0.001</v>
      </c>
      <c r="AF99" s="3">
        <v>0.49</v>
      </c>
      <c r="AG99" s="25">
        <f t="shared" si="86"/>
        <v>0.00049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</v>
      </c>
      <c r="AR99" s="3">
        <v>0.5</v>
      </c>
      <c r="AS99" s="3">
        <f t="shared" si="87"/>
        <v>0.005</v>
      </c>
      <c r="AT99" s="2">
        <f t="shared" si="88"/>
        <v>0.0095413856721738</v>
      </c>
      <c r="AU99" s="28">
        <f t="shared" si="89"/>
        <v>28.47</v>
      </c>
      <c r="AV99" s="1">
        <f t="shared" si="90"/>
        <v>0.26</v>
      </c>
      <c r="AW99" s="2">
        <f t="shared" si="95"/>
        <v>0.0617084908562835</v>
      </c>
      <c r="AX99" s="1">
        <f t="shared" si="91"/>
        <v>29.2006147146522</v>
      </c>
      <c r="AZ99" s="2">
        <f t="shared" si="96"/>
        <v>0.00772929424848645</v>
      </c>
      <c r="BA99" s="1">
        <f t="shared" si="92"/>
        <v>3.65752168355367</v>
      </c>
    </row>
    <row r="100" s="1" customFormat="1" spans="1:53">
      <c r="A100" s="13"/>
      <c r="B100" s="13"/>
      <c r="C100" s="16">
        <v>10</v>
      </c>
      <c r="D100" s="17">
        <v>6.99522238716129</v>
      </c>
      <c r="E100" s="19">
        <f t="shared" si="93"/>
        <v>15.0843950276333</v>
      </c>
      <c r="F100" s="16" t="s">
        <v>73</v>
      </c>
      <c r="G100" s="13">
        <v>11</v>
      </c>
      <c r="H100" s="18">
        <f t="shared" si="76"/>
        <v>6.99522238716129</v>
      </c>
      <c r="I100" s="18">
        <f t="shared" si="77"/>
        <v>280.145222387161</v>
      </c>
      <c r="J100" s="18">
        <f t="shared" si="78"/>
        <v>0.0424392093191287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0.863907808485815</v>
      </c>
      <c r="O100" s="18">
        <f t="shared" si="94"/>
        <v>0.330168832025569</v>
      </c>
      <c r="P100" s="18">
        <f t="shared" si="81"/>
        <v>0.0140121041729854</v>
      </c>
      <c r="Q100" s="23">
        <f t="shared" si="82"/>
        <v>0.0036431470849762</v>
      </c>
      <c r="R100" s="18">
        <f t="shared" si="83"/>
        <v>0.074022</v>
      </c>
      <c r="S100" s="24">
        <f t="shared" si="84"/>
        <v>0.0492170852581151</v>
      </c>
      <c r="T100" s="3">
        <v>0.01</v>
      </c>
      <c r="U100" s="25">
        <f t="shared" si="85"/>
        <v>0.000492170852581151</v>
      </c>
      <c r="V100" s="24"/>
      <c r="W100" s="3"/>
      <c r="X100" s="3"/>
      <c r="Y100" s="27"/>
      <c r="Z100" s="3"/>
      <c r="AA100" s="26"/>
      <c r="AB100" s="3"/>
      <c r="AC100" s="3"/>
      <c r="AD100" s="26"/>
      <c r="AE100" s="24">
        <v>0.001</v>
      </c>
      <c r="AF100" s="3">
        <v>0.49</v>
      </c>
      <c r="AG100" s="25">
        <f t="shared" si="86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0.00598217085258115</v>
      </c>
      <c r="AU100" s="28">
        <f t="shared" si="89"/>
        <v>28.47</v>
      </c>
      <c r="AV100" s="1">
        <f t="shared" si="90"/>
        <v>0.26</v>
      </c>
      <c r="AW100" s="2">
        <f t="shared" si="95"/>
        <v>0.0617084908562835</v>
      </c>
      <c r="AX100" s="1">
        <f t="shared" si="91"/>
        <v>18.3079347408506</v>
      </c>
      <c r="AZ100" s="2">
        <f t="shared" si="96"/>
        <v>0.00772929424848645</v>
      </c>
      <c r="BA100" s="1">
        <f t="shared" si="92"/>
        <v>2.29315954304711</v>
      </c>
    </row>
    <row r="101" s="1" customFormat="1" spans="1:54">
      <c r="A101" s="13"/>
      <c r="B101" s="13"/>
      <c r="C101" s="16">
        <v>11</v>
      </c>
      <c r="D101" s="17">
        <v>-2.0191530682</v>
      </c>
      <c r="E101" s="19">
        <f t="shared" si="93"/>
        <v>6.99522238716129</v>
      </c>
      <c r="F101" s="16" t="s">
        <v>75</v>
      </c>
      <c r="G101" s="13">
        <v>12</v>
      </c>
      <c r="H101" s="18">
        <f t="shared" si="76"/>
        <v>-2.0191530682</v>
      </c>
      <c r="I101" s="18">
        <f t="shared" si="77"/>
        <v>271.1308469318</v>
      </c>
      <c r="J101" s="18">
        <f t="shared" si="78"/>
        <v>0.0133634225523243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0.600856727852584</v>
      </c>
      <c r="P101" s="18">
        <f t="shared" si="81"/>
        <v>0.008029502347701</v>
      </c>
      <c r="Q101" s="23">
        <f t="shared" si="82"/>
        <v>0.00208767061040226</v>
      </c>
      <c r="R101" s="18">
        <f t="shared" si="83"/>
        <v>0.074022</v>
      </c>
      <c r="S101" s="24">
        <f t="shared" si="84"/>
        <v>0.0282033802167229</v>
      </c>
      <c r="T101" s="3">
        <v>0.01</v>
      </c>
      <c r="U101" s="25">
        <f t="shared" si="85"/>
        <v>0.000282033802167229</v>
      </c>
      <c r="V101" s="24"/>
      <c r="W101" s="3"/>
      <c r="X101" s="3"/>
      <c r="Y101" s="27"/>
      <c r="Z101" s="3"/>
      <c r="AA101" s="26"/>
      <c r="AB101" s="3"/>
      <c r="AC101" s="3"/>
      <c r="AD101" s="26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0.00577203380216723</v>
      </c>
      <c r="AU101" s="28">
        <f t="shared" si="89"/>
        <v>28.47</v>
      </c>
      <c r="AV101" s="1">
        <f t="shared" si="90"/>
        <v>0.26</v>
      </c>
      <c r="AW101" s="2">
        <f t="shared" si="95"/>
        <v>0.0617084908562835</v>
      </c>
      <c r="AX101" s="1">
        <f t="shared" si="91"/>
        <v>17.6648278319343</v>
      </c>
      <c r="AY101" s="1">
        <f>SUM(AX90:AX101)</f>
        <v>365.61790422187</v>
      </c>
      <c r="AZ101" s="2">
        <f t="shared" si="96"/>
        <v>0.00772929424848645</v>
      </c>
      <c r="BA101" s="1">
        <f t="shared" si="92"/>
        <v>2.21260721607762</v>
      </c>
      <c r="BB101" s="1">
        <f>SUM(BA90:BA101)</f>
        <v>45.7954541592555</v>
      </c>
    </row>
    <row r="102" s="1" customFormat="1" spans="1:46">
      <c r="A102" s="13"/>
      <c r="B102" s="13"/>
      <c r="C102" s="16">
        <v>12</v>
      </c>
      <c r="D102" s="17">
        <v>-12.0758834885806</v>
      </c>
      <c r="E102" s="19">
        <f t="shared" si="93"/>
        <v>-2.0191530682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102"/>
  <sheetViews>
    <sheetView workbookViewId="0">
      <pane xSplit="4" topLeftCell="E1" activePane="topRight" state="frozen"/>
      <selection/>
      <selection pane="topRight" activeCell="G22" sqref="G22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880.1363</v>
      </c>
      <c r="F2" s="3">
        <v>769.42</v>
      </c>
      <c r="G2" s="7">
        <f>(F2+F3+F4)/3</f>
        <v>1286.32083333333</v>
      </c>
      <c r="H2" s="3">
        <v>0.18</v>
      </c>
      <c r="I2" s="20">
        <f>(H2+H3+H4)/3</f>
        <v>0.173333333333333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1433.9025</v>
      </c>
      <c r="G3" s="9"/>
      <c r="H3" s="3">
        <v>0.24</v>
      </c>
      <c r="I3" s="20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0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1696.03315068493</v>
      </c>
      <c r="F5" s="3">
        <v>91.104</v>
      </c>
      <c r="G5" s="7">
        <f>(F5+F6)/2</f>
        <v>92.50925</v>
      </c>
      <c r="H5" s="3">
        <v>0.13</v>
      </c>
      <c r="I5" s="20">
        <f>(H5+H6)/2</f>
        <v>0.16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0.19</v>
      </c>
      <c r="I6" s="20"/>
      <c r="M6" s="2"/>
    </row>
    <row r="7" s="1" customFormat="1" spans="1:13">
      <c r="A7" s="4" t="s">
        <v>5</v>
      </c>
      <c r="B7" s="5"/>
      <c r="C7" s="3"/>
      <c r="D7" s="3"/>
      <c r="E7" s="12">
        <v>3406.49680390331</v>
      </c>
      <c r="F7" s="3">
        <v>122.786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12">
        <v>19.2083016966853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12">
        <v>5.45867369539768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12">
        <v>1.41803247519314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13" t="s">
        <v>17</v>
      </c>
      <c r="B14" s="13" t="s">
        <v>18</v>
      </c>
      <c r="C14" s="13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AV38+AV53+AY69+AY85+AY101+BB101+AG69</f>
        <v>90369965.4720466</v>
      </c>
      <c r="J14" s="14" t="s">
        <v>21</v>
      </c>
      <c r="K14" s="14">
        <f>I14/(10000*1000)</f>
        <v>9.03699654720466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23</v>
      </c>
      <c r="B15" s="13" t="s">
        <v>18</v>
      </c>
      <c r="C15" s="13"/>
      <c r="D15" s="13"/>
      <c r="E15" s="13"/>
      <c r="F15" s="13"/>
      <c r="G15" s="14"/>
      <c r="H15" s="14" t="s">
        <v>24</v>
      </c>
      <c r="I15" s="36">
        <v>64989007.8319932</v>
      </c>
      <c r="J15" s="14" t="s">
        <v>21</v>
      </c>
      <c r="K15" s="14">
        <f>I15/(10000*1000)</f>
        <v>6.49890078319932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25</v>
      </c>
      <c r="B16" s="13" t="s">
        <v>26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27</v>
      </c>
      <c r="B17" s="13" t="s">
        <v>28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13" t="s">
        <v>31</v>
      </c>
      <c r="B18" s="13" t="s">
        <v>32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34</v>
      </c>
      <c r="B19" s="13" t="s">
        <v>32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37</v>
      </c>
      <c r="B20" s="13" t="s">
        <v>38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39</v>
      </c>
      <c r="B21" s="13" t="s">
        <v>40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41</v>
      </c>
      <c r="B22" s="13" t="s">
        <v>36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42</v>
      </c>
      <c r="B23" s="13" t="s">
        <v>43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1286.32083333333</v>
      </c>
      <c r="C27" s="16" t="s">
        <v>72</v>
      </c>
      <c r="D27" s="40">
        <v>-22.1253178206452</v>
      </c>
      <c r="E27" s="16"/>
      <c r="F27" s="16"/>
      <c r="G27" s="13">
        <v>1</v>
      </c>
      <c r="H27" s="18">
        <f t="shared" ref="H27:H38" si="0">E28</f>
        <v>-22.1253178206452</v>
      </c>
      <c r="I27" s="18">
        <f t="shared" ref="I27:I38" si="1">H27+273.15</f>
        <v>251.024682179355</v>
      </c>
      <c r="J27" s="18">
        <f t="shared" ref="J27:J38" si="2">EXP(($C$16*(I27-$C$14))/($C$17*I27*$C$14))</f>
        <v>0.000752856152681683</v>
      </c>
      <c r="K27" s="18">
        <f t="shared" ref="K27:K38" si="3">$B$27/12</f>
        <v>107.193402777778</v>
      </c>
      <c r="L27" s="18">
        <f t="shared" ref="L27:L38" si="4">K27*$B$28/100</f>
        <v>1.07193402777778</v>
      </c>
      <c r="M27" s="13" t="s">
        <v>73</v>
      </c>
      <c r="N27" s="13"/>
      <c r="O27" s="18">
        <f>L27</f>
        <v>1.07193402777778</v>
      </c>
      <c r="P27" s="18">
        <f t="shared" ref="P27:P38" si="5">O27*J27</f>
        <v>0.000807012128081358</v>
      </c>
      <c r="Q27" s="23">
        <f t="shared" ref="Q27:Q38" si="6">P27*$B$29</f>
        <v>0.000139882102200769</v>
      </c>
      <c r="R27" s="18">
        <f t="shared" ref="R27:R38" si="7">L27*$B$29</f>
        <v>0.185801898148148</v>
      </c>
      <c r="S27" s="24">
        <f t="shared" ref="S27:S38" si="8">Q27/R27</f>
        <v>0.000752856152681683</v>
      </c>
      <c r="T27" s="3">
        <v>0.01</v>
      </c>
      <c r="U27" s="25">
        <f t="shared" ref="U27:U38" si="9">S27*T27</f>
        <v>7.52856152681683e-6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0.0219075285615268</v>
      </c>
      <c r="AR27" s="28">
        <f t="shared" ref="AR27:AR38" si="15">$B$27/12</f>
        <v>107.193402777778</v>
      </c>
      <c r="AS27" s="1">
        <f t="shared" ref="AS27:AS38" si="16">$B$29</f>
        <v>0.173333333333333</v>
      </c>
      <c r="AT27" s="2">
        <f>$E$2/12</f>
        <v>73.3446916666667</v>
      </c>
      <c r="AU27" s="1">
        <f t="shared" ref="AU27:AU38" si="17">AT27*10000*AS27*0.67*AR27*AQ27</f>
        <v>200026.263727695</v>
      </c>
    </row>
    <row r="28" s="1" customFormat="1" spans="1:47">
      <c r="A28" s="13" t="s">
        <v>74</v>
      </c>
      <c r="B28" s="13">
        <v>1</v>
      </c>
      <c r="C28" s="16">
        <v>1</v>
      </c>
      <c r="D28" s="40">
        <v>-23.3041191748387</v>
      </c>
      <c r="E28" s="19">
        <f t="shared" ref="E28:E39" si="18">D27</f>
        <v>-22.1253178206452</v>
      </c>
      <c r="F28" s="16" t="s">
        <v>73</v>
      </c>
      <c r="G28" s="13">
        <v>2</v>
      </c>
      <c r="H28" s="18">
        <f t="shared" si="0"/>
        <v>-23.3041191748387</v>
      </c>
      <c r="I28" s="18">
        <f t="shared" si="1"/>
        <v>249.845880825161</v>
      </c>
      <c r="J28" s="18">
        <f t="shared" si="2"/>
        <v>0.000626950222830879</v>
      </c>
      <c r="K28" s="18">
        <f t="shared" si="3"/>
        <v>107.193402777778</v>
      </c>
      <c r="L28" s="18">
        <f t="shared" si="4"/>
        <v>1.07193402777778</v>
      </c>
      <c r="M28" s="13" t="s">
        <v>73</v>
      </c>
      <c r="N28" s="13"/>
      <c r="O28" s="18">
        <f t="shared" ref="O28:O38" si="19">L28+O27-P27-N28</f>
        <v>2.14306104342747</v>
      </c>
      <c r="P28" s="18">
        <f t="shared" si="5"/>
        <v>0.00134359259871703</v>
      </c>
      <c r="Q28" s="23">
        <f t="shared" si="6"/>
        <v>0.000232889383777619</v>
      </c>
      <c r="R28" s="18">
        <f t="shared" si="7"/>
        <v>0.185801898148148</v>
      </c>
      <c r="S28" s="24">
        <f t="shared" si="8"/>
        <v>0.00125342844232907</v>
      </c>
      <c r="T28" s="3">
        <v>0.01</v>
      </c>
      <c r="U28" s="25">
        <f t="shared" si="9"/>
        <v>1.25342844232907e-5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0.0219125342844233</v>
      </c>
      <c r="AR28" s="28">
        <f t="shared" si="15"/>
        <v>107.193402777778</v>
      </c>
      <c r="AS28" s="1">
        <f t="shared" si="16"/>
        <v>0.173333333333333</v>
      </c>
      <c r="AT28" s="2">
        <f t="shared" ref="AT28:AT38" si="20">$E$2/12</f>
        <v>73.3446916666667</v>
      </c>
      <c r="AU28" s="1">
        <f t="shared" si="17"/>
        <v>200071.968383308</v>
      </c>
    </row>
    <row r="29" s="1" customFormat="1" spans="1:47">
      <c r="A29" s="13" t="s">
        <v>37</v>
      </c>
      <c r="B29" s="13">
        <f>I2</f>
        <v>0.173333333333333</v>
      </c>
      <c r="C29" s="16">
        <v>2</v>
      </c>
      <c r="D29" s="40">
        <v>-18.95707699725</v>
      </c>
      <c r="E29" s="19">
        <f t="shared" si="18"/>
        <v>-23.3041191748387</v>
      </c>
      <c r="F29" s="16" t="s">
        <v>73</v>
      </c>
      <c r="G29" s="13">
        <v>3</v>
      </c>
      <c r="H29" s="18">
        <f t="shared" si="0"/>
        <v>-18.95707699725</v>
      </c>
      <c r="I29" s="18">
        <f t="shared" si="1"/>
        <v>254.19292300275</v>
      </c>
      <c r="J29" s="18">
        <f t="shared" si="2"/>
        <v>0.00122087972665608</v>
      </c>
      <c r="K29" s="18">
        <f t="shared" si="3"/>
        <v>107.193402777778</v>
      </c>
      <c r="L29" s="18">
        <f t="shared" si="4"/>
        <v>1.07193402777778</v>
      </c>
      <c r="M29" s="13" t="s">
        <v>73</v>
      </c>
      <c r="N29" s="13"/>
      <c r="O29" s="18">
        <f t="shared" si="19"/>
        <v>3.21365147860653</v>
      </c>
      <c r="P29" s="18">
        <f t="shared" si="5"/>
        <v>0.00392348193876905</v>
      </c>
      <c r="Q29" s="23">
        <f t="shared" si="6"/>
        <v>0.000680070202719969</v>
      </c>
      <c r="R29" s="18">
        <f t="shared" si="7"/>
        <v>0.185801898148148</v>
      </c>
      <c r="S29" s="24">
        <f t="shared" si="8"/>
        <v>0.00366018974778029</v>
      </c>
      <c r="T29" s="3">
        <v>0.01</v>
      </c>
      <c r="U29" s="25">
        <f t="shared" si="9"/>
        <v>3.66018974778029e-5</v>
      </c>
      <c r="V29" s="24"/>
      <c r="W29" s="3"/>
      <c r="X29" s="25"/>
      <c r="Y29" s="27">
        <v>0.02</v>
      </c>
      <c r="Z29" s="3">
        <v>0.21</v>
      </c>
      <c r="AA29" s="26">
        <f t="shared" si="10"/>
        <v>0.0042</v>
      </c>
      <c r="AB29" s="3">
        <v>0.01</v>
      </c>
      <c r="AC29" s="3">
        <v>0.29</v>
      </c>
      <c r="AD29" s="26">
        <f t="shared" si="11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0.0219366018974778</v>
      </c>
      <c r="AR29" s="28">
        <f t="shared" si="15"/>
        <v>107.193402777778</v>
      </c>
      <c r="AS29" s="1">
        <f t="shared" si="16"/>
        <v>0.173333333333333</v>
      </c>
      <c r="AT29" s="2">
        <f t="shared" si="20"/>
        <v>73.3446916666667</v>
      </c>
      <c r="AU29" s="1">
        <f t="shared" si="17"/>
        <v>200291.717256515</v>
      </c>
    </row>
    <row r="30" s="1" customFormat="1" spans="1:47">
      <c r="A30" s="13"/>
      <c r="B30" s="13"/>
      <c r="C30" s="16">
        <v>3</v>
      </c>
      <c r="D30" s="40">
        <v>-9.89495649967741</v>
      </c>
      <c r="E30" s="19">
        <f t="shared" si="18"/>
        <v>-18.95707699725</v>
      </c>
      <c r="F30" s="16" t="s">
        <v>73</v>
      </c>
      <c r="G30" s="13">
        <v>4</v>
      </c>
      <c r="H30" s="18">
        <f t="shared" si="0"/>
        <v>-9.89495649967741</v>
      </c>
      <c r="I30" s="18">
        <f t="shared" si="1"/>
        <v>263.255043500323</v>
      </c>
      <c r="J30" s="18">
        <f t="shared" si="2"/>
        <v>0.00456376765008664</v>
      </c>
      <c r="K30" s="18">
        <f t="shared" si="3"/>
        <v>107.193402777778</v>
      </c>
      <c r="L30" s="18">
        <f t="shared" si="4"/>
        <v>1.07193402777778</v>
      </c>
      <c r="M30" s="13" t="s">
        <v>73</v>
      </c>
      <c r="N30" s="13"/>
      <c r="O30" s="18">
        <f t="shared" si="19"/>
        <v>4.28166202444554</v>
      </c>
      <c r="P30" s="18">
        <f t="shared" si="5"/>
        <v>0.019540510635769</v>
      </c>
      <c r="Q30" s="23">
        <f t="shared" si="6"/>
        <v>0.0033870218435333</v>
      </c>
      <c r="R30" s="18">
        <f t="shared" si="7"/>
        <v>0.185801898148148</v>
      </c>
      <c r="S30" s="24">
        <f t="shared" si="8"/>
        <v>0.0182292101280509</v>
      </c>
      <c r="T30" s="3">
        <v>0.01</v>
      </c>
      <c r="U30" s="25">
        <f t="shared" si="9"/>
        <v>0.000182292101280509</v>
      </c>
      <c r="V30" s="24"/>
      <c r="W30" s="3"/>
      <c r="X30" s="25"/>
      <c r="Y30" s="27">
        <v>0.02</v>
      </c>
      <c r="Z30" s="3">
        <v>0.21</v>
      </c>
      <c r="AA30" s="26">
        <f t="shared" si="10"/>
        <v>0.0042</v>
      </c>
      <c r="AB30" s="3">
        <v>0.01</v>
      </c>
      <c r="AC30" s="3">
        <v>0.29</v>
      </c>
      <c r="AD30" s="26">
        <f t="shared" si="11"/>
        <v>0.0029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0.0220822921012805</v>
      </c>
      <c r="AR30" s="28">
        <f t="shared" si="15"/>
        <v>107.193402777778</v>
      </c>
      <c r="AS30" s="1">
        <f t="shared" si="16"/>
        <v>0.173333333333333</v>
      </c>
      <c r="AT30" s="2">
        <f t="shared" si="20"/>
        <v>73.3446916666667</v>
      </c>
      <c r="AU30" s="1">
        <f t="shared" si="17"/>
        <v>201621.938830643</v>
      </c>
    </row>
    <row r="31" s="1" customFormat="1" spans="1:47">
      <c r="A31" s="13"/>
      <c r="B31" s="13"/>
      <c r="C31" s="16">
        <v>4</v>
      </c>
      <c r="D31" s="40">
        <v>2.22613398586667</v>
      </c>
      <c r="E31" s="19">
        <f t="shared" si="18"/>
        <v>-9.89495649967741</v>
      </c>
      <c r="F31" s="16" t="s">
        <v>73</v>
      </c>
      <c r="G31" s="13">
        <v>5</v>
      </c>
      <c r="H31" s="18">
        <f t="shared" si="0"/>
        <v>2.22613398586667</v>
      </c>
      <c r="I31" s="18">
        <f t="shared" si="1"/>
        <v>275.376133985867</v>
      </c>
      <c r="J31" s="18">
        <f t="shared" si="2"/>
        <v>0.0232463641851352</v>
      </c>
      <c r="K31" s="18">
        <f t="shared" si="3"/>
        <v>107.193402777778</v>
      </c>
      <c r="L31" s="18">
        <f t="shared" si="4"/>
        <v>1.07193402777778</v>
      </c>
      <c r="M31" s="13" t="s">
        <v>75</v>
      </c>
      <c r="N31" s="18">
        <f>(O30-P30)*C22/100</f>
        <v>4.04901543811928</v>
      </c>
      <c r="O31" s="18">
        <f t="shared" si="19"/>
        <v>1.28504010346827</v>
      </c>
      <c r="P31" s="18">
        <f t="shared" si="5"/>
        <v>0.0298725102377271</v>
      </c>
      <c r="Q31" s="23">
        <f t="shared" si="6"/>
        <v>0.00517790177453937</v>
      </c>
      <c r="R31" s="18">
        <f t="shared" si="7"/>
        <v>0.185801898148148</v>
      </c>
      <c r="S31" s="24">
        <f t="shared" si="8"/>
        <v>0.0278678626329791</v>
      </c>
      <c r="T31" s="3">
        <v>0.01</v>
      </c>
      <c r="U31" s="25">
        <f t="shared" si="9"/>
        <v>0.000278678626329791</v>
      </c>
      <c r="V31" s="24"/>
      <c r="W31" s="3"/>
      <c r="X31" s="25"/>
      <c r="Y31" s="27">
        <v>0.02</v>
      </c>
      <c r="Z31" s="3">
        <v>0.21</v>
      </c>
      <c r="AA31" s="26">
        <f t="shared" si="10"/>
        <v>0.0042</v>
      </c>
      <c r="AB31" s="3">
        <v>0.01</v>
      </c>
      <c r="AC31" s="3">
        <v>0.29</v>
      </c>
      <c r="AD31" s="26">
        <f t="shared" si="11"/>
        <v>0.0029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</v>
      </c>
      <c r="AO31" s="3">
        <v>0.38</v>
      </c>
      <c r="AP31" s="3">
        <f t="shared" si="13"/>
        <v>0.0038</v>
      </c>
      <c r="AQ31" s="1">
        <f t="shared" si="14"/>
        <v>0.0221786786263298</v>
      </c>
      <c r="AR31" s="28">
        <f t="shared" si="15"/>
        <v>107.193402777778</v>
      </c>
      <c r="AS31" s="1">
        <f t="shared" si="16"/>
        <v>0.173333333333333</v>
      </c>
      <c r="AT31" s="2">
        <f t="shared" si="20"/>
        <v>73.3446916666667</v>
      </c>
      <c r="AU31" s="1">
        <f t="shared" si="17"/>
        <v>202501.994124199</v>
      </c>
    </row>
    <row r="32" s="1" customFormat="1" spans="1:47">
      <c r="A32" s="13"/>
      <c r="B32" s="13"/>
      <c r="C32" s="16">
        <v>5</v>
      </c>
      <c r="D32" s="40">
        <v>14.7318071017419</v>
      </c>
      <c r="E32" s="19">
        <f t="shared" si="18"/>
        <v>2.22613398586667</v>
      </c>
      <c r="F32" s="16" t="s">
        <v>75</v>
      </c>
      <c r="G32" s="13">
        <v>6</v>
      </c>
      <c r="H32" s="18">
        <f t="shared" si="0"/>
        <v>14.7318071017419</v>
      </c>
      <c r="I32" s="18">
        <f t="shared" si="1"/>
        <v>287.881807101742</v>
      </c>
      <c r="J32" s="18">
        <f t="shared" si="2"/>
        <v>0.107998492965115</v>
      </c>
      <c r="K32" s="18">
        <f t="shared" si="3"/>
        <v>107.193402777778</v>
      </c>
      <c r="L32" s="18">
        <f t="shared" si="4"/>
        <v>1.07193402777778</v>
      </c>
      <c r="M32" s="13" t="s">
        <v>73</v>
      </c>
      <c r="N32" s="13"/>
      <c r="O32" s="18">
        <f t="shared" si="19"/>
        <v>2.32710162100832</v>
      </c>
      <c r="P32" s="18">
        <f t="shared" si="5"/>
        <v>0.251323468045574</v>
      </c>
      <c r="Q32" s="23">
        <f t="shared" si="6"/>
        <v>0.0435627344612329</v>
      </c>
      <c r="R32" s="18">
        <f t="shared" si="7"/>
        <v>0.185801898148148</v>
      </c>
      <c r="S32" s="24">
        <f t="shared" si="8"/>
        <v>0.234457962461171</v>
      </c>
      <c r="T32" s="3">
        <v>0.01</v>
      </c>
      <c r="U32" s="25">
        <f t="shared" si="9"/>
        <v>0.00234457962461171</v>
      </c>
      <c r="V32" s="24"/>
      <c r="W32" s="3"/>
      <c r="X32" s="25"/>
      <c r="Y32" s="27">
        <v>0.04</v>
      </c>
      <c r="Z32" s="3">
        <v>0.21</v>
      </c>
      <c r="AA32" s="26">
        <f t="shared" si="10"/>
        <v>0.0084</v>
      </c>
      <c r="AB32" s="3">
        <v>0.015</v>
      </c>
      <c r="AC32" s="3">
        <v>0.29</v>
      </c>
      <c r="AD32" s="26">
        <f t="shared" si="11"/>
        <v>0.00435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0.0317945796246117</v>
      </c>
      <c r="AR32" s="28">
        <f t="shared" si="15"/>
        <v>107.193402777778</v>
      </c>
      <c r="AS32" s="1">
        <f t="shared" si="16"/>
        <v>0.173333333333333</v>
      </c>
      <c r="AT32" s="2">
        <f t="shared" si="20"/>
        <v>73.3446916666667</v>
      </c>
      <c r="AU32" s="1">
        <f t="shared" si="17"/>
        <v>290299.791290585</v>
      </c>
    </row>
    <row r="33" s="1" customFormat="1" spans="1:47">
      <c r="A33" s="13"/>
      <c r="B33" s="13"/>
      <c r="C33" s="16">
        <v>6</v>
      </c>
      <c r="D33" s="40">
        <v>19.2577368176667</v>
      </c>
      <c r="E33" s="19">
        <f t="shared" si="18"/>
        <v>14.7318071017419</v>
      </c>
      <c r="F33" s="16" t="s">
        <v>73</v>
      </c>
      <c r="G33" s="13">
        <v>7</v>
      </c>
      <c r="H33" s="18">
        <f t="shared" si="0"/>
        <v>19.2577368176667</v>
      </c>
      <c r="I33" s="18">
        <f t="shared" si="1"/>
        <v>292.407736817667</v>
      </c>
      <c r="J33" s="18">
        <f t="shared" si="2"/>
        <v>0.182294198774649</v>
      </c>
      <c r="K33" s="18">
        <f t="shared" si="3"/>
        <v>107.193402777778</v>
      </c>
      <c r="L33" s="18">
        <f t="shared" si="4"/>
        <v>1.07193402777778</v>
      </c>
      <c r="M33" s="13" t="s">
        <v>73</v>
      </c>
      <c r="N33" s="13"/>
      <c r="O33" s="18">
        <f t="shared" si="19"/>
        <v>3.14771218074052</v>
      </c>
      <c r="P33" s="18">
        <f t="shared" si="5"/>
        <v>0.573809669961296</v>
      </c>
      <c r="Q33" s="23">
        <f t="shared" si="6"/>
        <v>0.0994603427932914</v>
      </c>
      <c r="R33" s="18">
        <f t="shared" si="7"/>
        <v>0.185801898148148</v>
      </c>
      <c r="S33" s="24">
        <f t="shared" si="8"/>
        <v>0.535303157742701</v>
      </c>
      <c r="T33" s="3">
        <v>0.01</v>
      </c>
      <c r="U33" s="25">
        <f t="shared" si="9"/>
        <v>0.00535303157742701</v>
      </c>
      <c r="V33" s="24"/>
      <c r="W33" s="3"/>
      <c r="X33" s="25"/>
      <c r="Y33" s="27">
        <v>0.04</v>
      </c>
      <c r="Z33" s="3">
        <v>0.21</v>
      </c>
      <c r="AA33" s="26">
        <f t="shared" si="10"/>
        <v>0.0084</v>
      </c>
      <c r="AB33" s="3">
        <v>0.015</v>
      </c>
      <c r="AC33" s="3">
        <v>0.29</v>
      </c>
      <c r="AD33" s="26">
        <f t="shared" si="11"/>
        <v>0.00435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0.034803031577427</v>
      </c>
      <c r="AR33" s="28">
        <f t="shared" si="15"/>
        <v>107.193402777778</v>
      </c>
      <c r="AS33" s="1">
        <f t="shared" si="16"/>
        <v>0.173333333333333</v>
      </c>
      <c r="AT33" s="2">
        <f t="shared" si="20"/>
        <v>73.3446916666667</v>
      </c>
      <c r="AU33" s="1">
        <f t="shared" si="17"/>
        <v>317768.403372312</v>
      </c>
    </row>
    <row r="34" s="1" customFormat="1" spans="1:47">
      <c r="A34" s="13"/>
      <c r="B34" s="13"/>
      <c r="C34" s="16">
        <v>7</v>
      </c>
      <c r="D34" s="40">
        <v>21.2952817774194</v>
      </c>
      <c r="E34" s="19">
        <f t="shared" si="18"/>
        <v>19.2577368176667</v>
      </c>
      <c r="F34" s="16" t="s">
        <v>73</v>
      </c>
      <c r="G34" s="13">
        <v>8</v>
      </c>
      <c r="H34" s="18">
        <f t="shared" si="0"/>
        <v>21.2952817774194</v>
      </c>
      <c r="I34" s="18">
        <f t="shared" si="1"/>
        <v>294.445281777419</v>
      </c>
      <c r="J34" s="18">
        <f t="shared" si="2"/>
        <v>0.229533000221132</v>
      </c>
      <c r="K34" s="18">
        <f t="shared" si="3"/>
        <v>107.193402777778</v>
      </c>
      <c r="L34" s="18">
        <f t="shared" si="4"/>
        <v>1.07193402777778</v>
      </c>
      <c r="M34" s="13" t="s">
        <v>73</v>
      </c>
      <c r="N34" s="13"/>
      <c r="O34" s="18">
        <f t="shared" si="19"/>
        <v>3.645836538557</v>
      </c>
      <c r="P34" s="18">
        <f t="shared" si="5"/>
        <v>0.836839799010815</v>
      </c>
      <c r="Q34" s="23">
        <f t="shared" si="6"/>
        <v>0.145052231828541</v>
      </c>
      <c r="R34" s="18">
        <f t="shared" si="7"/>
        <v>0.185801898148148</v>
      </c>
      <c r="S34" s="24">
        <f t="shared" si="8"/>
        <v>0.780682185027435</v>
      </c>
      <c r="T34" s="3">
        <v>0.01</v>
      </c>
      <c r="U34" s="25">
        <f t="shared" si="9"/>
        <v>0.00780682185027435</v>
      </c>
      <c r="V34" s="24"/>
      <c r="W34" s="3"/>
      <c r="X34" s="25"/>
      <c r="Y34" s="27">
        <v>0.04</v>
      </c>
      <c r="Z34" s="3">
        <v>0.21</v>
      </c>
      <c r="AA34" s="26">
        <f t="shared" si="10"/>
        <v>0.0084</v>
      </c>
      <c r="AB34" s="3">
        <v>0.015</v>
      </c>
      <c r="AC34" s="3">
        <v>0.29</v>
      </c>
      <c r="AD34" s="26">
        <f t="shared" si="11"/>
        <v>0.00435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0.0372568218502744</v>
      </c>
      <c r="AR34" s="28">
        <f t="shared" si="15"/>
        <v>107.193402777778</v>
      </c>
      <c r="AS34" s="1">
        <f t="shared" si="16"/>
        <v>0.173333333333333</v>
      </c>
      <c r="AT34" s="2">
        <f t="shared" si="20"/>
        <v>73.3446916666667</v>
      </c>
      <c r="AU34" s="1">
        <f t="shared" si="17"/>
        <v>340172.687765714</v>
      </c>
    </row>
    <row r="35" s="1" customFormat="1" spans="1:47">
      <c r="A35" s="13"/>
      <c r="B35" s="13"/>
      <c r="C35" s="16">
        <v>8</v>
      </c>
      <c r="D35" s="40">
        <v>19.4198860196774</v>
      </c>
      <c r="E35" s="19">
        <f t="shared" si="18"/>
        <v>21.2952817774194</v>
      </c>
      <c r="F35" s="16" t="s">
        <v>73</v>
      </c>
      <c r="G35" s="13">
        <v>9</v>
      </c>
      <c r="H35" s="18">
        <f t="shared" si="0"/>
        <v>19.4198860196774</v>
      </c>
      <c r="I35" s="18">
        <f t="shared" si="1"/>
        <v>292.569886019677</v>
      </c>
      <c r="J35" s="18">
        <f t="shared" si="2"/>
        <v>0.185689658189618</v>
      </c>
      <c r="K35" s="18">
        <f t="shared" si="3"/>
        <v>107.193402777778</v>
      </c>
      <c r="L35" s="18">
        <f t="shared" si="4"/>
        <v>1.07193402777778</v>
      </c>
      <c r="M35" s="13" t="s">
        <v>73</v>
      </c>
      <c r="N35" s="13"/>
      <c r="O35" s="18">
        <f t="shared" si="19"/>
        <v>3.88093076732396</v>
      </c>
      <c r="P35" s="18">
        <f t="shared" si="5"/>
        <v>0.720648707641959</v>
      </c>
      <c r="Q35" s="23">
        <f t="shared" si="6"/>
        <v>0.124912442657939</v>
      </c>
      <c r="R35" s="18">
        <f t="shared" si="7"/>
        <v>0.185801898148148</v>
      </c>
      <c r="S35" s="24">
        <f t="shared" si="8"/>
        <v>0.672288302234357</v>
      </c>
      <c r="T35" s="3">
        <v>0.01</v>
      </c>
      <c r="U35" s="25">
        <f t="shared" si="9"/>
        <v>0.00672288302234357</v>
      </c>
      <c r="V35" s="24"/>
      <c r="W35" s="3"/>
      <c r="X35" s="25"/>
      <c r="Y35" s="27">
        <v>0.02</v>
      </c>
      <c r="Z35" s="3">
        <v>0.21</v>
      </c>
      <c r="AA35" s="26">
        <f t="shared" si="10"/>
        <v>0.0042</v>
      </c>
      <c r="AB35" s="3">
        <v>0.01</v>
      </c>
      <c r="AC35" s="3">
        <v>0.29</v>
      </c>
      <c r="AD35" s="26">
        <f t="shared" si="11"/>
        <v>0.0029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</v>
      </c>
      <c r="AO35" s="3">
        <v>0.38</v>
      </c>
      <c r="AP35" s="3">
        <f t="shared" si="13"/>
        <v>0.0038</v>
      </c>
      <c r="AQ35" s="1">
        <f t="shared" si="14"/>
        <v>0.0286228830223436</v>
      </c>
      <c r="AR35" s="28">
        <f t="shared" si="15"/>
        <v>107.193402777778</v>
      </c>
      <c r="AS35" s="1">
        <f t="shared" si="16"/>
        <v>0.173333333333333</v>
      </c>
      <c r="AT35" s="2">
        <f t="shared" si="20"/>
        <v>73.3446916666667</v>
      </c>
      <c r="AU35" s="1">
        <f t="shared" si="17"/>
        <v>261340.677109916</v>
      </c>
    </row>
    <row r="36" s="1" customFormat="1" spans="1:47">
      <c r="A36" s="13"/>
      <c r="B36" s="13"/>
      <c r="C36" s="16">
        <v>9</v>
      </c>
      <c r="D36" s="40">
        <v>12.6795273867667</v>
      </c>
      <c r="E36" s="19">
        <f t="shared" si="18"/>
        <v>19.4198860196774</v>
      </c>
      <c r="F36" s="16" t="s">
        <v>73</v>
      </c>
      <c r="G36" s="13">
        <v>10</v>
      </c>
      <c r="H36" s="18">
        <f t="shared" si="0"/>
        <v>12.6795273867667</v>
      </c>
      <c r="I36" s="18">
        <f t="shared" si="1"/>
        <v>285.829527386767</v>
      </c>
      <c r="J36" s="18">
        <f t="shared" si="2"/>
        <v>0.0847131839624364</v>
      </c>
      <c r="K36" s="18">
        <f t="shared" si="3"/>
        <v>107.193402777778</v>
      </c>
      <c r="L36" s="18">
        <f t="shared" si="4"/>
        <v>1.07193402777778</v>
      </c>
      <c r="M36" s="13" t="s">
        <v>73</v>
      </c>
      <c r="N36" s="13"/>
      <c r="O36" s="18">
        <f t="shared" si="19"/>
        <v>4.23221608745978</v>
      </c>
      <c r="P36" s="18">
        <f t="shared" si="5"/>
        <v>0.358524499985763</v>
      </c>
      <c r="Q36" s="23">
        <f t="shared" si="6"/>
        <v>0.062144246664199</v>
      </c>
      <c r="R36" s="18">
        <f t="shared" si="7"/>
        <v>0.185801898148148</v>
      </c>
      <c r="S36" s="24">
        <f t="shared" si="8"/>
        <v>0.334465079655153</v>
      </c>
      <c r="T36" s="3">
        <v>0.01</v>
      </c>
      <c r="U36" s="25">
        <f t="shared" si="9"/>
        <v>0.00334465079655153</v>
      </c>
      <c r="V36" s="24"/>
      <c r="W36" s="3"/>
      <c r="X36" s="25"/>
      <c r="Y36" s="27">
        <v>0.02</v>
      </c>
      <c r="Z36" s="3">
        <v>0.21</v>
      </c>
      <c r="AA36" s="26">
        <f t="shared" si="10"/>
        <v>0.0042</v>
      </c>
      <c r="AB36" s="3">
        <v>0.01</v>
      </c>
      <c r="AC36" s="3">
        <v>0.29</v>
      </c>
      <c r="AD36" s="26">
        <f t="shared" si="11"/>
        <v>0.0029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0.0252446507965515</v>
      </c>
      <c r="AR36" s="28">
        <f t="shared" si="15"/>
        <v>107.193402777778</v>
      </c>
      <c r="AS36" s="1">
        <f t="shared" si="16"/>
        <v>0.173333333333333</v>
      </c>
      <c r="AT36" s="2">
        <f t="shared" si="20"/>
        <v>73.3446916666667</v>
      </c>
      <c r="AU36" s="1">
        <f t="shared" si="17"/>
        <v>230495.79343297</v>
      </c>
    </row>
    <row r="37" s="1" customFormat="1" spans="1:47">
      <c r="A37" s="13"/>
      <c r="B37" s="13"/>
      <c r="C37" s="16">
        <v>10</v>
      </c>
      <c r="D37" s="40">
        <v>3.76996366677419</v>
      </c>
      <c r="E37" s="19">
        <f t="shared" si="18"/>
        <v>12.6795273867667</v>
      </c>
      <c r="F37" s="16" t="s">
        <v>73</v>
      </c>
      <c r="G37" s="13">
        <v>11</v>
      </c>
      <c r="H37" s="18">
        <f t="shared" si="0"/>
        <v>3.76996366677419</v>
      </c>
      <c r="I37" s="18">
        <f t="shared" si="1"/>
        <v>276.919963666774</v>
      </c>
      <c r="J37" s="18">
        <f t="shared" si="2"/>
        <v>0.0283115686942476</v>
      </c>
      <c r="K37" s="18">
        <f t="shared" si="3"/>
        <v>107.193402777778</v>
      </c>
      <c r="L37" s="18">
        <f t="shared" si="4"/>
        <v>1.07193402777778</v>
      </c>
      <c r="M37" s="13" t="s">
        <v>75</v>
      </c>
      <c r="N37" s="18">
        <f>(O36-P36)*C22/100</f>
        <v>3.68000700810032</v>
      </c>
      <c r="O37" s="18">
        <f t="shared" si="19"/>
        <v>1.26561860715148</v>
      </c>
      <c r="P37" s="18">
        <f t="shared" si="5"/>
        <v>0.035831648137087</v>
      </c>
      <c r="Q37" s="23">
        <f t="shared" si="6"/>
        <v>0.00621081901042842</v>
      </c>
      <c r="R37" s="18">
        <f t="shared" si="7"/>
        <v>0.185801898148148</v>
      </c>
      <c r="S37" s="24">
        <f t="shared" si="8"/>
        <v>0.0334271020497124</v>
      </c>
      <c r="T37" s="3">
        <v>0.01</v>
      </c>
      <c r="U37" s="25">
        <f t="shared" si="9"/>
        <v>0.000334271020497124</v>
      </c>
      <c r="V37" s="24"/>
      <c r="W37" s="3"/>
      <c r="X37" s="25"/>
      <c r="Y37" s="27">
        <v>0.02</v>
      </c>
      <c r="Z37" s="3">
        <v>0.21</v>
      </c>
      <c r="AA37" s="26">
        <f t="shared" si="10"/>
        <v>0.0042</v>
      </c>
      <c r="AB37" s="3">
        <v>0.01</v>
      </c>
      <c r="AC37" s="3">
        <v>0.29</v>
      </c>
      <c r="AD37" s="26">
        <f t="shared" si="11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0.0222342710204971</v>
      </c>
      <c r="AR37" s="28">
        <f t="shared" si="15"/>
        <v>107.193402777778</v>
      </c>
      <c r="AS37" s="1">
        <f t="shared" si="16"/>
        <v>0.173333333333333</v>
      </c>
      <c r="AT37" s="2">
        <f t="shared" si="20"/>
        <v>73.3446916666667</v>
      </c>
      <c r="AU37" s="1">
        <f t="shared" si="17"/>
        <v>203009.579398628</v>
      </c>
    </row>
    <row r="38" s="1" customFormat="1" spans="1:48">
      <c r="A38" s="13"/>
      <c r="B38" s="13"/>
      <c r="C38" s="16">
        <v>11</v>
      </c>
      <c r="D38" s="40">
        <v>-5.29987806853333</v>
      </c>
      <c r="E38" s="19">
        <f t="shared" si="18"/>
        <v>3.76996366677419</v>
      </c>
      <c r="F38" s="16" t="s">
        <v>75</v>
      </c>
      <c r="G38" s="13">
        <v>12</v>
      </c>
      <c r="H38" s="18">
        <f t="shared" si="0"/>
        <v>-5.29987806853333</v>
      </c>
      <c r="I38" s="18">
        <f t="shared" si="1"/>
        <v>267.850121931467</v>
      </c>
      <c r="J38" s="18">
        <f t="shared" si="2"/>
        <v>0.00860773283638487</v>
      </c>
      <c r="K38" s="18">
        <f t="shared" si="3"/>
        <v>107.193402777778</v>
      </c>
      <c r="L38" s="18">
        <f t="shared" si="4"/>
        <v>1.07193402777778</v>
      </c>
      <c r="M38" s="13" t="s">
        <v>73</v>
      </c>
      <c r="N38" s="13"/>
      <c r="O38" s="18">
        <f t="shared" si="19"/>
        <v>2.30172098679217</v>
      </c>
      <c r="P38" s="18">
        <f t="shared" si="5"/>
        <v>0.0198125993182071</v>
      </c>
      <c r="Q38" s="23">
        <f t="shared" si="6"/>
        <v>0.00343418388182257</v>
      </c>
      <c r="R38" s="18">
        <f t="shared" si="7"/>
        <v>0.185801898148148</v>
      </c>
      <c r="S38" s="24">
        <f t="shared" si="8"/>
        <v>0.0184830398184864</v>
      </c>
      <c r="T38" s="3">
        <v>0.01</v>
      </c>
      <c r="U38" s="25">
        <f t="shared" si="9"/>
        <v>0.000184830398184864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0.0220848303981849</v>
      </c>
      <c r="AR38" s="28">
        <f t="shared" si="15"/>
        <v>107.193402777778</v>
      </c>
      <c r="AS38" s="1">
        <f t="shared" si="16"/>
        <v>0.173333333333333</v>
      </c>
      <c r="AT38" s="2">
        <f t="shared" si="20"/>
        <v>73.3446916666667</v>
      </c>
      <c r="AU38" s="1">
        <f t="shared" si="17"/>
        <v>201645.114701193</v>
      </c>
      <c r="AV38" s="1">
        <f>SUM(AU27:AU38)</f>
        <v>2849245.92939368</v>
      </c>
    </row>
    <row r="39" s="1" customFormat="1" spans="1:46">
      <c r="A39" s="13"/>
      <c r="B39" s="13"/>
      <c r="C39" s="16">
        <v>12</v>
      </c>
      <c r="D39" s="17">
        <v>-16.3169772758065</v>
      </c>
      <c r="E39" s="19">
        <f t="shared" si="18"/>
        <v>-5.29987806853333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40">
        <v>-22.1253178206452</v>
      </c>
      <c r="E42" s="16"/>
      <c r="F42" s="16"/>
      <c r="G42" s="13">
        <v>1</v>
      </c>
      <c r="H42" s="18">
        <f t="shared" ref="H42:H53" si="21">E43</f>
        <v>-22.1253178206452</v>
      </c>
      <c r="I42" s="18">
        <f t="shared" ref="I42:I53" si="22">H42+273.15</f>
        <v>251.024682179355</v>
      </c>
      <c r="J42" s="18">
        <f t="shared" ref="J42:J53" si="23">EXP(($C$16*(I42-$C$14))/($C$17*I42*$C$14))</f>
        <v>0.000752856152681683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5.803846503539e-5</v>
      </c>
      <c r="Q42" s="23">
        <f t="shared" ref="Q42:Q53" si="27">P42*$B$44</f>
        <v>9.2861544056624e-6</v>
      </c>
      <c r="R42" s="18">
        <f t="shared" ref="R42:R53" si="28">L42*$B$44</f>
        <v>0.0123345666666667</v>
      </c>
      <c r="S42" s="24">
        <f t="shared" ref="S42:S53" si="29">Q42/R42</f>
        <v>0.000752856152681683</v>
      </c>
      <c r="T42" s="3">
        <v>0.01</v>
      </c>
      <c r="U42" s="25">
        <f t="shared" ref="U42:U53" si="30">S42*T42</f>
        <v>7.52856152681683e-6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0.0148075285615268</v>
      </c>
      <c r="AR42" s="28">
        <f t="shared" ref="AR42:AR53" si="34">$B$42/12</f>
        <v>7.70910416666667</v>
      </c>
      <c r="AS42" s="1">
        <f t="shared" ref="AS42:AS53" si="35">$B$44</f>
        <v>0.16</v>
      </c>
      <c r="AT42" s="2">
        <f>$E$5/12</f>
        <v>141.336095890411</v>
      </c>
      <c r="AU42" s="1">
        <f t="shared" ref="AU42:AU53" si="36">AT42*10000*AS42*0.67*AR42*AQ42</f>
        <v>17295.5496749285</v>
      </c>
    </row>
    <row r="43" s="1" customFormat="1" spans="1:47">
      <c r="A43" s="13" t="s">
        <v>74</v>
      </c>
      <c r="B43" s="13">
        <v>1</v>
      </c>
      <c r="C43" s="16">
        <v>1</v>
      </c>
      <c r="D43" s="40">
        <v>-23.3041191748387</v>
      </c>
      <c r="E43" s="19">
        <f t="shared" ref="E43:E54" si="37">D42</f>
        <v>-22.1253178206452</v>
      </c>
      <c r="F43" s="16" t="s">
        <v>73</v>
      </c>
      <c r="G43" s="13">
        <v>2</v>
      </c>
      <c r="H43" s="18">
        <f t="shared" si="21"/>
        <v>-23.3041191748387</v>
      </c>
      <c r="I43" s="18">
        <f t="shared" si="22"/>
        <v>249.845880825161</v>
      </c>
      <c r="J43" s="18">
        <f t="shared" si="23"/>
        <v>0.000626950222830879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0.154124044868298</v>
      </c>
      <c r="P43" s="18">
        <f t="shared" si="26"/>
        <v>9.66281042737758e-5</v>
      </c>
      <c r="Q43" s="23">
        <f t="shared" si="27"/>
        <v>1.54604966838041e-5</v>
      </c>
      <c r="R43" s="18">
        <f t="shared" si="28"/>
        <v>0.0123345666666667</v>
      </c>
      <c r="S43" s="24">
        <f t="shared" si="29"/>
        <v>0.00125342844232907</v>
      </c>
      <c r="T43" s="3">
        <v>0.01</v>
      </c>
      <c r="U43" s="25">
        <f t="shared" si="30"/>
        <v>1.25342844232907e-5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0.0148125342844233</v>
      </c>
      <c r="AR43" s="28">
        <f t="shared" si="34"/>
        <v>7.70910416666667</v>
      </c>
      <c r="AS43" s="1">
        <f t="shared" si="35"/>
        <v>0.16</v>
      </c>
      <c r="AT43" s="2">
        <f t="shared" ref="AT43:AT53" si="39">$E$5/12</f>
        <v>141.336095890411</v>
      </c>
      <c r="AU43" s="1">
        <f t="shared" si="36"/>
        <v>17301.3964797248</v>
      </c>
    </row>
    <row r="44" s="1" customFormat="1" spans="1:47">
      <c r="A44" s="13" t="s">
        <v>37</v>
      </c>
      <c r="B44" s="13">
        <f>I5</f>
        <v>0.16</v>
      </c>
      <c r="C44" s="16">
        <v>2</v>
      </c>
      <c r="D44" s="40">
        <v>-18.95707699725</v>
      </c>
      <c r="E44" s="19">
        <f t="shared" si="37"/>
        <v>-23.3041191748387</v>
      </c>
      <c r="F44" s="16" t="s">
        <v>73</v>
      </c>
      <c r="G44" s="13">
        <v>3</v>
      </c>
      <c r="H44" s="18">
        <f t="shared" si="21"/>
        <v>-18.95707699725</v>
      </c>
      <c r="I44" s="18">
        <f t="shared" si="22"/>
        <v>254.19292300275</v>
      </c>
      <c r="J44" s="18">
        <f t="shared" si="23"/>
        <v>0.00122087972665608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0.231118458430691</v>
      </c>
      <c r="P44" s="18">
        <f t="shared" si="26"/>
        <v>0.000282167840354036</v>
      </c>
      <c r="Q44" s="23">
        <f t="shared" si="27"/>
        <v>4.51468544566458e-5</v>
      </c>
      <c r="R44" s="18">
        <f t="shared" si="28"/>
        <v>0.0123345666666667</v>
      </c>
      <c r="S44" s="24">
        <f t="shared" si="29"/>
        <v>0.00366018974778029</v>
      </c>
      <c r="T44" s="3">
        <v>0.01</v>
      </c>
      <c r="U44" s="25">
        <f t="shared" si="30"/>
        <v>3.66018974778029e-5</v>
      </c>
      <c r="V44" s="24"/>
      <c r="W44" s="3"/>
      <c r="X44" s="25"/>
      <c r="Y44" s="27">
        <v>0.02</v>
      </c>
      <c r="Z44" s="3">
        <v>0.49</v>
      </c>
      <c r="AA44" s="26">
        <f t="shared" si="31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32"/>
        <v>0.005</v>
      </c>
      <c r="AQ44" s="1">
        <f t="shared" si="33"/>
        <v>0.0148366018974778</v>
      </c>
      <c r="AR44" s="28">
        <f t="shared" si="34"/>
        <v>7.70910416666667</v>
      </c>
      <c r="AS44" s="1">
        <f t="shared" si="35"/>
        <v>0.16</v>
      </c>
      <c r="AT44" s="2">
        <f t="shared" si="39"/>
        <v>141.336095890411</v>
      </c>
      <c r="AU44" s="1">
        <f t="shared" si="36"/>
        <v>17329.5080309139</v>
      </c>
    </row>
    <row r="45" s="1" customFormat="1" spans="1:47">
      <c r="A45" s="13"/>
      <c r="B45" s="13"/>
      <c r="C45" s="16">
        <v>3</v>
      </c>
      <c r="D45" s="40">
        <v>-9.89495649967741</v>
      </c>
      <c r="E45" s="19">
        <f t="shared" si="37"/>
        <v>-18.95707699725</v>
      </c>
      <c r="F45" s="16" t="s">
        <v>73</v>
      </c>
      <c r="G45" s="13">
        <v>4</v>
      </c>
      <c r="H45" s="18">
        <f t="shared" si="21"/>
        <v>-9.89495649967741</v>
      </c>
      <c r="I45" s="18">
        <f t="shared" si="22"/>
        <v>263.255043500323</v>
      </c>
      <c r="J45" s="18">
        <f t="shared" si="23"/>
        <v>0.00456376765008664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0.307927332257003</v>
      </c>
      <c r="P45" s="18">
        <f t="shared" si="26"/>
        <v>0.00140530879753199</v>
      </c>
      <c r="Q45" s="23">
        <f t="shared" si="27"/>
        <v>0.000224849407605119</v>
      </c>
      <c r="R45" s="18">
        <f t="shared" si="28"/>
        <v>0.0123345666666667</v>
      </c>
      <c r="S45" s="24">
        <f t="shared" si="29"/>
        <v>0.0182292101280509</v>
      </c>
      <c r="T45" s="3">
        <v>0.01</v>
      </c>
      <c r="U45" s="25">
        <f t="shared" si="30"/>
        <v>0.000182292101280509</v>
      </c>
      <c r="V45" s="24"/>
      <c r="W45" s="3"/>
      <c r="X45" s="25"/>
      <c r="Y45" s="27">
        <v>0.02</v>
      </c>
      <c r="Z45" s="3">
        <v>0.49</v>
      </c>
      <c r="AA45" s="26">
        <f t="shared" si="31"/>
        <v>0.0098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</v>
      </c>
      <c r="AO45" s="3">
        <v>0.5</v>
      </c>
      <c r="AP45" s="3">
        <f t="shared" si="32"/>
        <v>0.005</v>
      </c>
      <c r="AQ45" s="1">
        <f t="shared" si="33"/>
        <v>0.0149822921012805</v>
      </c>
      <c r="AR45" s="28">
        <f t="shared" si="34"/>
        <v>7.70910416666667</v>
      </c>
      <c r="AS45" s="1">
        <f t="shared" si="35"/>
        <v>0.16</v>
      </c>
      <c r="AT45" s="2">
        <f t="shared" si="39"/>
        <v>141.336095890411</v>
      </c>
      <c r="AU45" s="1">
        <f t="shared" si="36"/>
        <v>17499.6776947137</v>
      </c>
    </row>
    <row r="46" s="1" customFormat="1" spans="1:47">
      <c r="A46" s="13"/>
      <c r="B46" s="13"/>
      <c r="C46" s="16">
        <v>4</v>
      </c>
      <c r="D46" s="40">
        <v>2.22613398586667</v>
      </c>
      <c r="E46" s="19">
        <f t="shared" si="37"/>
        <v>-9.89495649967741</v>
      </c>
      <c r="F46" s="16" t="s">
        <v>73</v>
      </c>
      <c r="G46" s="13">
        <v>5</v>
      </c>
      <c r="H46" s="18">
        <f t="shared" si="21"/>
        <v>2.22613398586667</v>
      </c>
      <c r="I46" s="18">
        <f t="shared" si="22"/>
        <v>275.376133985867</v>
      </c>
      <c r="J46" s="18">
        <f t="shared" si="23"/>
        <v>0.0232463641851352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0.291195922286498</v>
      </c>
      <c r="O46" s="18">
        <f t="shared" si="38"/>
        <v>0.0924171428396403</v>
      </c>
      <c r="P46" s="18">
        <f t="shared" si="26"/>
        <v>0.00214836255939994</v>
      </c>
      <c r="Q46" s="23">
        <f t="shared" si="27"/>
        <v>0.00034373800950399</v>
      </c>
      <c r="R46" s="18">
        <f t="shared" si="28"/>
        <v>0.0123345666666667</v>
      </c>
      <c r="S46" s="24">
        <f t="shared" si="29"/>
        <v>0.0278678626329791</v>
      </c>
      <c r="T46" s="3">
        <v>0.01</v>
      </c>
      <c r="U46" s="25">
        <f t="shared" si="30"/>
        <v>0.000278678626329791</v>
      </c>
      <c r="V46" s="24"/>
      <c r="W46" s="3"/>
      <c r="X46" s="25"/>
      <c r="Y46" s="27">
        <v>0.02</v>
      </c>
      <c r="Z46" s="3">
        <v>0.49</v>
      </c>
      <c r="AA46" s="26">
        <f t="shared" si="31"/>
        <v>0.0098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</v>
      </c>
      <c r="AO46" s="3">
        <v>0.5</v>
      </c>
      <c r="AP46" s="3">
        <f t="shared" si="32"/>
        <v>0.005</v>
      </c>
      <c r="AQ46" s="1">
        <f t="shared" si="33"/>
        <v>0.0150786786263298</v>
      </c>
      <c r="AR46" s="28">
        <f t="shared" si="34"/>
        <v>7.70910416666667</v>
      </c>
      <c r="AS46" s="1">
        <f t="shared" si="35"/>
        <v>0.16</v>
      </c>
      <c r="AT46" s="2">
        <f t="shared" si="39"/>
        <v>141.336095890411</v>
      </c>
      <c r="AU46" s="1">
        <f t="shared" si="36"/>
        <v>17612.25947533</v>
      </c>
    </row>
    <row r="47" s="1" customFormat="1" spans="1:47">
      <c r="A47" s="13"/>
      <c r="B47" s="13"/>
      <c r="C47" s="16">
        <v>5</v>
      </c>
      <c r="D47" s="40">
        <v>14.7318071017419</v>
      </c>
      <c r="E47" s="19">
        <f t="shared" si="37"/>
        <v>2.22613398586667</v>
      </c>
      <c r="F47" s="16" t="s">
        <v>75</v>
      </c>
      <c r="G47" s="13">
        <v>6</v>
      </c>
      <c r="H47" s="18">
        <f t="shared" si="21"/>
        <v>14.7318071017419</v>
      </c>
      <c r="I47" s="18">
        <f t="shared" si="22"/>
        <v>287.881807101742</v>
      </c>
      <c r="J47" s="18">
        <f t="shared" si="23"/>
        <v>0.107998492965115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0.167359821946907</v>
      </c>
      <c r="P47" s="18">
        <f t="shared" si="26"/>
        <v>0.0180746085531759</v>
      </c>
      <c r="Q47" s="23">
        <f t="shared" si="27"/>
        <v>0.00289193736850815</v>
      </c>
      <c r="R47" s="18">
        <f t="shared" si="28"/>
        <v>0.0123345666666667</v>
      </c>
      <c r="S47" s="24">
        <f t="shared" si="29"/>
        <v>0.234457962461171</v>
      </c>
      <c r="T47" s="3">
        <v>0.01</v>
      </c>
      <c r="U47" s="25">
        <f t="shared" si="30"/>
        <v>0.00234457962461171</v>
      </c>
      <c r="V47" s="24"/>
      <c r="W47" s="3"/>
      <c r="X47" s="25"/>
      <c r="Y47" s="27">
        <v>0.04</v>
      </c>
      <c r="Z47" s="3">
        <v>0.49</v>
      </c>
      <c r="AA47" s="26">
        <f t="shared" si="31"/>
        <v>0.0196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0.015</v>
      </c>
      <c r="AO47" s="3">
        <v>0.5</v>
      </c>
      <c r="AP47" s="3">
        <f t="shared" si="32"/>
        <v>0.0075</v>
      </c>
      <c r="AQ47" s="1">
        <f t="shared" si="33"/>
        <v>0.0294445796246117</v>
      </c>
      <c r="AR47" s="28">
        <f t="shared" si="34"/>
        <v>7.70910416666667</v>
      </c>
      <c r="AS47" s="1">
        <f t="shared" si="35"/>
        <v>0.16</v>
      </c>
      <c r="AT47" s="2">
        <f t="shared" si="39"/>
        <v>141.336095890411</v>
      </c>
      <c r="AU47" s="1">
        <f t="shared" si="36"/>
        <v>34391.9775294595</v>
      </c>
    </row>
    <row r="48" s="1" customFormat="1" spans="1:47">
      <c r="A48" s="13"/>
      <c r="B48" s="13"/>
      <c r="C48" s="16">
        <v>6</v>
      </c>
      <c r="D48" s="40">
        <v>19.2577368176667</v>
      </c>
      <c r="E48" s="19">
        <f t="shared" si="37"/>
        <v>14.7318071017419</v>
      </c>
      <c r="F48" s="16" t="s">
        <v>73</v>
      </c>
      <c r="G48" s="13">
        <v>7</v>
      </c>
      <c r="H48" s="18">
        <f t="shared" si="21"/>
        <v>19.2577368176667</v>
      </c>
      <c r="I48" s="18">
        <f t="shared" si="22"/>
        <v>292.407736817667</v>
      </c>
      <c r="J48" s="18">
        <f t="shared" si="23"/>
        <v>0.182294198774649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0.226376255060398</v>
      </c>
      <c r="P48" s="18">
        <f t="shared" si="26"/>
        <v>0.0412670780378408</v>
      </c>
      <c r="Q48" s="23">
        <f t="shared" si="27"/>
        <v>0.00660273248605453</v>
      </c>
      <c r="R48" s="18">
        <f t="shared" si="28"/>
        <v>0.0123345666666667</v>
      </c>
      <c r="S48" s="24">
        <f t="shared" si="29"/>
        <v>0.535303157742701</v>
      </c>
      <c r="T48" s="3">
        <v>0.01</v>
      </c>
      <c r="U48" s="25">
        <f t="shared" si="30"/>
        <v>0.00535303157742701</v>
      </c>
      <c r="V48" s="24"/>
      <c r="W48" s="3"/>
      <c r="X48" s="25"/>
      <c r="Y48" s="27">
        <v>0.04</v>
      </c>
      <c r="Z48" s="3">
        <v>0.49</v>
      </c>
      <c r="AA48" s="26">
        <f t="shared" si="31"/>
        <v>0.0196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0.015</v>
      </c>
      <c r="AO48" s="3">
        <v>0.5</v>
      </c>
      <c r="AP48" s="3">
        <f t="shared" si="32"/>
        <v>0.0075</v>
      </c>
      <c r="AQ48" s="1">
        <f t="shared" si="33"/>
        <v>0.032453031577427</v>
      </c>
      <c r="AR48" s="28">
        <f t="shared" si="34"/>
        <v>7.70910416666667</v>
      </c>
      <c r="AS48" s="1">
        <f t="shared" si="35"/>
        <v>0.16</v>
      </c>
      <c r="AT48" s="2">
        <f t="shared" si="39"/>
        <v>141.336095890411</v>
      </c>
      <c r="AU48" s="1">
        <f t="shared" si="36"/>
        <v>37905.921803033</v>
      </c>
    </row>
    <row r="49" s="1" customFormat="1" spans="1:47">
      <c r="A49" s="13"/>
      <c r="B49" s="13"/>
      <c r="C49" s="16">
        <v>7</v>
      </c>
      <c r="D49" s="40">
        <v>21.2952817774194</v>
      </c>
      <c r="E49" s="19">
        <f t="shared" si="37"/>
        <v>19.2577368176667</v>
      </c>
      <c r="F49" s="16" t="s">
        <v>73</v>
      </c>
      <c r="G49" s="13">
        <v>8</v>
      </c>
      <c r="H49" s="18">
        <f t="shared" si="21"/>
        <v>21.2952817774194</v>
      </c>
      <c r="I49" s="18">
        <f t="shared" si="22"/>
        <v>294.445281777419</v>
      </c>
      <c r="J49" s="18">
        <f t="shared" si="23"/>
        <v>0.229533000221132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0.262200218689224</v>
      </c>
      <c r="P49" s="18">
        <f t="shared" si="26"/>
        <v>0.0601836028543744</v>
      </c>
      <c r="Q49" s="23">
        <f t="shared" si="27"/>
        <v>0.00962937645669991</v>
      </c>
      <c r="R49" s="18">
        <f t="shared" si="28"/>
        <v>0.0123345666666667</v>
      </c>
      <c r="S49" s="24">
        <f t="shared" si="29"/>
        <v>0.780682185027436</v>
      </c>
      <c r="T49" s="3">
        <v>0.01</v>
      </c>
      <c r="U49" s="25">
        <f t="shared" si="30"/>
        <v>0.00780682185027436</v>
      </c>
      <c r="V49" s="24"/>
      <c r="W49" s="3"/>
      <c r="X49" s="25"/>
      <c r="Y49" s="27">
        <v>0.04</v>
      </c>
      <c r="Z49" s="3">
        <v>0.49</v>
      </c>
      <c r="AA49" s="26">
        <f t="shared" si="31"/>
        <v>0.0196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0.015</v>
      </c>
      <c r="AO49" s="3">
        <v>0.5</v>
      </c>
      <c r="AP49" s="3">
        <f t="shared" si="32"/>
        <v>0.0075</v>
      </c>
      <c r="AQ49" s="1">
        <f t="shared" si="33"/>
        <v>0.0349068218502744</v>
      </c>
      <c r="AR49" s="28">
        <f t="shared" si="34"/>
        <v>7.70910416666667</v>
      </c>
      <c r="AS49" s="1">
        <f t="shared" si="35"/>
        <v>0.16</v>
      </c>
      <c r="AT49" s="2">
        <f t="shared" si="39"/>
        <v>141.336095890411</v>
      </c>
      <c r="AU49" s="1">
        <f t="shared" si="36"/>
        <v>40772.0078875235</v>
      </c>
    </row>
    <row r="50" s="1" customFormat="1" spans="1:47">
      <c r="A50" s="13"/>
      <c r="B50" s="13"/>
      <c r="C50" s="16">
        <v>8</v>
      </c>
      <c r="D50" s="40">
        <v>19.4198860196774</v>
      </c>
      <c r="E50" s="19">
        <f t="shared" si="37"/>
        <v>21.2952817774194</v>
      </c>
      <c r="F50" s="16" t="s">
        <v>73</v>
      </c>
      <c r="G50" s="13">
        <v>9</v>
      </c>
      <c r="H50" s="18">
        <f t="shared" si="21"/>
        <v>19.4198860196774</v>
      </c>
      <c r="I50" s="18">
        <f t="shared" si="22"/>
        <v>292.569886019677</v>
      </c>
      <c r="J50" s="18">
        <f t="shared" si="23"/>
        <v>0.185689658189618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0.279107657501516</v>
      </c>
      <c r="P50" s="18">
        <f t="shared" si="26"/>
        <v>0.0518274055195615</v>
      </c>
      <c r="Q50" s="23">
        <f t="shared" si="27"/>
        <v>0.00829238488312983</v>
      </c>
      <c r="R50" s="18">
        <f t="shared" si="28"/>
        <v>0.0123345666666667</v>
      </c>
      <c r="S50" s="24">
        <f t="shared" si="29"/>
        <v>0.672288302234358</v>
      </c>
      <c r="T50" s="3">
        <v>0.01</v>
      </c>
      <c r="U50" s="25">
        <f t="shared" si="30"/>
        <v>0.00672288302234358</v>
      </c>
      <c r="V50" s="24"/>
      <c r="W50" s="3"/>
      <c r="X50" s="25"/>
      <c r="Y50" s="27">
        <v>0.02</v>
      </c>
      <c r="Z50" s="3">
        <v>0.49</v>
      </c>
      <c r="AA50" s="26">
        <f t="shared" si="31"/>
        <v>0.0098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</v>
      </c>
      <c r="AO50" s="3">
        <v>0.5</v>
      </c>
      <c r="AP50" s="3">
        <f t="shared" si="32"/>
        <v>0.005</v>
      </c>
      <c r="AQ50" s="1">
        <f t="shared" si="33"/>
        <v>0.0215228830223436</v>
      </c>
      <c r="AR50" s="28">
        <f t="shared" si="34"/>
        <v>7.70910416666667</v>
      </c>
      <c r="AS50" s="1">
        <f t="shared" si="35"/>
        <v>0.16</v>
      </c>
      <c r="AT50" s="2">
        <f t="shared" si="39"/>
        <v>141.336095890411</v>
      </c>
      <c r="AU50" s="1">
        <f t="shared" si="36"/>
        <v>25139.2452774196</v>
      </c>
    </row>
    <row r="51" s="1" customFormat="1" spans="1:47">
      <c r="A51" s="13"/>
      <c r="B51" s="13"/>
      <c r="C51" s="16">
        <v>9</v>
      </c>
      <c r="D51" s="40">
        <v>12.6795273867667</v>
      </c>
      <c r="E51" s="19">
        <f t="shared" si="37"/>
        <v>19.4198860196774</v>
      </c>
      <c r="F51" s="16" t="s">
        <v>73</v>
      </c>
      <c r="G51" s="13">
        <v>10</v>
      </c>
      <c r="H51" s="18">
        <f t="shared" si="21"/>
        <v>12.6795273867667</v>
      </c>
      <c r="I51" s="18">
        <f t="shared" si="22"/>
        <v>285.829527386767</v>
      </c>
      <c r="J51" s="18">
        <f t="shared" si="23"/>
        <v>0.0847131839624364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0.304371293648621</v>
      </c>
      <c r="P51" s="18">
        <f t="shared" si="26"/>
        <v>0.0257842613917404</v>
      </c>
      <c r="Q51" s="23">
        <f t="shared" si="27"/>
        <v>0.00412548182267846</v>
      </c>
      <c r="R51" s="18">
        <f t="shared" si="28"/>
        <v>0.0123345666666667</v>
      </c>
      <c r="S51" s="24">
        <f t="shared" si="29"/>
        <v>0.334465079655153</v>
      </c>
      <c r="T51" s="3">
        <v>0.01</v>
      </c>
      <c r="U51" s="25">
        <f t="shared" si="30"/>
        <v>0.00334465079655153</v>
      </c>
      <c r="V51" s="24"/>
      <c r="W51" s="3"/>
      <c r="X51" s="25"/>
      <c r="Y51" s="27">
        <v>0.02</v>
      </c>
      <c r="Z51" s="3">
        <v>0.49</v>
      </c>
      <c r="AA51" s="26">
        <f t="shared" si="31"/>
        <v>0.0098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</v>
      </c>
      <c r="AO51" s="3">
        <v>0.5</v>
      </c>
      <c r="AP51" s="3">
        <f t="shared" si="32"/>
        <v>0.005</v>
      </c>
      <c r="AQ51" s="1">
        <f t="shared" si="33"/>
        <v>0.0181446507965515</v>
      </c>
      <c r="AR51" s="28">
        <f t="shared" si="34"/>
        <v>7.70910416666667</v>
      </c>
      <c r="AS51" s="1">
        <f t="shared" si="35"/>
        <v>0.16</v>
      </c>
      <c r="AT51" s="2">
        <f t="shared" si="39"/>
        <v>141.336095890411</v>
      </c>
      <c r="AU51" s="1">
        <f t="shared" si="36"/>
        <v>21193.388746949</v>
      </c>
    </row>
    <row r="52" s="1" customFormat="1" spans="1:47">
      <c r="A52" s="13"/>
      <c r="B52" s="13"/>
      <c r="C52" s="16">
        <v>10</v>
      </c>
      <c r="D52" s="40">
        <v>3.76996366677419</v>
      </c>
      <c r="E52" s="19">
        <f t="shared" si="37"/>
        <v>12.6795273867667</v>
      </c>
      <c r="F52" s="16" t="s">
        <v>73</v>
      </c>
      <c r="G52" s="13">
        <v>11</v>
      </c>
      <c r="H52" s="18">
        <f t="shared" si="21"/>
        <v>3.76996366677419</v>
      </c>
      <c r="I52" s="18">
        <f t="shared" si="22"/>
        <v>276.919963666774</v>
      </c>
      <c r="J52" s="18">
        <f t="shared" si="23"/>
        <v>0.0283115686942476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0.264657680644037</v>
      </c>
      <c r="O52" s="18">
        <f t="shared" si="38"/>
        <v>0.0910203932795107</v>
      </c>
      <c r="P52" s="18">
        <f t="shared" si="26"/>
        <v>0.0025769301169103</v>
      </c>
      <c r="Q52" s="23">
        <f t="shared" si="27"/>
        <v>0.000412308818705648</v>
      </c>
      <c r="R52" s="18">
        <f t="shared" si="28"/>
        <v>0.0123345666666667</v>
      </c>
      <c r="S52" s="24">
        <f t="shared" si="29"/>
        <v>0.0334271020497124</v>
      </c>
      <c r="T52" s="3">
        <v>0.01</v>
      </c>
      <c r="U52" s="25">
        <f t="shared" si="30"/>
        <v>0.000334271020497124</v>
      </c>
      <c r="V52" s="24"/>
      <c r="W52" s="3"/>
      <c r="X52" s="25"/>
      <c r="Y52" s="27">
        <v>0.02</v>
      </c>
      <c r="Z52" s="3">
        <v>0.49</v>
      </c>
      <c r="AA52" s="26">
        <f t="shared" si="31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32"/>
        <v>0.005</v>
      </c>
      <c r="AQ52" s="1">
        <f t="shared" si="33"/>
        <v>0.0151342710204971</v>
      </c>
      <c r="AR52" s="28">
        <f t="shared" si="34"/>
        <v>7.70910416666667</v>
      </c>
      <c r="AS52" s="1">
        <f t="shared" si="35"/>
        <v>0.16</v>
      </c>
      <c r="AT52" s="2">
        <f t="shared" si="39"/>
        <v>141.336095890411</v>
      </c>
      <c r="AU52" s="1">
        <f t="shared" si="36"/>
        <v>17677.1927294428</v>
      </c>
    </row>
    <row r="53" s="1" customFormat="1" spans="1:48">
      <c r="A53" s="13"/>
      <c r="B53" s="13"/>
      <c r="C53" s="16">
        <v>11</v>
      </c>
      <c r="D53" s="40">
        <v>-5.29987806853333</v>
      </c>
      <c r="E53" s="19">
        <f t="shared" si="37"/>
        <v>3.76996366677419</v>
      </c>
      <c r="F53" s="16" t="s">
        <v>75</v>
      </c>
      <c r="G53" s="13">
        <v>12</v>
      </c>
      <c r="H53" s="18">
        <f t="shared" si="21"/>
        <v>-5.29987806853333</v>
      </c>
      <c r="I53" s="18">
        <f t="shared" si="22"/>
        <v>267.850121931467</v>
      </c>
      <c r="J53" s="18">
        <f t="shared" si="23"/>
        <v>0.00860773283638487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0.165534504829267</v>
      </c>
      <c r="P53" s="18">
        <f t="shared" si="26"/>
        <v>0.00142487679277359</v>
      </c>
      <c r="Q53" s="23">
        <f t="shared" si="27"/>
        <v>0.000227980286843775</v>
      </c>
      <c r="R53" s="18">
        <f t="shared" si="28"/>
        <v>0.0123345666666667</v>
      </c>
      <c r="S53" s="24">
        <f t="shared" si="29"/>
        <v>0.0184830398184864</v>
      </c>
      <c r="T53" s="3">
        <v>0.01</v>
      </c>
      <c r="U53" s="25">
        <f t="shared" si="30"/>
        <v>0.000184830398184864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0.0149848303981849</v>
      </c>
      <c r="AR53" s="28">
        <f t="shared" si="34"/>
        <v>7.70910416666667</v>
      </c>
      <c r="AS53" s="1">
        <f t="shared" si="35"/>
        <v>0.16</v>
      </c>
      <c r="AT53" s="2">
        <f t="shared" si="39"/>
        <v>141.336095890411</v>
      </c>
      <c r="AU53" s="1">
        <f t="shared" si="36"/>
        <v>17502.6424865772</v>
      </c>
      <c r="AV53" s="1">
        <f>SUM(AU42:AU53)</f>
        <v>281620.767816015</v>
      </c>
    </row>
    <row r="54" s="1" customFormat="1" spans="1:46">
      <c r="A54" s="13"/>
      <c r="B54" s="13"/>
      <c r="C54" s="16">
        <v>12</v>
      </c>
      <c r="D54" s="17">
        <v>-16.3169772758065</v>
      </c>
      <c r="E54" s="19">
        <f t="shared" si="37"/>
        <v>-5.29987806853333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9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="1" customFormat="1" spans="1:79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="1" customFormat="1" spans="1:79">
      <c r="A58" s="13" t="s">
        <v>71</v>
      </c>
      <c r="B58" s="13">
        <f>F7</f>
        <v>122.786</v>
      </c>
      <c r="C58" s="16" t="s">
        <v>72</v>
      </c>
      <c r="D58" s="40">
        <v>-22.1253178206452</v>
      </c>
      <c r="E58" s="16"/>
      <c r="F58" s="16"/>
      <c r="G58" s="13">
        <v>1</v>
      </c>
      <c r="H58" s="18">
        <f t="shared" ref="H58:H69" si="40">E59</f>
        <v>-22.1253178206452</v>
      </c>
      <c r="I58" s="18">
        <f t="shared" ref="I58:I69" si="41">H58+273.15</f>
        <v>251.024682179355</v>
      </c>
      <c r="J58" s="18">
        <f t="shared" ref="J58:J69" si="42">EXP(($C$16*(I58-$C$14))/($C$17*I58*$C$14))</f>
        <v>0.000752856152681683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0.0020799044001714</v>
      </c>
      <c r="Q58" s="23">
        <f t="shared" ref="Q58:Q69" si="46">P58*$B$60</f>
        <v>0.000603172276049705</v>
      </c>
      <c r="R58" s="18">
        <f t="shared" ref="R58:R69" si="47">L58*$B$60</f>
        <v>0.80117865</v>
      </c>
      <c r="S58" s="24">
        <f t="shared" ref="S58:S69" si="48">Q58/R58</f>
        <v>0.000752856152681683</v>
      </c>
      <c r="T58" s="3">
        <v>0.27</v>
      </c>
      <c r="U58" s="25">
        <f t="shared" ref="U58:U69" si="49">S58*T58</f>
        <v>0.000203271161224054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0.226439495586626</v>
      </c>
      <c r="AC58" s="28">
        <f t="shared" ref="AC58:AC69" si="51">$B$58/12</f>
        <v>10.2321666666667</v>
      </c>
      <c r="AD58" s="1">
        <f t="shared" ref="AD58:AD69" si="52">$B$60</f>
        <v>0.29</v>
      </c>
      <c r="AE58" s="29">
        <f t="shared" ref="AE58:AE69" si="53">$E$7/12</f>
        <v>283.874733658609</v>
      </c>
      <c r="AF58" s="1">
        <f t="shared" ref="AF58:AF69" si="54">AE58*10000*AC58*AB58</f>
        <v>6577282.93150886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="1" customFormat="1" spans="1:79">
      <c r="A59" s="13" t="s">
        <v>74</v>
      </c>
      <c r="B59" s="13">
        <v>27</v>
      </c>
      <c r="C59" s="16">
        <v>1</v>
      </c>
      <c r="D59" s="40">
        <v>-23.3041191748387</v>
      </c>
      <c r="E59" s="19">
        <f t="shared" ref="E59:E70" si="55">D58</f>
        <v>-22.1253178206452</v>
      </c>
      <c r="F59" s="16" t="s">
        <v>73</v>
      </c>
      <c r="G59" s="13">
        <v>2</v>
      </c>
      <c r="H59" s="18">
        <f t="shared" si="40"/>
        <v>-23.3041191748387</v>
      </c>
      <c r="I59" s="18">
        <f t="shared" si="41"/>
        <v>249.845880825161</v>
      </c>
      <c r="J59" s="18">
        <f t="shared" si="42"/>
        <v>0.000626950222830879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5.52329009559983</v>
      </c>
      <c r="P59" s="18">
        <f t="shared" si="45"/>
        <v>0.0034628279561959</v>
      </c>
      <c r="Q59" s="23">
        <f t="shared" si="46"/>
        <v>0.00100422010729681</v>
      </c>
      <c r="R59" s="18">
        <f t="shared" si="47"/>
        <v>0.80117865</v>
      </c>
      <c r="S59" s="24">
        <f t="shared" si="48"/>
        <v>0.00125342844232907</v>
      </c>
      <c r="T59" s="3">
        <v>0.27</v>
      </c>
      <c r="U59" s="25">
        <f t="shared" si="49"/>
        <v>0.00033842567942885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0.226465756109513</v>
      </c>
      <c r="AC59" s="28">
        <f t="shared" si="51"/>
        <v>10.2321666666667</v>
      </c>
      <c r="AD59" s="1">
        <f t="shared" si="52"/>
        <v>0.29</v>
      </c>
      <c r="AE59" s="29">
        <f t="shared" si="53"/>
        <v>283.874733658609</v>
      </c>
      <c r="AF59" s="1">
        <f t="shared" si="54"/>
        <v>6578045.70872893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="1" customFormat="1" spans="1:79">
      <c r="A60" s="13" t="s">
        <v>37</v>
      </c>
      <c r="B60" s="13">
        <f>H7</f>
        <v>0.29</v>
      </c>
      <c r="C60" s="16">
        <v>2</v>
      </c>
      <c r="D60" s="40">
        <v>-18.95707699725</v>
      </c>
      <c r="E60" s="19">
        <f t="shared" si="55"/>
        <v>-23.3041191748387</v>
      </c>
      <c r="F60" s="16" t="s">
        <v>73</v>
      </c>
      <c r="G60" s="13">
        <v>3</v>
      </c>
      <c r="H60" s="18">
        <f t="shared" si="40"/>
        <v>-18.95707699725</v>
      </c>
      <c r="I60" s="18">
        <f t="shared" si="41"/>
        <v>254.19292300275</v>
      </c>
      <c r="J60" s="18">
        <f t="shared" si="42"/>
        <v>0.00122087972665608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8.28251226764363</v>
      </c>
      <c r="P60" s="18">
        <f t="shared" si="45"/>
        <v>0.0101119513133464</v>
      </c>
      <c r="Q60" s="23">
        <f t="shared" si="46"/>
        <v>0.00293246588087045</v>
      </c>
      <c r="R60" s="18">
        <f t="shared" si="47"/>
        <v>0.80117865</v>
      </c>
      <c r="S60" s="24">
        <f t="shared" si="48"/>
        <v>0.00366018974778029</v>
      </c>
      <c r="T60" s="3">
        <v>0.27</v>
      </c>
      <c r="U60" s="25">
        <f t="shared" si="49"/>
        <v>0.000988251231900678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50"/>
        <v>0.226592017214358</v>
      </c>
      <c r="AC60" s="28">
        <f t="shared" si="51"/>
        <v>10.2321666666667</v>
      </c>
      <c r="AD60" s="1">
        <f t="shared" si="52"/>
        <v>0.29</v>
      </c>
      <c r="AE60" s="29">
        <f t="shared" si="53"/>
        <v>283.874733658609</v>
      </c>
      <c r="AF60" s="1">
        <f t="shared" si="54"/>
        <v>6581713.15644012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="1" customFormat="1" spans="1:79">
      <c r="A61" s="13"/>
      <c r="B61" s="13"/>
      <c r="C61" s="16">
        <v>3</v>
      </c>
      <c r="D61" s="40">
        <v>-9.89495649967741</v>
      </c>
      <c r="E61" s="19">
        <f t="shared" si="55"/>
        <v>-18.95707699725</v>
      </c>
      <c r="F61" s="16" t="s">
        <v>73</v>
      </c>
      <c r="G61" s="13">
        <v>4</v>
      </c>
      <c r="H61" s="18">
        <f t="shared" si="40"/>
        <v>-9.89495649967741</v>
      </c>
      <c r="I61" s="18">
        <f t="shared" si="41"/>
        <v>263.255043500323</v>
      </c>
      <c r="J61" s="18">
        <f t="shared" si="42"/>
        <v>0.00456376765008664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11.0350853163303</v>
      </c>
      <c r="P61" s="18">
        <f t="shared" si="45"/>
        <v>0.0503615653826142</v>
      </c>
      <c r="Q61" s="23">
        <f t="shared" si="46"/>
        <v>0.0146048539609581</v>
      </c>
      <c r="R61" s="18">
        <f t="shared" si="47"/>
        <v>0.80117865</v>
      </c>
      <c r="S61" s="24">
        <f t="shared" si="48"/>
        <v>0.0182292101280509</v>
      </c>
      <c r="T61" s="3">
        <v>0.27</v>
      </c>
      <c r="U61" s="25">
        <f t="shared" si="49"/>
        <v>0.00492188673457374</v>
      </c>
      <c r="V61" s="3">
        <v>180.9</v>
      </c>
      <c r="W61" s="26">
        <v>6</v>
      </c>
      <c r="X61" s="26">
        <v>3</v>
      </c>
      <c r="Y61" s="26">
        <v>0.3</v>
      </c>
      <c r="Z61" s="26">
        <v>6</v>
      </c>
      <c r="AA61" s="3">
        <v>30.2</v>
      </c>
      <c r="AB61" s="2">
        <f t="shared" si="50"/>
        <v>0.227356322592528</v>
      </c>
      <c r="AC61" s="28">
        <f t="shared" si="51"/>
        <v>10.2321666666667</v>
      </c>
      <c r="AD61" s="1">
        <f t="shared" si="52"/>
        <v>0.29</v>
      </c>
      <c r="AE61" s="29">
        <f t="shared" si="53"/>
        <v>283.874733658609</v>
      </c>
      <c r="AF61" s="1">
        <f t="shared" si="54"/>
        <v>6603913.58002467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="1" customFormat="1" spans="1:79">
      <c r="A62" s="13"/>
      <c r="B62" s="13"/>
      <c r="C62" s="16">
        <v>4</v>
      </c>
      <c r="D62" s="40">
        <v>2.22613398586667</v>
      </c>
      <c r="E62" s="19">
        <f t="shared" si="55"/>
        <v>-9.89495649967741</v>
      </c>
      <c r="F62" s="16" t="s">
        <v>73</v>
      </c>
      <c r="G62" s="13">
        <v>5</v>
      </c>
      <c r="H62" s="18">
        <f t="shared" si="40"/>
        <v>2.22613398586667</v>
      </c>
      <c r="I62" s="18">
        <f t="shared" si="41"/>
        <v>275.376133985867</v>
      </c>
      <c r="J62" s="18">
        <f t="shared" si="42"/>
        <v>0.0232463641851352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10.4354875634003</v>
      </c>
      <c r="O62" s="18">
        <f t="shared" si="56"/>
        <v>3.31192118754738</v>
      </c>
      <c r="P62" s="18">
        <f t="shared" si="45"/>
        <v>0.0769901260781919</v>
      </c>
      <c r="Q62" s="23">
        <f t="shared" si="46"/>
        <v>0.0223271365626757</v>
      </c>
      <c r="R62" s="18">
        <f t="shared" si="47"/>
        <v>0.80117865</v>
      </c>
      <c r="S62" s="24">
        <f t="shared" si="48"/>
        <v>0.0278678626329791</v>
      </c>
      <c r="T62" s="3">
        <v>0.27</v>
      </c>
      <c r="U62" s="25">
        <f t="shared" si="49"/>
        <v>0.00752432291090436</v>
      </c>
      <c r="V62" s="3">
        <v>180.9</v>
      </c>
      <c r="W62" s="26">
        <v>6</v>
      </c>
      <c r="X62" s="26">
        <v>3</v>
      </c>
      <c r="Y62" s="26">
        <v>0.3</v>
      </c>
      <c r="Z62" s="26">
        <v>6</v>
      </c>
      <c r="AA62" s="3">
        <v>30.2</v>
      </c>
      <c r="AB62" s="2">
        <f t="shared" si="50"/>
        <v>0.227861975941589</v>
      </c>
      <c r="AC62" s="28">
        <f t="shared" si="51"/>
        <v>10.2321666666667</v>
      </c>
      <c r="AD62" s="1">
        <f t="shared" si="52"/>
        <v>0.29</v>
      </c>
      <c r="AE62" s="29">
        <f t="shared" si="53"/>
        <v>283.874733658609</v>
      </c>
      <c r="AF62" s="1">
        <f t="shared" si="54"/>
        <v>6618601.05816722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="1" customFormat="1" spans="1:79">
      <c r="A63" s="13"/>
      <c r="B63" s="13"/>
      <c r="C63" s="16">
        <v>5</v>
      </c>
      <c r="D63" s="40">
        <v>14.7318071017419</v>
      </c>
      <c r="E63" s="19">
        <f t="shared" si="55"/>
        <v>2.22613398586667</v>
      </c>
      <c r="F63" s="16" t="s">
        <v>75</v>
      </c>
      <c r="G63" s="13">
        <v>6</v>
      </c>
      <c r="H63" s="18">
        <f t="shared" si="40"/>
        <v>14.7318071017419</v>
      </c>
      <c r="I63" s="18">
        <f t="shared" si="41"/>
        <v>287.881807101742</v>
      </c>
      <c r="J63" s="18">
        <f t="shared" si="42"/>
        <v>0.107998492965115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5.99761606146919</v>
      </c>
      <c r="P63" s="18">
        <f t="shared" si="45"/>
        <v>0.647733496022041</v>
      </c>
      <c r="Q63" s="23">
        <f t="shared" si="46"/>
        <v>0.187842713846392</v>
      </c>
      <c r="R63" s="18">
        <f t="shared" si="47"/>
        <v>0.80117865</v>
      </c>
      <c r="S63" s="24">
        <f t="shared" si="48"/>
        <v>0.234457962461171</v>
      </c>
      <c r="T63" s="3">
        <v>0.27</v>
      </c>
      <c r="U63" s="25">
        <f t="shared" si="49"/>
        <v>0.0633036498645163</v>
      </c>
      <c r="V63" s="3">
        <v>220.1</v>
      </c>
      <c r="W63" s="26">
        <v>12.1</v>
      </c>
      <c r="X63" s="26">
        <v>4.5</v>
      </c>
      <c r="Y63" s="26">
        <v>1.5</v>
      </c>
      <c r="Z63" s="26">
        <v>6.8</v>
      </c>
      <c r="AA63" s="3">
        <v>30.2</v>
      </c>
      <c r="AB63" s="2">
        <f t="shared" si="50"/>
        <v>0.287499899168676</v>
      </c>
      <c r="AC63" s="28">
        <f t="shared" si="51"/>
        <v>10.2321666666667</v>
      </c>
      <c r="AD63" s="1">
        <f t="shared" si="52"/>
        <v>0.29</v>
      </c>
      <c r="AE63" s="29">
        <f t="shared" si="53"/>
        <v>283.874733658609</v>
      </c>
      <c r="AF63" s="1">
        <f t="shared" si="54"/>
        <v>8350876.13454449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="1" customFormat="1" spans="1:79">
      <c r="A64" s="13"/>
      <c r="B64" s="13"/>
      <c r="C64" s="16">
        <v>6</v>
      </c>
      <c r="D64" s="40">
        <v>19.2577368176667</v>
      </c>
      <c r="E64" s="19">
        <f t="shared" si="55"/>
        <v>14.7318071017419</v>
      </c>
      <c r="F64" s="16" t="s">
        <v>73</v>
      </c>
      <c r="G64" s="13">
        <v>7</v>
      </c>
      <c r="H64" s="18">
        <f t="shared" si="40"/>
        <v>19.2577368176667</v>
      </c>
      <c r="I64" s="18">
        <f t="shared" si="41"/>
        <v>292.407736817667</v>
      </c>
      <c r="J64" s="18">
        <f t="shared" si="42"/>
        <v>0.182294198774649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8.11256756544715</v>
      </c>
      <c r="P64" s="18">
        <f t="shared" si="45"/>
        <v>1.47887400434839</v>
      </c>
      <c r="Q64" s="23">
        <f t="shared" si="46"/>
        <v>0.428873461261034</v>
      </c>
      <c r="R64" s="18">
        <f t="shared" si="47"/>
        <v>0.80117865</v>
      </c>
      <c r="S64" s="24">
        <f t="shared" si="48"/>
        <v>0.535303157742701</v>
      </c>
      <c r="T64" s="3">
        <v>0.27</v>
      </c>
      <c r="U64" s="25">
        <f t="shared" si="49"/>
        <v>0.144531852590529</v>
      </c>
      <c r="V64" s="3">
        <v>220.1</v>
      </c>
      <c r="W64" s="26">
        <v>12.1</v>
      </c>
      <c r="X64" s="26">
        <v>4.5</v>
      </c>
      <c r="Y64" s="26">
        <v>1.5</v>
      </c>
      <c r="Z64" s="26">
        <v>6.8</v>
      </c>
      <c r="AA64" s="3">
        <v>30.2</v>
      </c>
      <c r="AB64" s="2">
        <f t="shared" si="50"/>
        <v>0.30328253895834</v>
      </c>
      <c r="AC64" s="28">
        <f t="shared" si="51"/>
        <v>10.2321666666667</v>
      </c>
      <c r="AD64" s="1">
        <f t="shared" si="52"/>
        <v>0.29</v>
      </c>
      <c r="AE64" s="29">
        <f t="shared" si="53"/>
        <v>283.874733658609</v>
      </c>
      <c r="AF64" s="1">
        <f t="shared" si="54"/>
        <v>8809307.1473578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="1" customFormat="1" spans="1:79">
      <c r="A65" s="13"/>
      <c r="B65" s="13"/>
      <c r="C65" s="16">
        <v>7</v>
      </c>
      <c r="D65" s="40">
        <v>21.2952817774194</v>
      </c>
      <c r="E65" s="19">
        <f t="shared" si="55"/>
        <v>19.2577368176667</v>
      </c>
      <c r="F65" s="16" t="s">
        <v>73</v>
      </c>
      <c r="G65" s="13">
        <v>8</v>
      </c>
      <c r="H65" s="18">
        <f t="shared" si="40"/>
        <v>21.2952817774194</v>
      </c>
      <c r="I65" s="18">
        <f t="shared" si="41"/>
        <v>294.445281777419</v>
      </c>
      <c r="J65" s="18">
        <f t="shared" si="42"/>
        <v>0.229533000221132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9.39637856109875</v>
      </c>
      <c r="P65" s="18">
        <f t="shared" si="45"/>
        <v>2.15677896234252</v>
      </c>
      <c r="Q65" s="23">
        <f t="shared" si="46"/>
        <v>0.625465899079331</v>
      </c>
      <c r="R65" s="18">
        <f t="shared" si="47"/>
        <v>0.80117865</v>
      </c>
      <c r="S65" s="24">
        <f t="shared" si="48"/>
        <v>0.780682185027435</v>
      </c>
      <c r="T65" s="3">
        <v>0.27</v>
      </c>
      <c r="U65" s="25">
        <f t="shared" si="49"/>
        <v>0.210784189957408</v>
      </c>
      <c r="V65" s="3">
        <v>220.1</v>
      </c>
      <c r="W65" s="26">
        <v>12.1</v>
      </c>
      <c r="X65" s="26">
        <v>4.5</v>
      </c>
      <c r="Y65" s="26">
        <v>1.5</v>
      </c>
      <c r="Z65" s="26">
        <v>6.8</v>
      </c>
      <c r="AA65" s="3">
        <v>30.2</v>
      </c>
      <c r="AB65" s="2">
        <f t="shared" si="50"/>
        <v>0.316155368108724</v>
      </c>
      <c r="AC65" s="28">
        <f t="shared" si="51"/>
        <v>10.2321666666667</v>
      </c>
      <c r="AD65" s="1">
        <f t="shared" si="52"/>
        <v>0.29</v>
      </c>
      <c r="AE65" s="29">
        <f t="shared" si="53"/>
        <v>283.874733658609</v>
      </c>
      <c r="AF65" s="1">
        <f t="shared" si="54"/>
        <v>9183218.24105507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="1" customFormat="1" spans="1:79">
      <c r="A66" s="13"/>
      <c r="B66" s="13"/>
      <c r="C66" s="16">
        <v>8</v>
      </c>
      <c r="D66" s="40">
        <v>19.4198860196774</v>
      </c>
      <c r="E66" s="19">
        <f t="shared" si="55"/>
        <v>21.2952817774194</v>
      </c>
      <c r="F66" s="16" t="s">
        <v>73</v>
      </c>
      <c r="G66" s="13">
        <v>9</v>
      </c>
      <c r="H66" s="18">
        <f t="shared" si="40"/>
        <v>19.4198860196774</v>
      </c>
      <c r="I66" s="18">
        <f t="shared" si="41"/>
        <v>292.569886019677</v>
      </c>
      <c r="J66" s="18">
        <f t="shared" si="42"/>
        <v>0.185689658189618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10.0022845987562</v>
      </c>
      <c r="P66" s="18">
        <f t="shared" si="45"/>
        <v>1.85732080825833</v>
      </c>
      <c r="Q66" s="23">
        <f t="shared" si="46"/>
        <v>0.538623034394914</v>
      </c>
      <c r="R66" s="18">
        <f t="shared" si="47"/>
        <v>0.80117865</v>
      </c>
      <c r="S66" s="24">
        <f t="shared" si="48"/>
        <v>0.672288302234357</v>
      </c>
      <c r="T66" s="3">
        <v>0.27</v>
      </c>
      <c r="U66" s="25">
        <f t="shared" si="49"/>
        <v>0.181517841603277</v>
      </c>
      <c r="V66" s="3">
        <v>180.9</v>
      </c>
      <c r="W66" s="26">
        <v>6</v>
      </c>
      <c r="X66" s="26">
        <v>3</v>
      </c>
      <c r="Y66" s="26">
        <v>0.3</v>
      </c>
      <c r="Z66" s="26">
        <v>6</v>
      </c>
      <c r="AA66" s="3">
        <v>30.2</v>
      </c>
      <c r="AB66" s="2">
        <f t="shared" si="50"/>
        <v>0.261668916623517</v>
      </c>
      <c r="AC66" s="28">
        <f t="shared" si="51"/>
        <v>10.2321666666667</v>
      </c>
      <c r="AD66" s="1">
        <f t="shared" si="52"/>
        <v>0.29</v>
      </c>
      <c r="AE66" s="29">
        <f t="shared" si="53"/>
        <v>283.874733658609</v>
      </c>
      <c r="AF66" s="1">
        <f t="shared" si="54"/>
        <v>7600575.57342449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="1" customFormat="1" spans="1:79">
      <c r="A67" s="13"/>
      <c r="B67" s="13"/>
      <c r="C67" s="16">
        <v>9</v>
      </c>
      <c r="D67" s="40">
        <v>12.6795273867667</v>
      </c>
      <c r="E67" s="19">
        <f t="shared" si="55"/>
        <v>19.4198860196774</v>
      </c>
      <c r="F67" s="16" t="s">
        <v>73</v>
      </c>
      <c r="G67" s="13">
        <v>10</v>
      </c>
      <c r="H67" s="18">
        <f t="shared" si="40"/>
        <v>12.6795273867667</v>
      </c>
      <c r="I67" s="18">
        <f t="shared" si="41"/>
        <v>285.829527386767</v>
      </c>
      <c r="J67" s="18">
        <f t="shared" si="42"/>
        <v>0.0847131839624364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10.9076487904979</v>
      </c>
      <c r="P67" s="18">
        <f t="shared" si="45"/>
        <v>0.924021658587096</v>
      </c>
      <c r="Q67" s="23">
        <f t="shared" si="46"/>
        <v>0.267966280990258</v>
      </c>
      <c r="R67" s="18">
        <f t="shared" si="47"/>
        <v>0.80117865</v>
      </c>
      <c r="S67" s="24">
        <f t="shared" si="48"/>
        <v>0.334465079655153</v>
      </c>
      <c r="T67" s="3">
        <v>0.27</v>
      </c>
      <c r="U67" s="25">
        <f t="shared" si="49"/>
        <v>0.0903055715068913</v>
      </c>
      <c r="V67" s="3">
        <v>180.9</v>
      </c>
      <c r="W67" s="26">
        <v>6</v>
      </c>
      <c r="X67" s="26">
        <v>3</v>
      </c>
      <c r="Y67" s="26">
        <v>0.3</v>
      </c>
      <c r="Z67" s="26">
        <v>6</v>
      </c>
      <c r="AA67" s="3">
        <v>30.2</v>
      </c>
      <c r="AB67" s="2">
        <f t="shared" si="50"/>
        <v>0.243946372543789</v>
      </c>
      <c r="AC67" s="28">
        <f t="shared" si="51"/>
        <v>10.2321666666667</v>
      </c>
      <c r="AD67" s="1">
        <f t="shared" si="52"/>
        <v>0.29</v>
      </c>
      <c r="AE67" s="29">
        <f t="shared" si="53"/>
        <v>283.874733658609</v>
      </c>
      <c r="AF67" s="1">
        <f t="shared" si="54"/>
        <v>7085797.06106063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="1" customFormat="1" spans="1:79">
      <c r="A68" s="13"/>
      <c r="B68" s="13"/>
      <c r="C68" s="16">
        <v>10</v>
      </c>
      <c r="D68" s="40">
        <v>3.76996366677419</v>
      </c>
      <c r="E68" s="19">
        <f t="shared" si="55"/>
        <v>12.6795273867667</v>
      </c>
      <c r="F68" s="16" t="s">
        <v>73</v>
      </c>
      <c r="G68" s="13">
        <v>11</v>
      </c>
      <c r="H68" s="18">
        <f t="shared" si="40"/>
        <v>3.76996366677419</v>
      </c>
      <c r="I68" s="18">
        <f t="shared" si="41"/>
        <v>276.919963666774</v>
      </c>
      <c r="J68" s="18">
        <f t="shared" si="42"/>
        <v>0.0283115686942476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9.48444577531527</v>
      </c>
      <c r="O68" s="18">
        <f t="shared" si="56"/>
        <v>3.26186635659554</v>
      </c>
      <c r="P68" s="18">
        <f t="shared" si="45"/>
        <v>0.0923485534262098</v>
      </c>
      <c r="Q68" s="23">
        <f t="shared" si="46"/>
        <v>0.0267810804936008</v>
      </c>
      <c r="R68" s="18">
        <f t="shared" si="47"/>
        <v>0.80117865</v>
      </c>
      <c r="S68" s="24">
        <f t="shared" si="48"/>
        <v>0.0334271020497124</v>
      </c>
      <c r="T68" s="3">
        <v>0.27</v>
      </c>
      <c r="U68" s="25">
        <f t="shared" si="49"/>
        <v>0.00902531755342236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50"/>
        <v>0.22815361920063</v>
      </c>
      <c r="AC68" s="28">
        <f t="shared" si="51"/>
        <v>10.2321666666667</v>
      </c>
      <c r="AD68" s="1">
        <f t="shared" si="52"/>
        <v>0.29</v>
      </c>
      <c r="AE68" s="29">
        <f t="shared" si="53"/>
        <v>283.874733658609</v>
      </c>
      <c r="AF68" s="1">
        <f t="shared" si="54"/>
        <v>6627072.28455294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="1" customFormat="1" spans="1:79">
      <c r="A69" s="13"/>
      <c r="B69" s="13"/>
      <c r="C69" s="16">
        <v>11</v>
      </c>
      <c r="D69" s="40">
        <v>-5.29987806853333</v>
      </c>
      <c r="E69" s="19">
        <f t="shared" si="55"/>
        <v>3.76996366677419</v>
      </c>
      <c r="F69" s="16" t="s">
        <v>75</v>
      </c>
      <c r="G69" s="13">
        <v>12</v>
      </c>
      <c r="H69" s="18">
        <f t="shared" si="40"/>
        <v>-5.29987806853333</v>
      </c>
      <c r="I69" s="18">
        <f t="shared" si="41"/>
        <v>267.850121931467</v>
      </c>
      <c r="J69" s="18">
        <f t="shared" si="42"/>
        <v>0.00860773283638487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5.93220280316933</v>
      </c>
      <c r="P69" s="18">
        <f t="shared" si="45"/>
        <v>0.051062816860935</v>
      </c>
      <c r="Q69" s="23">
        <f t="shared" si="46"/>
        <v>0.0148082168896712</v>
      </c>
      <c r="R69" s="18">
        <f t="shared" si="47"/>
        <v>0.80117865</v>
      </c>
      <c r="S69" s="24">
        <f t="shared" si="48"/>
        <v>0.0184830398184864</v>
      </c>
      <c r="T69" s="3">
        <v>0.27</v>
      </c>
      <c r="U69" s="25">
        <f t="shared" si="49"/>
        <v>0.00499042075099132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0.227369638751918</v>
      </c>
      <c r="AC69" s="28">
        <f t="shared" si="51"/>
        <v>10.2321666666667</v>
      </c>
      <c r="AD69" s="1">
        <f t="shared" si="52"/>
        <v>0.29</v>
      </c>
      <c r="AE69" s="29">
        <f t="shared" si="53"/>
        <v>283.874733658609</v>
      </c>
      <c r="AF69" s="1">
        <f t="shared" si="54"/>
        <v>6604300.36832607</v>
      </c>
      <c r="AG69" s="1">
        <f>SUM(AF58:AF69)</f>
        <v>87220703.2451913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="1" customFormat="1" spans="1:46">
      <c r="A70" s="13"/>
      <c r="B70" s="13"/>
      <c r="C70" s="16">
        <v>12</v>
      </c>
      <c r="D70" s="17">
        <v>-16.3169772758065</v>
      </c>
      <c r="E70" s="19">
        <f t="shared" si="55"/>
        <v>-5.29987806853333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40">
        <v>-22.1253178206452</v>
      </c>
      <c r="E74" s="16"/>
      <c r="F74" s="16"/>
      <c r="G74" s="13">
        <v>1</v>
      </c>
      <c r="H74" s="18">
        <f t="shared" ref="H74:H85" si="57">E75</f>
        <v>-22.1253178206452</v>
      </c>
      <c r="I74" s="18">
        <f t="shared" ref="I74:I85" si="58">H74+273.15</f>
        <v>251.024682179355</v>
      </c>
      <c r="J74" s="18">
        <f t="shared" ref="J74:J85" si="59">EXP(($C$16*(I74-$C$14))/($C$17*I74*$C$14))</f>
        <v>0.000752856152681683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0.000392403683900747</v>
      </c>
      <c r="Q74" s="23">
        <f t="shared" ref="Q74:Q85" si="63">P74*$B$76</f>
        <v>0.000102024957814194</v>
      </c>
      <c r="R74" s="18">
        <f t="shared" ref="R74:R85" si="64">L74*$B$76</f>
        <v>0.1355172</v>
      </c>
      <c r="S74" s="24">
        <f t="shared" ref="S74:S85" si="65">Q74/R74</f>
        <v>0.000752856152681683</v>
      </c>
      <c r="T74" s="3">
        <v>0.01</v>
      </c>
      <c r="U74" s="25">
        <f t="shared" ref="U74:U85" si="66">S74*T74</f>
        <v>7.52856152681683e-6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0.00549752856152682</v>
      </c>
      <c r="AU74" s="28">
        <f t="shared" ref="AU74:AU85" si="70">$B$74/12</f>
        <v>52.122</v>
      </c>
      <c r="AV74" s="1">
        <f t="shared" ref="AV74:AV85" si="71">$B$76</f>
        <v>0.26</v>
      </c>
      <c r="AW74" s="2">
        <f>$E$8/12</f>
        <v>1.60069180805711</v>
      </c>
      <c r="AX74" s="1">
        <f t="shared" ref="AX74:AX85" si="72">AW74*10000*AV74*0.67*AU74*AT74</f>
        <v>798.995694841142</v>
      </c>
    </row>
    <row r="75" s="1" customFormat="1" spans="1:50">
      <c r="A75" s="13" t="s">
        <v>74</v>
      </c>
      <c r="B75" s="13">
        <v>1</v>
      </c>
      <c r="C75" s="16">
        <v>1</v>
      </c>
      <c r="D75" s="40">
        <v>-23.3041191748387</v>
      </c>
      <c r="E75" s="19">
        <f t="shared" ref="E75:E86" si="73">D74</f>
        <v>-22.1253178206452</v>
      </c>
      <c r="F75" s="16" t="s">
        <v>73</v>
      </c>
      <c r="G75" s="13">
        <v>2</v>
      </c>
      <c r="H75" s="18">
        <f t="shared" si="57"/>
        <v>-23.3041191748387</v>
      </c>
      <c r="I75" s="18">
        <f t="shared" si="58"/>
        <v>249.845880825161</v>
      </c>
      <c r="J75" s="18">
        <f t="shared" si="59"/>
        <v>0.000626950222830879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1.0420475963161</v>
      </c>
      <c r="P75" s="18">
        <f t="shared" si="62"/>
        <v>0.00065331197271076</v>
      </c>
      <c r="Q75" s="23">
        <f t="shared" si="63"/>
        <v>0.000169861112904798</v>
      </c>
      <c r="R75" s="18">
        <f t="shared" si="64"/>
        <v>0.1355172</v>
      </c>
      <c r="S75" s="24">
        <f t="shared" si="65"/>
        <v>0.00125342844232907</v>
      </c>
      <c r="T75" s="3">
        <v>0.01</v>
      </c>
      <c r="U75" s="25">
        <f t="shared" si="66"/>
        <v>1.25342844232907e-5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0.00550253428442329</v>
      </c>
      <c r="AU75" s="28">
        <f t="shared" si="70"/>
        <v>52.122</v>
      </c>
      <c r="AV75" s="1">
        <f t="shared" si="71"/>
        <v>0.26</v>
      </c>
      <c r="AW75" s="2">
        <f t="shared" ref="AW75:AW85" si="75">$E$8/12</f>
        <v>1.60069180805711</v>
      </c>
      <c r="AX75" s="1">
        <f t="shared" si="72"/>
        <v>799.723212852024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40">
        <v>-18.95707699725</v>
      </c>
      <c r="E76" s="19">
        <f t="shared" si="73"/>
        <v>-23.3041191748387</v>
      </c>
      <c r="F76" s="16" t="s">
        <v>73</v>
      </c>
      <c r="G76" s="13">
        <v>3</v>
      </c>
      <c r="H76" s="18">
        <f t="shared" si="57"/>
        <v>-18.95707699725</v>
      </c>
      <c r="I76" s="18">
        <f t="shared" si="58"/>
        <v>254.19292300275</v>
      </c>
      <c r="J76" s="18">
        <f t="shared" si="59"/>
        <v>0.00122087972665608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1.56261428434339</v>
      </c>
      <c r="P76" s="18">
        <f t="shared" si="62"/>
        <v>0.00190776410033804</v>
      </c>
      <c r="Q76" s="23">
        <f t="shared" si="63"/>
        <v>0.000496018666087891</v>
      </c>
      <c r="R76" s="18">
        <f t="shared" si="64"/>
        <v>0.1355172</v>
      </c>
      <c r="S76" s="24">
        <f t="shared" si="65"/>
        <v>0.00366018974778029</v>
      </c>
      <c r="T76" s="3">
        <v>0.01</v>
      </c>
      <c r="U76" s="25">
        <f t="shared" si="66"/>
        <v>3.66018974778029e-5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0.001</v>
      </c>
      <c r="AF76" s="3">
        <v>0.49</v>
      </c>
      <c r="AG76" s="25">
        <f t="shared" si="67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8"/>
        <v>0.005</v>
      </c>
      <c r="AT76" s="2">
        <f t="shared" si="69"/>
        <v>0.0055266018974778</v>
      </c>
      <c r="AU76" s="28">
        <f t="shared" si="70"/>
        <v>52.122</v>
      </c>
      <c r="AV76" s="1">
        <f t="shared" si="71"/>
        <v>0.26</v>
      </c>
      <c r="AW76" s="2">
        <f t="shared" si="75"/>
        <v>1.60069180805711</v>
      </c>
      <c r="AX76" s="1">
        <f t="shared" si="72"/>
        <v>803.221133599582</v>
      </c>
    </row>
    <row r="77" s="1" customFormat="1" spans="1:50">
      <c r="A77" s="13"/>
      <c r="B77" s="13"/>
      <c r="C77" s="16">
        <v>3</v>
      </c>
      <c r="D77" s="40">
        <v>-9.89495649967741</v>
      </c>
      <c r="E77" s="19">
        <f t="shared" si="73"/>
        <v>-18.95707699725</v>
      </c>
      <c r="F77" s="16" t="s">
        <v>73</v>
      </c>
      <c r="G77" s="13">
        <v>4</v>
      </c>
      <c r="H77" s="18">
        <f t="shared" si="57"/>
        <v>-9.89495649967741</v>
      </c>
      <c r="I77" s="18">
        <f t="shared" si="58"/>
        <v>263.255043500323</v>
      </c>
      <c r="J77" s="18">
        <f t="shared" si="59"/>
        <v>0.00456376765008664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2.08192652024305</v>
      </c>
      <c r="P77" s="18">
        <f t="shared" si="62"/>
        <v>0.00950142890294268</v>
      </c>
      <c r="Q77" s="23">
        <f t="shared" si="63"/>
        <v>0.0024703715147651</v>
      </c>
      <c r="R77" s="18">
        <f t="shared" si="64"/>
        <v>0.1355172</v>
      </c>
      <c r="S77" s="24">
        <f t="shared" si="65"/>
        <v>0.0182292101280509</v>
      </c>
      <c r="T77" s="3">
        <v>0.01</v>
      </c>
      <c r="U77" s="25">
        <f t="shared" si="66"/>
        <v>0.000182292101280509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0.001</v>
      </c>
      <c r="AF77" s="3">
        <v>0.49</v>
      </c>
      <c r="AG77" s="25">
        <f t="shared" si="67"/>
        <v>0.00049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</v>
      </c>
      <c r="AR77" s="3">
        <v>0.5</v>
      </c>
      <c r="AS77" s="3">
        <f t="shared" si="68"/>
        <v>0.005</v>
      </c>
      <c r="AT77" s="2">
        <f t="shared" si="69"/>
        <v>0.00567229210128051</v>
      </c>
      <c r="AU77" s="28">
        <f t="shared" si="70"/>
        <v>52.122</v>
      </c>
      <c r="AV77" s="1">
        <f t="shared" si="71"/>
        <v>0.26</v>
      </c>
      <c r="AW77" s="2">
        <f t="shared" si="75"/>
        <v>1.60069180805711</v>
      </c>
      <c r="AX77" s="1">
        <f t="shared" si="72"/>
        <v>824.395347487897</v>
      </c>
    </row>
    <row r="78" s="1" customFormat="1" spans="1:50">
      <c r="A78" s="13"/>
      <c r="B78" s="13"/>
      <c r="C78" s="16">
        <v>4</v>
      </c>
      <c r="D78" s="40">
        <v>2.22613398586667</v>
      </c>
      <c r="E78" s="19">
        <f t="shared" si="73"/>
        <v>-9.89495649967741</v>
      </c>
      <c r="F78" s="16" t="s">
        <v>73</v>
      </c>
      <c r="G78" s="13">
        <v>5</v>
      </c>
      <c r="H78" s="18">
        <f t="shared" si="57"/>
        <v>2.22613398586667</v>
      </c>
      <c r="I78" s="18">
        <f t="shared" si="58"/>
        <v>275.376133985867</v>
      </c>
      <c r="J78" s="18">
        <f t="shared" si="59"/>
        <v>0.0232463641851352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1.9688038367731</v>
      </c>
      <c r="O78" s="18">
        <f t="shared" si="74"/>
        <v>0.624841254567005</v>
      </c>
      <c r="P78" s="18">
        <f t="shared" si="62"/>
        <v>0.0145252873615614</v>
      </c>
      <c r="Q78" s="23">
        <f t="shared" si="63"/>
        <v>0.00377657471400596</v>
      </c>
      <c r="R78" s="18">
        <f t="shared" si="64"/>
        <v>0.1355172</v>
      </c>
      <c r="S78" s="24">
        <f t="shared" si="65"/>
        <v>0.0278678626329791</v>
      </c>
      <c r="T78" s="3">
        <v>0.01</v>
      </c>
      <c r="U78" s="25">
        <f t="shared" si="66"/>
        <v>0.000278678626329791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0.001</v>
      </c>
      <c r="AF78" s="3">
        <v>0.49</v>
      </c>
      <c r="AG78" s="25">
        <f t="shared" si="67"/>
        <v>0.00049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</v>
      </c>
      <c r="AR78" s="3">
        <v>0.5</v>
      </c>
      <c r="AS78" s="3">
        <f t="shared" si="68"/>
        <v>0.005</v>
      </c>
      <c r="AT78" s="2">
        <f t="shared" si="69"/>
        <v>0.00576867862632979</v>
      </c>
      <c r="AU78" s="28">
        <f t="shared" si="70"/>
        <v>52.122</v>
      </c>
      <c r="AV78" s="1">
        <f t="shared" si="71"/>
        <v>0.26</v>
      </c>
      <c r="AW78" s="2">
        <f t="shared" si="75"/>
        <v>1.60069180805711</v>
      </c>
      <c r="AX78" s="1">
        <f t="shared" si="72"/>
        <v>838.403900184472</v>
      </c>
    </row>
    <row r="79" s="1" customFormat="1" spans="1:50">
      <c r="A79" s="13"/>
      <c r="B79" s="13"/>
      <c r="C79" s="16">
        <v>5</v>
      </c>
      <c r="D79" s="40">
        <v>14.7318071017419</v>
      </c>
      <c r="E79" s="19">
        <f t="shared" si="73"/>
        <v>2.22613398586667</v>
      </c>
      <c r="F79" s="16" t="s">
        <v>75</v>
      </c>
      <c r="G79" s="13">
        <v>6</v>
      </c>
      <c r="H79" s="18">
        <f t="shared" si="57"/>
        <v>14.7318071017419</v>
      </c>
      <c r="I79" s="18">
        <f t="shared" si="58"/>
        <v>287.881807101742</v>
      </c>
      <c r="J79" s="18">
        <f t="shared" si="59"/>
        <v>0.107998492965115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1.13153596720544</v>
      </c>
      <c r="P79" s="18">
        <f t="shared" si="62"/>
        <v>0.122204179194012</v>
      </c>
      <c r="Q79" s="23">
        <f t="shared" si="63"/>
        <v>0.0317730865904431</v>
      </c>
      <c r="R79" s="18">
        <f t="shared" si="64"/>
        <v>0.1355172</v>
      </c>
      <c r="S79" s="24">
        <f t="shared" si="65"/>
        <v>0.234457962461171</v>
      </c>
      <c r="T79" s="3">
        <v>0.01</v>
      </c>
      <c r="U79" s="25">
        <f t="shared" si="66"/>
        <v>0.00234457962461171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0.005</v>
      </c>
      <c r="AF79" s="3">
        <v>0.49</v>
      </c>
      <c r="AG79" s="25">
        <f t="shared" si="67"/>
        <v>0.00245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0.015</v>
      </c>
      <c r="AR79" s="3">
        <v>0.5</v>
      </c>
      <c r="AS79" s="3">
        <f t="shared" si="68"/>
        <v>0.0075</v>
      </c>
      <c r="AT79" s="2">
        <f t="shared" si="69"/>
        <v>0.0122945796246117</v>
      </c>
      <c r="AU79" s="28">
        <f t="shared" si="70"/>
        <v>52.122</v>
      </c>
      <c r="AV79" s="1">
        <f t="shared" si="71"/>
        <v>0.26</v>
      </c>
      <c r="AW79" s="2">
        <f t="shared" si="75"/>
        <v>1.60069180805711</v>
      </c>
      <c r="AX79" s="1">
        <f t="shared" si="72"/>
        <v>1786.86041918774</v>
      </c>
    </row>
    <row r="80" s="1" customFormat="1" spans="1:50">
      <c r="A80" s="13"/>
      <c r="B80" s="13"/>
      <c r="C80" s="16">
        <v>6</v>
      </c>
      <c r="D80" s="40">
        <v>19.2577368176667</v>
      </c>
      <c r="E80" s="19">
        <f t="shared" si="73"/>
        <v>14.7318071017419</v>
      </c>
      <c r="F80" s="16" t="s">
        <v>73</v>
      </c>
      <c r="G80" s="13">
        <v>7</v>
      </c>
      <c r="H80" s="18">
        <f t="shared" si="57"/>
        <v>19.2577368176667</v>
      </c>
      <c r="I80" s="18">
        <f t="shared" si="58"/>
        <v>292.407736817667</v>
      </c>
      <c r="J80" s="18">
        <f t="shared" si="59"/>
        <v>0.182294198774649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1.53055178801143</v>
      </c>
      <c r="P80" s="18">
        <f t="shared" si="62"/>
        <v>0.27901071187865</v>
      </c>
      <c r="Q80" s="23">
        <f t="shared" si="63"/>
        <v>0.0725427850884491</v>
      </c>
      <c r="R80" s="18">
        <f t="shared" si="64"/>
        <v>0.1355172</v>
      </c>
      <c r="S80" s="24">
        <f t="shared" si="65"/>
        <v>0.535303157742701</v>
      </c>
      <c r="T80" s="3">
        <v>0.01</v>
      </c>
      <c r="U80" s="25">
        <f t="shared" si="66"/>
        <v>0.00535303157742701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0.005</v>
      </c>
      <c r="AF80" s="3">
        <v>0.49</v>
      </c>
      <c r="AG80" s="25">
        <f t="shared" si="67"/>
        <v>0.00245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0.015</v>
      </c>
      <c r="AR80" s="3">
        <v>0.5</v>
      </c>
      <c r="AS80" s="3">
        <f t="shared" si="68"/>
        <v>0.0075</v>
      </c>
      <c r="AT80" s="2">
        <f t="shared" si="69"/>
        <v>0.015303031577427</v>
      </c>
      <c r="AU80" s="28">
        <f t="shared" si="70"/>
        <v>52.122</v>
      </c>
      <c r="AV80" s="1">
        <f t="shared" si="71"/>
        <v>0.26</v>
      </c>
      <c r="AW80" s="2">
        <f t="shared" si="75"/>
        <v>1.60069180805711</v>
      </c>
      <c r="AX80" s="1">
        <f t="shared" si="72"/>
        <v>2224.10055928594</v>
      </c>
    </row>
    <row r="81" s="1" customFormat="1" spans="1:50">
      <c r="A81" s="13"/>
      <c r="B81" s="13"/>
      <c r="C81" s="16">
        <v>7</v>
      </c>
      <c r="D81" s="40">
        <v>21.2952817774194</v>
      </c>
      <c r="E81" s="19">
        <f t="shared" si="73"/>
        <v>19.2577368176667</v>
      </c>
      <c r="F81" s="16" t="s">
        <v>73</v>
      </c>
      <c r="G81" s="13">
        <v>8</v>
      </c>
      <c r="H81" s="18">
        <f t="shared" si="57"/>
        <v>21.2952817774194</v>
      </c>
      <c r="I81" s="18">
        <f t="shared" si="58"/>
        <v>294.445281777419</v>
      </c>
      <c r="J81" s="18">
        <f t="shared" si="59"/>
        <v>0.229533000221132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1.77276107613278</v>
      </c>
      <c r="P81" s="18">
        <f t="shared" si="62"/>
        <v>0.40690716848</v>
      </c>
      <c r="Q81" s="23">
        <f t="shared" si="63"/>
        <v>0.1057958638048</v>
      </c>
      <c r="R81" s="18">
        <f t="shared" si="64"/>
        <v>0.1355172</v>
      </c>
      <c r="S81" s="24">
        <f t="shared" si="65"/>
        <v>0.780682185027436</v>
      </c>
      <c r="T81" s="3">
        <v>0.01</v>
      </c>
      <c r="U81" s="25">
        <f t="shared" si="66"/>
        <v>0.00780682185027436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0.005</v>
      </c>
      <c r="AF81" s="3">
        <v>0.49</v>
      </c>
      <c r="AG81" s="25">
        <f t="shared" si="67"/>
        <v>0.00245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0.015</v>
      </c>
      <c r="AR81" s="3">
        <v>0.5</v>
      </c>
      <c r="AS81" s="3">
        <f t="shared" si="68"/>
        <v>0.0075</v>
      </c>
      <c r="AT81" s="2">
        <f t="shared" si="69"/>
        <v>0.0177568218502744</v>
      </c>
      <c r="AU81" s="28">
        <f t="shared" si="70"/>
        <v>52.122</v>
      </c>
      <c r="AV81" s="1">
        <f t="shared" si="71"/>
        <v>0.26</v>
      </c>
      <c r="AW81" s="2">
        <f t="shared" si="75"/>
        <v>1.60069180805711</v>
      </c>
      <c r="AX81" s="1">
        <f t="shared" si="72"/>
        <v>2580.72769493535</v>
      </c>
    </row>
    <row r="82" s="1" customFormat="1" spans="1:50">
      <c r="A82" s="13"/>
      <c r="B82" s="13"/>
      <c r="C82" s="16">
        <v>8</v>
      </c>
      <c r="D82" s="40">
        <v>19.4198860196774</v>
      </c>
      <c r="E82" s="19">
        <f t="shared" si="73"/>
        <v>21.2952817774194</v>
      </c>
      <c r="F82" s="16" t="s">
        <v>73</v>
      </c>
      <c r="G82" s="13">
        <v>9</v>
      </c>
      <c r="H82" s="18">
        <f t="shared" si="57"/>
        <v>19.4198860196774</v>
      </c>
      <c r="I82" s="18">
        <f t="shared" si="58"/>
        <v>292.569886019677</v>
      </c>
      <c r="J82" s="18">
        <f t="shared" si="59"/>
        <v>0.185689658189618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1.88707390765278</v>
      </c>
      <c r="P82" s="18">
        <f t="shared" si="62"/>
        <v>0.350410108890592</v>
      </c>
      <c r="Q82" s="23">
        <f t="shared" si="63"/>
        <v>0.0911066283115538</v>
      </c>
      <c r="R82" s="18">
        <f t="shared" si="64"/>
        <v>0.1355172</v>
      </c>
      <c r="S82" s="24">
        <f t="shared" si="65"/>
        <v>0.672288302234357</v>
      </c>
      <c r="T82" s="3">
        <v>0.01</v>
      </c>
      <c r="U82" s="25">
        <f t="shared" si="66"/>
        <v>0.00672288302234357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0.001</v>
      </c>
      <c r="AF82" s="3">
        <v>0.49</v>
      </c>
      <c r="AG82" s="25">
        <f t="shared" si="67"/>
        <v>0.00049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</v>
      </c>
      <c r="AR82" s="3">
        <v>0.5</v>
      </c>
      <c r="AS82" s="3">
        <f t="shared" si="68"/>
        <v>0.005</v>
      </c>
      <c r="AT82" s="2">
        <f t="shared" si="69"/>
        <v>0.0122128830223436</v>
      </c>
      <c r="AU82" s="28">
        <f t="shared" si="70"/>
        <v>52.122</v>
      </c>
      <c r="AV82" s="1">
        <f t="shared" si="71"/>
        <v>0.26</v>
      </c>
      <c r="AW82" s="2">
        <f t="shared" si="75"/>
        <v>1.60069180805711</v>
      </c>
      <c r="AX82" s="1">
        <f t="shared" si="72"/>
        <v>1774.98685950272</v>
      </c>
    </row>
    <row r="83" s="1" customFormat="1" spans="1:50">
      <c r="A83" s="13"/>
      <c r="B83" s="13"/>
      <c r="C83" s="16">
        <v>9</v>
      </c>
      <c r="D83" s="40">
        <v>12.6795273867667</v>
      </c>
      <c r="E83" s="19">
        <f t="shared" si="73"/>
        <v>19.4198860196774</v>
      </c>
      <c r="F83" s="16" t="s">
        <v>73</v>
      </c>
      <c r="G83" s="13">
        <v>10</v>
      </c>
      <c r="H83" s="18">
        <f t="shared" si="57"/>
        <v>12.6795273867667</v>
      </c>
      <c r="I83" s="18">
        <f t="shared" si="58"/>
        <v>285.829527386767</v>
      </c>
      <c r="J83" s="18">
        <f t="shared" si="59"/>
        <v>0.0847131839624364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2.05788379876219</v>
      </c>
      <c r="P83" s="18">
        <f t="shared" si="62"/>
        <v>0.174329888817859</v>
      </c>
      <c r="Q83" s="23">
        <f t="shared" si="63"/>
        <v>0.0453257710926433</v>
      </c>
      <c r="R83" s="18">
        <f t="shared" si="64"/>
        <v>0.1355172</v>
      </c>
      <c r="S83" s="24">
        <f t="shared" si="65"/>
        <v>0.334465079655153</v>
      </c>
      <c r="T83" s="3">
        <v>0.01</v>
      </c>
      <c r="U83" s="25">
        <f t="shared" si="66"/>
        <v>0.00334465079655153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0.001</v>
      </c>
      <c r="AF83" s="3">
        <v>0.49</v>
      </c>
      <c r="AG83" s="25">
        <f t="shared" si="67"/>
        <v>0.00049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</v>
      </c>
      <c r="AR83" s="3">
        <v>0.5</v>
      </c>
      <c r="AS83" s="3">
        <f t="shared" si="68"/>
        <v>0.005</v>
      </c>
      <c r="AT83" s="2">
        <f t="shared" si="69"/>
        <v>0.00883465079655153</v>
      </c>
      <c r="AU83" s="28">
        <f t="shared" si="70"/>
        <v>52.122</v>
      </c>
      <c r="AV83" s="1">
        <f t="shared" si="71"/>
        <v>0.26</v>
      </c>
      <c r="AW83" s="2">
        <f t="shared" si="75"/>
        <v>1.60069180805711</v>
      </c>
      <c r="AX83" s="1">
        <f t="shared" si="72"/>
        <v>1284.00387062457</v>
      </c>
    </row>
    <row r="84" s="1" customFormat="1" spans="1:50">
      <c r="A84" s="13"/>
      <c r="B84" s="13"/>
      <c r="C84" s="16">
        <v>10</v>
      </c>
      <c r="D84" s="40">
        <v>3.76996366677419</v>
      </c>
      <c r="E84" s="19">
        <f t="shared" si="73"/>
        <v>12.6795273867667</v>
      </c>
      <c r="F84" s="16" t="s">
        <v>73</v>
      </c>
      <c r="G84" s="13">
        <v>11</v>
      </c>
      <c r="H84" s="18">
        <f t="shared" si="57"/>
        <v>3.76996366677419</v>
      </c>
      <c r="I84" s="18">
        <f t="shared" si="58"/>
        <v>276.919963666774</v>
      </c>
      <c r="J84" s="18">
        <f t="shared" si="59"/>
        <v>0.0283115686942476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1.78937621444711</v>
      </c>
      <c r="O84" s="18">
        <f t="shared" si="74"/>
        <v>0.615397695497217</v>
      </c>
      <c r="P84" s="18">
        <f t="shared" si="62"/>
        <v>0.0174228741303511</v>
      </c>
      <c r="Q84" s="23">
        <f t="shared" si="63"/>
        <v>0.00452994727389129</v>
      </c>
      <c r="R84" s="18">
        <f t="shared" si="64"/>
        <v>0.1355172</v>
      </c>
      <c r="S84" s="24">
        <f t="shared" si="65"/>
        <v>0.0334271020497124</v>
      </c>
      <c r="T84" s="3">
        <v>0.01</v>
      </c>
      <c r="U84" s="25">
        <f t="shared" si="66"/>
        <v>0.000334271020497124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0.001</v>
      </c>
      <c r="AF84" s="3">
        <v>0.49</v>
      </c>
      <c r="AG84" s="25">
        <f t="shared" si="67"/>
        <v>0.00049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8"/>
        <v>0.005</v>
      </c>
      <c r="AT84" s="2">
        <f t="shared" si="69"/>
        <v>0.00582427102049712</v>
      </c>
      <c r="AU84" s="28">
        <f t="shared" si="70"/>
        <v>52.122</v>
      </c>
      <c r="AV84" s="1">
        <f t="shared" si="71"/>
        <v>0.26</v>
      </c>
      <c r="AW84" s="2">
        <f t="shared" si="75"/>
        <v>1.60069180805711</v>
      </c>
      <c r="AX84" s="1">
        <f t="shared" si="72"/>
        <v>846.48354599413</v>
      </c>
    </row>
    <row r="85" s="1" customFormat="1" spans="1:51">
      <c r="A85" s="13"/>
      <c r="B85" s="13"/>
      <c r="C85" s="16">
        <v>11</v>
      </c>
      <c r="D85" s="40">
        <v>-5.29987806853333</v>
      </c>
      <c r="E85" s="19">
        <f t="shared" si="73"/>
        <v>3.76996366677419</v>
      </c>
      <c r="F85" s="16" t="s">
        <v>75</v>
      </c>
      <c r="G85" s="13">
        <v>12</v>
      </c>
      <c r="H85" s="18">
        <f t="shared" si="57"/>
        <v>-5.29987806853333</v>
      </c>
      <c r="I85" s="18">
        <f t="shared" si="58"/>
        <v>267.850121931467</v>
      </c>
      <c r="J85" s="18">
        <f t="shared" si="59"/>
        <v>0.00860773283638487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1.11919482136687</v>
      </c>
      <c r="P85" s="18">
        <f t="shared" si="62"/>
        <v>0.00963373001419147</v>
      </c>
      <c r="Q85" s="23">
        <f t="shared" si="63"/>
        <v>0.00250476980368978</v>
      </c>
      <c r="R85" s="18">
        <f t="shared" si="64"/>
        <v>0.1355172</v>
      </c>
      <c r="S85" s="24">
        <f t="shared" si="65"/>
        <v>0.0184830398184864</v>
      </c>
      <c r="T85" s="3">
        <v>0.01</v>
      </c>
      <c r="U85" s="25">
        <f t="shared" si="66"/>
        <v>0.000184830398184864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0.001</v>
      </c>
      <c r="AF85" s="3">
        <v>0.49</v>
      </c>
      <c r="AG85" s="25">
        <f t="shared" si="67"/>
        <v>0.00049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0.00567483039818486</v>
      </c>
      <c r="AU85" s="28">
        <f t="shared" si="70"/>
        <v>52.122</v>
      </c>
      <c r="AV85" s="1">
        <f t="shared" si="71"/>
        <v>0.26</v>
      </c>
      <c r="AW85" s="2">
        <f t="shared" si="75"/>
        <v>1.60069180805711</v>
      </c>
      <c r="AX85" s="1">
        <f t="shared" si="72"/>
        <v>824.76425658516</v>
      </c>
      <c r="AY85" s="1">
        <f>SUM(AX74:AX85)</f>
        <v>15386.6664950807</v>
      </c>
    </row>
    <row r="86" s="1" customFormat="1" spans="1:46">
      <c r="A86" s="13"/>
      <c r="B86" s="13"/>
      <c r="C86" s="16">
        <v>12</v>
      </c>
      <c r="D86" s="17">
        <v>-16.3169772758065</v>
      </c>
      <c r="E86" s="19">
        <f t="shared" si="73"/>
        <v>-5.29987806853333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40">
        <v>-22.1253178206452</v>
      </c>
      <c r="E90" s="16"/>
      <c r="F90" s="16"/>
      <c r="G90" s="13">
        <v>1</v>
      </c>
      <c r="H90" s="18">
        <f t="shared" ref="H90:H101" si="76">E91</f>
        <v>-22.1253178206452</v>
      </c>
      <c r="I90" s="18">
        <f t="shared" ref="I90:I101" si="77">H90+273.15</f>
        <v>251.024682179355</v>
      </c>
      <c r="J90" s="18">
        <f t="shared" ref="J90:J101" si="78">EXP(($C$16*(I90-$C$14))/($C$17*I90*$C$14))</f>
        <v>0.000752856152681683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0.000214338146668475</v>
      </c>
      <c r="Q90" s="23">
        <f t="shared" ref="Q90:Q101" si="82">P90*$B$76</f>
        <v>5.57279181338035e-5</v>
      </c>
      <c r="R90" s="18">
        <f t="shared" ref="R90:R101" si="83">L90*$B$76</f>
        <v>0.074022</v>
      </c>
      <c r="S90" s="24">
        <f t="shared" ref="S90:S101" si="84">Q90/R90</f>
        <v>0.000752856152681683</v>
      </c>
      <c r="T90" s="3">
        <v>0.01</v>
      </c>
      <c r="U90" s="25">
        <f t="shared" ref="U90:U101" si="85">S90*T90</f>
        <v>7.52856152681683e-6</v>
      </c>
      <c r="V90" s="24"/>
      <c r="W90" s="3"/>
      <c r="X90" s="3"/>
      <c r="Y90" s="27"/>
      <c r="Z90" s="3"/>
      <c r="AA90" s="26"/>
      <c r="AB90" s="3"/>
      <c r="AC90" s="3"/>
      <c r="AD90" s="26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0.00549752856152682</v>
      </c>
      <c r="AU90" s="28">
        <f t="shared" ref="AU90:AU101" si="89">$B$90/12</f>
        <v>28.47</v>
      </c>
      <c r="AV90" s="1">
        <f t="shared" ref="AV90:AV101" si="90">$B$76</f>
        <v>0.26</v>
      </c>
      <c r="AW90" s="2">
        <f>$E$9/12</f>
        <v>0.454889474616473</v>
      </c>
      <c r="AX90" s="1">
        <f t="shared" ref="AX90:AX101" si="91">AW90*10000*AV90*0.67*AU90*AT90</f>
        <v>124.024932761439</v>
      </c>
      <c r="AZ90" s="2">
        <f>$E$10/12</f>
        <v>0.118169372932762</v>
      </c>
      <c r="BA90" s="1">
        <f t="shared" ref="BA90:BA101" si="92">AZ90*10000*AV90*0.67*AU90*AT90</f>
        <v>32.2187022348756</v>
      </c>
    </row>
    <row r="91" s="1" customFormat="1" spans="1:53">
      <c r="A91" s="13" t="s">
        <v>74</v>
      </c>
      <c r="B91" s="13">
        <v>1</v>
      </c>
      <c r="C91" s="16">
        <v>1</v>
      </c>
      <c r="D91" s="40">
        <v>-23.3041191748387</v>
      </c>
      <c r="E91" s="19">
        <f t="shared" ref="E91:E102" si="93">D90</f>
        <v>-22.1253178206452</v>
      </c>
      <c r="F91" s="16" t="s">
        <v>73</v>
      </c>
      <c r="G91" s="13">
        <v>2</v>
      </c>
      <c r="H91" s="18">
        <f t="shared" si="76"/>
        <v>-23.3041191748387</v>
      </c>
      <c r="I91" s="18">
        <f t="shared" si="77"/>
        <v>249.845880825161</v>
      </c>
      <c r="J91" s="18">
        <f t="shared" si="78"/>
        <v>0.000626950222830879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0.569185661853332</v>
      </c>
      <c r="P91" s="18">
        <f t="shared" si="81"/>
        <v>0.000356851077531088</v>
      </c>
      <c r="Q91" s="23">
        <f t="shared" si="82"/>
        <v>9.27812801580828e-5</v>
      </c>
      <c r="R91" s="18">
        <f t="shared" si="83"/>
        <v>0.074022</v>
      </c>
      <c r="S91" s="24">
        <f t="shared" si="84"/>
        <v>0.00125342844232907</v>
      </c>
      <c r="T91" s="3">
        <v>0.01</v>
      </c>
      <c r="U91" s="25">
        <f t="shared" si="85"/>
        <v>1.25342844232907e-5</v>
      </c>
      <c r="V91" s="24"/>
      <c r="W91" s="3"/>
      <c r="X91" s="3"/>
      <c r="Y91" s="27"/>
      <c r="Z91" s="3"/>
      <c r="AA91" s="26"/>
      <c r="AB91" s="3"/>
      <c r="AC91" s="3"/>
      <c r="AD91" s="26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0.00550253428442329</v>
      </c>
      <c r="AU91" s="28">
        <f t="shared" si="89"/>
        <v>28.47</v>
      </c>
      <c r="AV91" s="1">
        <f t="shared" si="90"/>
        <v>0.26</v>
      </c>
      <c r="AW91" s="2">
        <f t="shared" ref="AW91:AW101" si="95">$E$9/12</f>
        <v>0.454889474616473</v>
      </c>
      <c r="AX91" s="1">
        <f t="shared" si="91"/>
        <v>124.137862496812</v>
      </c>
      <c r="AZ91" s="2">
        <f t="shared" ref="AZ91:AZ101" si="96">$E$10/12</f>
        <v>0.118169372932762</v>
      </c>
      <c r="BA91" s="1">
        <f t="shared" si="92"/>
        <v>32.2480386709972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40">
        <v>-18.95707699725</v>
      </c>
      <c r="E92" s="19">
        <f t="shared" si="93"/>
        <v>-23.3041191748387</v>
      </c>
      <c r="F92" s="16" t="s">
        <v>73</v>
      </c>
      <c r="G92" s="13">
        <v>3</v>
      </c>
      <c r="H92" s="18">
        <f t="shared" si="76"/>
        <v>-18.95707699725</v>
      </c>
      <c r="I92" s="18">
        <f t="shared" si="77"/>
        <v>254.19292300275</v>
      </c>
      <c r="J92" s="18">
        <f t="shared" si="78"/>
        <v>0.00122087972665608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0.8535288107758</v>
      </c>
      <c r="P92" s="18">
        <f t="shared" si="81"/>
        <v>0.00104205602119305</v>
      </c>
      <c r="Q92" s="23">
        <f t="shared" si="82"/>
        <v>0.000270934565510193</v>
      </c>
      <c r="R92" s="18">
        <f t="shared" si="83"/>
        <v>0.074022</v>
      </c>
      <c r="S92" s="24">
        <f t="shared" si="84"/>
        <v>0.00366018974778029</v>
      </c>
      <c r="T92" s="3">
        <v>0.01</v>
      </c>
      <c r="U92" s="25">
        <f t="shared" si="85"/>
        <v>3.66018974778029e-5</v>
      </c>
      <c r="V92" s="24"/>
      <c r="W92" s="3"/>
      <c r="X92" s="3"/>
      <c r="Y92" s="27"/>
      <c r="Z92" s="3"/>
      <c r="AA92" s="26"/>
      <c r="AB92" s="3"/>
      <c r="AC92" s="3"/>
      <c r="AD92" s="26"/>
      <c r="AE92" s="24">
        <v>0.001</v>
      </c>
      <c r="AF92" s="3">
        <v>0.49</v>
      </c>
      <c r="AG92" s="25">
        <f t="shared" si="86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7"/>
        <v>0.005</v>
      </c>
      <c r="AT92" s="2">
        <f t="shared" si="88"/>
        <v>0.0055266018974778</v>
      </c>
      <c r="AU92" s="28">
        <f t="shared" si="89"/>
        <v>28.47</v>
      </c>
      <c r="AV92" s="1">
        <f t="shared" si="90"/>
        <v>0.26</v>
      </c>
      <c r="AW92" s="2">
        <f t="shared" si="95"/>
        <v>0.454889474616473</v>
      </c>
      <c r="AX92" s="1">
        <f t="shared" si="91"/>
        <v>124.680830861124</v>
      </c>
      <c r="AZ92" s="2">
        <f t="shared" si="96"/>
        <v>0.118169372932762</v>
      </c>
      <c r="BA92" s="1">
        <f t="shared" si="92"/>
        <v>32.3890888265042</v>
      </c>
    </row>
    <row r="93" s="1" customFormat="1" spans="1:53">
      <c r="A93" s="13"/>
      <c r="B93" s="13"/>
      <c r="C93" s="16">
        <v>3</v>
      </c>
      <c r="D93" s="40">
        <v>-9.89495649967741</v>
      </c>
      <c r="E93" s="19">
        <f t="shared" si="93"/>
        <v>-18.95707699725</v>
      </c>
      <c r="F93" s="16" t="s">
        <v>73</v>
      </c>
      <c r="G93" s="13">
        <v>4</v>
      </c>
      <c r="H93" s="18">
        <f t="shared" si="76"/>
        <v>-9.89495649967741</v>
      </c>
      <c r="I93" s="18">
        <f t="shared" si="77"/>
        <v>263.255043500323</v>
      </c>
      <c r="J93" s="18">
        <f t="shared" si="78"/>
        <v>0.00456376765008664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1.13718675475461</v>
      </c>
      <c r="P93" s="18">
        <f t="shared" si="81"/>
        <v>0.00518985612345609</v>
      </c>
      <c r="Q93" s="23">
        <f t="shared" si="82"/>
        <v>0.00134936259209858</v>
      </c>
      <c r="R93" s="18">
        <f t="shared" si="83"/>
        <v>0.074022</v>
      </c>
      <c r="S93" s="24">
        <f t="shared" si="84"/>
        <v>0.0182292101280509</v>
      </c>
      <c r="T93" s="3">
        <v>0.01</v>
      </c>
      <c r="U93" s="25">
        <f t="shared" si="85"/>
        <v>0.000182292101280509</v>
      </c>
      <c r="V93" s="24"/>
      <c r="W93" s="3"/>
      <c r="X93" s="3"/>
      <c r="Y93" s="27"/>
      <c r="Z93" s="3"/>
      <c r="AA93" s="26"/>
      <c r="AB93" s="3"/>
      <c r="AC93" s="3"/>
      <c r="AD93" s="26"/>
      <c r="AE93" s="24">
        <v>0.001</v>
      </c>
      <c r="AF93" s="3">
        <v>0.49</v>
      </c>
      <c r="AG93" s="25">
        <f t="shared" si="86"/>
        <v>0.00049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</v>
      </c>
      <c r="AR93" s="3">
        <v>0.5</v>
      </c>
      <c r="AS93" s="3">
        <f t="shared" si="87"/>
        <v>0.005</v>
      </c>
      <c r="AT93" s="2">
        <f t="shared" si="88"/>
        <v>0.00567229210128051</v>
      </c>
      <c r="AU93" s="28">
        <f t="shared" si="89"/>
        <v>28.47</v>
      </c>
      <c r="AV93" s="1">
        <f t="shared" si="90"/>
        <v>0.26</v>
      </c>
      <c r="AW93" s="2">
        <f t="shared" si="95"/>
        <v>0.454889474616473</v>
      </c>
      <c r="AX93" s="1">
        <f t="shared" si="91"/>
        <v>127.967620102582</v>
      </c>
      <c r="AZ93" s="2">
        <f t="shared" si="96"/>
        <v>0.118169372932762</v>
      </c>
      <c r="BA93" s="1">
        <f t="shared" si="92"/>
        <v>33.2429178229931</v>
      </c>
    </row>
    <row r="94" s="1" customFormat="1" spans="1:53">
      <c r="A94" s="13"/>
      <c r="B94" s="13"/>
      <c r="C94" s="16">
        <v>4</v>
      </c>
      <c r="D94" s="40">
        <v>2.22613398586667</v>
      </c>
      <c r="E94" s="19">
        <f t="shared" si="93"/>
        <v>-9.89495649967741</v>
      </c>
      <c r="F94" s="16" t="s">
        <v>73</v>
      </c>
      <c r="G94" s="13">
        <v>5</v>
      </c>
      <c r="H94" s="18">
        <f t="shared" si="76"/>
        <v>2.22613398586667</v>
      </c>
      <c r="I94" s="18">
        <f t="shared" si="77"/>
        <v>275.376133985867</v>
      </c>
      <c r="J94" s="18">
        <f t="shared" si="78"/>
        <v>0.0232463641851352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1.07539705369959</v>
      </c>
      <c r="O94" s="18">
        <f t="shared" si="94"/>
        <v>0.341299844931558</v>
      </c>
      <c r="P94" s="18">
        <f t="shared" si="81"/>
        <v>0.00793398049160916</v>
      </c>
      <c r="Q94" s="23">
        <f t="shared" si="82"/>
        <v>0.00206283492781838</v>
      </c>
      <c r="R94" s="18">
        <f t="shared" si="83"/>
        <v>0.074022</v>
      </c>
      <c r="S94" s="24">
        <f t="shared" si="84"/>
        <v>0.0278678626329791</v>
      </c>
      <c r="T94" s="3">
        <v>0.01</v>
      </c>
      <c r="U94" s="25">
        <f t="shared" si="85"/>
        <v>0.000278678626329791</v>
      </c>
      <c r="V94" s="24"/>
      <c r="W94" s="3"/>
      <c r="X94" s="3"/>
      <c r="Y94" s="27"/>
      <c r="Z94" s="3"/>
      <c r="AA94" s="26"/>
      <c r="AB94" s="3"/>
      <c r="AC94" s="3"/>
      <c r="AD94" s="26"/>
      <c r="AE94" s="24">
        <v>0.001</v>
      </c>
      <c r="AF94" s="3">
        <v>0.49</v>
      </c>
      <c r="AG94" s="25">
        <f t="shared" si="86"/>
        <v>0.00049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</v>
      </c>
      <c r="AR94" s="3">
        <v>0.5</v>
      </c>
      <c r="AS94" s="3">
        <f t="shared" si="87"/>
        <v>0.005</v>
      </c>
      <c r="AT94" s="2">
        <f t="shared" si="88"/>
        <v>0.00576867862632979</v>
      </c>
      <c r="AU94" s="28">
        <f t="shared" si="89"/>
        <v>28.47</v>
      </c>
      <c r="AV94" s="1">
        <f t="shared" si="90"/>
        <v>0.26</v>
      </c>
      <c r="AW94" s="2">
        <f t="shared" si="95"/>
        <v>0.454889474616473</v>
      </c>
      <c r="AX94" s="1">
        <f t="shared" si="91"/>
        <v>130.14211217744</v>
      </c>
      <c r="AZ94" s="2">
        <f t="shared" si="96"/>
        <v>0.118169372932762</v>
      </c>
      <c r="BA94" s="1">
        <f t="shared" si="92"/>
        <v>33.8077986990562</v>
      </c>
    </row>
    <row r="95" s="1" customFormat="1" spans="1:53">
      <c r="A95" s="13"/>
      <c r="B95" s="13"/>
      <c r="C95" s="16">
        <v>5</v>
      </c>
      <c r="D95" s="40">
        <v>14.7318071017419</v>
      </c>
      <c r="E95" s="19">
        <f t="shared" si="93"/>
        <v>2.22613398586667</v>
      </c>
      <c r="F95" s="16" t="s">
        <v>75</v>
      </c>
      <c r="G95" s="13">
        <v>6</v>
      </c>
      <c r="H95" s="18">
        <f t="shared" si="76"/>
        <v>14.7318071017419</v>
      </c>
      <c r="I95" s="18">
        <f t="shared" si="77"/>
        <v>287.881807101742</v>
      </c>
      <c r="J95" s="18">
        <f t="shared" si="78"/>
        <v>0.107998492965115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0.618065864439948</v>
      </c>
      <c r="P95" s="18">
        <f t="shared" si="81"/>
        <v>0.0667501819126955</v>
      </c>
      <c r="Q95" s="23">
        <f t="shared" si="82"/>
        <v>0.0173550472973008</v>
      </c>
      <c r="R95" s="18">
        <f t="shared" si="83"/>
        <v>0.074022</v>
      </c>
      <c r="S95" s="24">
        <f t="shared" si="84"/>
        <v>0.234457962461171</v>
      </c>
      <c r="T95" s="3">
        <v>0.01</v>
      </c>
      <c r="U95" s="25">
        <f t="shared" si="85"/>
        <v>0.00234457962461171</v>
      </c>
      <c r="V95" s="24"/>
      <c r="W95" s="3"/>
      <c r="X95" s="3"/>
      <c r="Y95" s="27"/>
      <c r="Z95" s="3"/>
      <c r="AA95" s="26"/>
      <c r="AB95" s="3"/>
      <c r="AC95" s="3"/>
      <c r="AD95" s="26"/>
      <c r="AE95" s="24">
        <v>0.005</v>
      </c>
      <c r="AF95" s="3">
        <v>0.49</v>
      </c>
      <c r="AG95" s="25">
        <f t="shared" si="86"/>
        <v>0.00245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0.015</v>
      </c>
      <c r="AR95" s="3">
        <v>0.5</v>
      </c>
      <c r="AS95" s="3">
        <f t="shared" si="87"/>
        <v>0.0075</v>
      </c>
      <c r="AT95" s="2">
        <f t="shared" si="88"/>
        <v>0.0122945796246117</v>
      </c>
      <c r="AU95" s="28">
        <f t="shared" si="89"/>
        <v>28.47</v>
      </c>
      <c r="AV95" s="1">
        <f t="shared" si="90"/>
        <v>0.26</v>
      </c>
      <c r="AW95" s="2">
        <f t="shared" si="95"/>
        <v>0.454889474616473</v>
      </c>
      <c r="AX95" s="1">
        <f t="shared" si="91"/>
        <v>277.367255887277</v>
      </c>
      <c r="AZ95" s="2">
        <f t="shared" si="96"/>
        <v>0.118169372932762</v>
      </c>
      <c r="BA95" s="1">
        <f t="shared" si="92"/>
        <v>72.0533591767864</v>
      </c>
    </row>
    <row r="96" s="1" customFormat="1" spans="1:53">
      <c r="A96" s="13"/>
      <c r="B96" s="13"/>
      <c r="C96" s="16">
        <v>6</v>
      </c>
      <c r="D96" s="40">
        <v>19.2577368176667</v>
      </c>
      <c r="E96" s="19">
        <f t="shared" si="93"/>
        <v>14.7318071017419</v>
      </c>
      <c r="F96" s="16" t="s">
        <v>73</v>
      </c>
      <c r="G96" s="13">
        <v>7</v>
      </c>
      <c r="H96" s="18">
        <f t="shared" si="76"/>
        <v>19.2577368176667</v>
      </c>
      <c r="I96" s="18">
        <f t="shared" si="77"/>
        <v>292.407736817667</v>
      </c>
      <c r="J96" s="18">
        <f t="shared" si="78"/>
        <v>0.182294198774649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0.836015682527253</v>
      </c>
      <c r="P96" s="18">
        <f t="shared" si="81"/>
        <v>0.152400809009347</v>
      </c>
      <c r="Q96" s="23">
        <f t="shared" si="82"/>
        <v>0.0396242103424302</v>
      </c>
      <c r="R96" s="18">
        <f t="shared" si="83"/>
        <v>0.074022</v>
      </c>
      <c r="S96" s="24">
        <f t="shared" si="84"/>
        <v>0.535303157742701</v>
      </c>
      <c r="T96" s="3">
        <v>0.01</v>
      </c>
      <c r="U96" s="25">
        <f t="shared" si="85"/>
        <v>0.00535303157742701</v>
      </c>
      <c r="V96" s="24"/>
      <c r="W96" s="3"/>
      <c r="X96" s="3"/>
      <c r="Y96" s="27"/>
      <c r="Z96" s="3"/>
      <c r="AA96" s="26"/>
      <c r="AB96" s="3"/>
      <c r="AC96" s="3"/>
      <c r="AD96" s="26"/>
      <c r="AE96" s="24">
        <v>0.005</v>
      </c>
      <c r="AF96" s="3">
        <v>0.49</v>
      </c>
      <c r="AG96" s="25">
        <f t="shared" si="86"/>
        <v>0.00245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0.015</v>
      </c>
      <c r="AR96" s="3">
        <v>0.5</v>
      </c>
      <c r="AS96" s="3">
        <f t="shared" si="87"/>
        <v>0.0075</v>
      </c>
      <c r="AT96" s="2">
        <f t="shared" si="88"/>
        <v>0.015303031577427</v>
      </c>
      <c r="AU96" s="28">
        <f t="shared" si="89"/>
        <v>28.47</v>
      </c>
      <c r="AV96" s="1">
        <f t="shared" si="90"/>
        <v>0.26</v>
      </c>
      <c r="AW96" s="2">
        <f t="shared" si="95"/>
        <v>0.454889474616473</v>
      </c>
      <c r="AX96" s="1">
        <f t="shared" si="91"/>
        <v>345.238308668186</v>
      </c>
      <c r="AZ96" s="2">
        <f t="shared" si="96"/>
        <v>0.118169372932762</v>
      </c>
      <c r="BA96" s="1">
        <f t="shared" si="92"/>
        <v>89.6846304964149</v>
      </c>
    </row>
    <row r="97" s="1" customFormat="1" spans="1:53">
      <c r="A97" s="13"/>
      <c r="B97" s="13"/>
      <c r="C97" s="16">
        <v>7</v>
      </c>
      <c r="D97" s="40">
        <v>21.2952817774194</v>
      </c>
      <c r="E97" s="19">
        <f t="shared" si="93"/>
        <v>19.2577368176667</v>
      </c>
      <c r="F97" s="16" t="s">
        <v>73</v>
      </c>
      <c r="G97" s="13">
        <v>8</v>
      </c>
      <c r="H97" s="18">
        <f t="shared" si="76"/>
        <v>21.2952817774194</v>
      </c>
      <c r="I97" s="18">
        <f t="shared" si="77"/>
        <v>294.445281777419</v>
      </c>
      <c r="J97" s="18">
        <f t="shared" si="78"/>
        <v>0.229533000221132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0.968314873517906</v>
      </c>
      <c r="P97" s="18">
        <f t="shared" si="81"/>
        <v>0.222260218077311</v>
      </c>
      <c r="Q97" s="23">
        <f t="shared" si="82"/>
        <v>0.0577876567001008</v>
      </c>
      <c r="R97" s="18">
        <f t="shared" si="83"/>
        <v>0.074022</v>
      </c>
      <c r="S97" s="24">
        <f t="shared" si="84"/>
        <v>0.780682185027435</v>
      </c>
      <c r="T97" s="3">
        <v>0.01</v>
      </c>
      <c r="U97" s="25">
        <f t="shared" si="85"/>
        <v>0.00780682185027435</v>
      </c>
      <c r="V97" s="24"/>
      <c r="W97" s="3"/>
      <c r="X97" s="3"/>
      <c r="Y97" s="27"/>
      <c r="Z97" s="3"/>
      <c r="AA97" s="26"/>
      <c r="AB97" s="3"/>
      <c r="AC97" s="3"/>
      <c r="AD97" s="26"/>
      <c r="AE97" s="24">
        <v>0.005</v>
      </c>
      <c r="AF97" s="3">
        <v>0.49</v>
      </c>
      <c r="AG97" s="25">
        <f t="shared" si="86"/>
        <v>0.00245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0.015</v>
      </c>
      <c r="AR97" s="3">
        <v>0.5</v>
      </c>
      <c r="AS97" s="3">
        <f t="shared" si="87"/>
        <v>0.0075</v>
      </c>
      <c r="AT97" s="2">
        <f t="shared" si="88"/>
        <v>0.0177568218502744</v>
      </c>
      <c r="AU97" s="28">
        <f t="shared" si="89"/>
        <v>28.47</v>
      </c>
      <c r="AV97" s="1">
        <f t="shared" si="90"/>
        <v>0.26</v>
      </c>
      <c r="AW97" s="2">
        <f t="shared" si="95"/>
        <v>0.454889474616473</v>
      </c>
      <c r="AX97" s="1">
        <f t="shared" si="91"/>
        <v>400.596124492983</v>
      </c>
      <c r="AZ97" s="2">
        <f t="shared" si="96"/>
        <v>0.118169372932762</v>
      </c>
      <c r="BA97" s="1">
        <f t="shared" si="92"/>
        <v>104.065263041186</v>
      </c>
    </row>
    <row r="98" s="1" customFormat="1" spans="1:53">
      <c r="A98" s="13"/>
      <c r="B98" s="13"/>
      <c r="C98" s="16">
        <v>8</v>
      </c>
      <c r="D98" s="40">
        <v>19.4198860196774</v>
      </c>
      <c r="E98" s="19">
        <f t="shared" si="93"/>
        <v>21.2952817774194</v>
      </c>
      <c r="F98" s="16" t="s">
        <v>73</v>
      </c>
      <c r="G98" s="13">
        <v>9</v>
      </c>
      <c r="H98" s="18">
        <f t="shared" si="76"/>
        <v>19.4198860196774</v>
      </c>
      <c r="I98" s="18">
        <f t="shared" si="77"/>
        <v>292.569886019677</v>
      </c>
      <c r="J98" s="18">
        <f t="shared" si="78"/>
        <v>0.185689658189618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1.0307546554406</v>
      </c>
      <c r="P98" s="18">
        <f t="shared" si="81"/>
        <v>0.191400479646122</v>
      </c>
      <c r="Q98" s="23">
        <f t="shared" si="82"/>
        <v>0.0497641247079916</v>
      </c>
      <c r="R98" s="18">
        <f t="shared" si="83"/>
        <v>0.074022</v>
      </c>
      <c r="S98" s="24">
        <f t="shared" si="84"/>
        <v>0.672288302234357</v>
      </c>
      <c r="T98" s="3">
        <v>0.01</v>
      </c>
      <c r="U98" s="25">
        <f t="shared" si="85"/>
        <v>0.00672288302234357</v>
      </c>
      <c r="V98" s="24"/>
      <c r="W98" s="3"/>
      <c r="X98" s="3"/>
      <c r="Y98" s="27"/>
      <c r="Z98" s="3"/>
      <c r="AA98" s="26"/>
      <c r="AB98" s="3"/>
      <c r="AC98" s="3"/>
      <c r="AD98" s="26"/>
      <c r="AE98" s="24">
        <v>0.001</v>
      </c>
      <c r="AF98" s="3">
        <v>0.49</v>
      </c>
      <c r="AG98" s="25">
        <f t="shared" si="86"/>
        <v>0.00049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</v>
      </c>
      <c r="AR98" s="3">
        <v>0.5</v>
      </c>
      <c r="AS98" s="3">
        <f t="shared" si="87"/>
        <v>0.005</v>
      </c>
      <c r="AT98" s="2">
        <f t="shared" si="88"/>
        <v>0.0122128830223436</v>
      </c>
      <c r="AU98" s="28">
        <f t="shared" si="89"/>
        <v>28.47</v>
      </c>
      <c r="AV98" s="1">
        <f t="shared" si="90"/>
        <v>0.26</v>
      </c>
      <c r="AW98" s="2">
        <f t="shared" si="95"/>
        <v>0.454889474616473</v>
      </c>
      <c r="AX98" s="1">
        <f t="shared" si="91"/>
        <v>275.524170309869</v>
      </c>
      <c r="AZ98" s="2">
        <f t="shared" si="96"/>
        <v>0.118169372932762</v>
      </c>
      <c r="BA98" s="1">
        <f t="shared" si="92"/>
        <v>71.5745697584833</v>
      </c>
    </row>
    <row r="99" s="1" customFormat="1" spans="1:53">
      <c r="A99" s="13"/>
      <c r="B99" s="13"/>
      <c r="C99" s="16">
        <v>9</v>
      </c>
      <c r="D99" s="40">
        <v>12.6795273867667</v>
      </c>
      <c r="E99" s="19">
        <f t="shared" si="93"/>
        <v>19.4198860196774</v>
      </c>
      <c r="F99" s="16" t="s">
        <v>73</v>
      </c>
      <c r="G99" s="13">
        <v>10</v>
      </c>
      <c r="H99" s="18">
        <f t="shared" si="76"/>
        <v>12.6795273867667</v>
      </c>
      <c r="I99" s="18">
        <f t="shared" si="77"/>
        <v>285.829527386767</v>
      </c>
      <c r="J99" s="18">
        <f t="shared" si="78"/>
        <v>0.0847131839624364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1.12405417579447</v>
      </c>
      <c r="P99" s="18">
        <f t="shared" si="81"/>
        <v>0.0952222081778221</v>
      </c>
      <c r="Q99" s="23">
        <f t="shared" si="82"/>
        <v>0.0247577741262337</v>
      </c>
      <c r="R99" s="18">
        <f t="shared" si="83"/>
        <v>0.074022</v>
      </c>
      <c r="S99" s="24">
        <f t="shared" si="84"/>
        <v>0.334465079655153</v>
      </c>
      <c r="T99" s="3">
        <v>0.01</v>
      </c>
      <c r="U99" s="25">
        <f t="shared" si="85"/>
        <v>0.00334465079655153</v>
      </c>
      <c r="V99" s="24"/>
      <c r="W99" s="3"/>
      <c r="X99" s="3"/>
      <c r="Y99" s="27"/>
      <c r="Z99" s="3"/>
      <c r="AA99" s="26"/>
      <c r="AB99" s="3"/>
      <c r="AC99" s="3"/>
      <c r="AD99" s="26"/>
      <c r="AE99" s="24">
        <v>0.001</v>
      </c>
      <c r="AF99" s="3">
        <v>0.49</v>
      </c>
      <c r="AG99" s="25">
        <f t="shared" si="86"/>
        <v>0.00049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</v>
      </c>
      <c r="AR99" s="3">
        <v>0.5</v>
      </c>
      <c r="AS99" s="3">
        <f t="shared" si="87"/>
        <v>0.005</v>
      </c>
      <c r="AT99" s="2">
        <f t="shared" si="88"/>
        <v>0.00883465079655153</v>
      </c>
      <c r="AU99" s="28">
        <f t="shared" si="89"/>
        <v>28.47</v>
      </c>
      <c r="AV99" s="1">
        <f t="shared" si="90"/>
        <v>0.26</v>
      </c>
      <c r="AW99" s="2">
        <f t="shared" si="95"/>
        <v>0.454889474616473</v>
      </c>
      <c r="AX99" s="1">
        <f t="shared" si="91"/>
        <v>199.310828265854</v>
      </c>
      <c r="AZ99" s="2">
        <f t="shared" si="96"/>
        <v>0.118169372932762</v>
      </c>
      <c r="BA99" s="1">
        <f t="shared" si="92"/>
        <v>51.7761718156764</v>
      </c>
    </row>
    <row r="100" s="1" customFormat="1" spans="1:53">
      <c r="A100" s="13"/>
      <c r="B100" s="13"/>
      <c r="C100" s="16">
        <v>10</v>
      </c>
      <c r="D100" s="40">
        <v>3.76996366677419</v>
      </c>
      <c r="E100" s="19">
        <f t="shared" si="93"/>
        <v>12.6795273867667</v>
      </c>
      <c r="F100" s="16" t="s">
        <v>73</v>
      </c>
      <c r="G100" s="13">
        <v>11</v>
      </c>
      <c r="H100" s="18">
        <f t="shared" si="76"/>
        <v>3.76996366677419</v>
      </c>
      <c r="I100" s="18">
        <f t="shared" si="77"/>
        <v>276.919963666774</v>
      </c>
      <c r="J100" s="18">
        <f t="shared" si="78"/>
        <v>0.0283115686942476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0.977390369235819</v>
      </c>
      <c r="O100" s="18">
        <f t="shared" si="94"/>
        <v>0.336141598380833</v>
      </c>
      <c r="P100" s="18">
        <f t="shared" si="81"/>
        <v>0.00951669595355313</v>
      </c>
      <c r="Q100" s="23">
        <f t="shared" si="82"/>
        <v>0.00247434094792381</v>
      </c>
      <c r="R100" s="18">
        <f t="shared" si="83"/>
        <v>0.074022</v>
      </c>
      <c r="S100" s="24">
        <f t="shared" si="84"/>
        <v>0.0334271020497124</v>
      </c>
      <c r="T100" s="3">
        <v>0.01</v>
      </c>
      <c r="U100" s="25">
        <f t="shared" si="85"/>
        <v>0.000334271020497124</v>
      </c>
      <c r="V100" s="24"/>
      <c r="W100" s="3"/>
      <c r="X100" s="3"/>
      <c r="Y100" s="27"/>
      <c r="Z100" s="3"/>
      <c r="AA100" s="26"/>
      <c r="AB100" s="3"/>
      <c r="AC100" s="3"/>
      <c r="AD100" s="26"/>
      <c r="AE100" s="24">
        <v>0.001</v>
      </c>
      <c r="AF100" s="3">
        <v>0.49</v>
      </c>
      <c r="AG100" s="25">
        <f t="shared" si="86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0.00582427102049712</v>
      </c>
      <c r="AU100" s="28">
        <f t="shared" si="89"/>
        <v>28.47</v>
      </c>
      <c r="AV100" s="1">
        <f t="shared" si="90"/>
        <v>0.26</v>
      </c>
      <c r="AW100" s="2">
        <f t="shared" si="95"/>
        <v>0.454889474616473</v>
      </c>
      <c r="AX100" s="1">
        <f t="shared" si="91"/>
        <v>131.396283551265</v>
      </c>
      <c r="AZ100" s="2">
        <f t="shared" si="96"/>
        <v>0.118169372932762</v>
      </c>
      <c r="BA100" s="1">
        <f t="shared" si="92"/>
        <v>34.1336023350275</v>
      </c>
    </row>
    <row r="101" s="1" customFormat="1" spans="1:54">
      <c r="A101" s="13"/>
      <c r="B101" s="13"/>
      <c r="C101" s="16">
        <v>11</v>
      </c>
      <c r="D101" s="40">
        <v>-5.29987806853333</v>
      </c>
      <c r="E101" s="19">
        <f t="shared" si="93"/>
        <v>3.76996366677419</v>
      </c>
      <c r="F101" s="16" t="s">
        <v>75</v>
      </c>
      <c r="G101" s="13">
        <v>12</v>
      </c>
      <c r="H101" s="18">
        <f t="shared" si="76"/>
        <v>-5.29987806853333</v>
      </c>
      <c r="I101" s="18">
        <f t="shared" si="77"/>
        <v>267.850121931467</v>
      </c>
      <c r="J101" s="18">
        <f t="shared" si="78"/>
        <v>0.00860773283638487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0.61132490242728</v>
      </c>
      <c r="P101" s="18">
        <f t="shared" si="81"/>
        <v>0.00526212143632307</v>
      </c>
      <c r="Q101" s="23">
        <f t="shared" si="82"/>
        <v>0.001368151573444</v>
      </c>
      <c r="R101" s="18">
        <f t="shared" si="83"/>
        <v>0.074022</v>
      </c>
      <c r="S101" s="24">
        <f t="shared" si="84"/>
        <v>0.0184830398184864</v>
      </c>
      <c r="T101" s="3">
        <v>0.01</v>
      </c>
      <c r="U101" s="25">
        <f t="shared" si="85"/>
        <v>0.000184830398184864</v>
      </c>
      <c r="V101" s="24"/>
      <c r="W101" s="3"/>
      <c r="X101" s="3"/>
      <c r="Y101" s="27"/>
      <c r="Z101" s="3"/>
      <c r="AA101" s="26"/>
      <c r="AB101" s="3"/>
      <c r="AC101" s="3"/>
      <c r="AD101" s="26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0.00567483039818486</v>
      </c>
      <c r="AU101" s="28">
        <f t="shared" si="89"/>
        <v>28.47</v>
      </c>
      <c r="AV101" s="1">
        <f t="shared" si="90"/>
        <v>0.26</v>
      </c>
      <c r="AW101" s="2">
        <f t="shared" si="95"/>
        <v>0.454889474616473</v>
      </c>
      <c r="AX101" s="1">
        <f t="shared" si="91"/>
        <v>128.024884398595</v>
      </c>
      <c r="AY101" s="1">
        <f>SUM(AX90:AX101)</f>
        <v>2388.41121397343</v>
      </c>
      <c r="AZ101" s="2">
        <f t="shared" si="96"/>
        <v>0.118169372932762</v>
      </c>
      <c r="BA101" s="1">
        <f t="shared" si="92"/>
        <v>33.2577937133555</v>
      </c>
      <c r="BB101" s="1">
        <f>SUM(BA90:BA101)</f>
        <v>620.451936591357</v>
      </c>
    </row>
    <row r="102" s="1" customFormat="1" spans="1:46">
      <c r="A102" s="13"/>
      <c r="B102" s="13"/>
      <c r="C102" s="16">
        <v>12</v>
      </c>
      <c r="D102" s="17">
        <v>-16.3169772758065</v>
      </c>
      <c r="E102" s="19">
        <f t="shared" si="93"/>
        <v>-5.29987806853333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3"/>
  <sheetViews>
    <sheetView workbookViewId="0">
      <selection activeCell="F15" sqref="F15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8.77777777777778" style="1" customWidth="1"/>
    <col min="32" max="32" width="23.1111111111111" style="1" customWidth="1"/>
    <col min="33" max="33" width="15.6666666666667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48" width="15.6666666666667" style="1"/>
    <col min="49" max="49" width="11.4444444444444" style="1"/>
    <col min="50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6.21</v>
      </c>
      <c r="F2" s="3">
        <v>1166.832</v>
      </c>
      <c r="G2" s="7">
        <f>(F2+F3+F4)/3</f>
        <v>1338.18733333333</v>
      </c>
      <c r="H2" s="3">
        <v>0.13</v>
      </c>
      <c r="I2" s="20">
        <f>(H2+H3+H4)/3</f>
        <v>0.12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0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0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44.5972602739726</v>
      </c>
      <c r="F5" s="3">
        <v>91.104</v>
      </c>
      <c r="G5" s="7">
        <f>(F5+F6)/2</f>
        <v>92.50925</v>
      </c>
      <c r="H5" s="3">
        <v>0.13</v>
      </c>
      <c r="I5" s="20">
        <f>(H5+H6)/2</f>
        <v>0.13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0"/>
      <c r="M6" s="2"/>
    </row>
    <row r="7" s="1" customFormat="1" spans="1:13">
      <c r="A7" s="4" t="s">
        <v>5</v>
      </c>
      <c r="B7" s="5"/>
      <c r="C7" s="3"/>
      <c r="D7" s="3"/>
      <c r="E7" s="12">
        <v>373.426849315069</v>
      </c>
      <c r="F7" s="3">
        <v>134.758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3">
        <v>0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(AV38+AV53+AY69+AY85+AY101+BB101+AG69)</f>
        <v>12014993.6203985</v>
      </c>
      <c r="J14" s="14" t="s">
        <v>21</v>
      </c>
      <c r="K14" s="14">
        <f>I14/(10000*1000)</f>
        <v>1.20149936203985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36">
        <v>6174771.12585616</v>
      </c>
      <c r="J15" s="14" t="s">
        <v>21</v>
      </c>
      <c r="K15" s="14">
        <f>I15/(10000*1000)</f>
        <v>0.617477112585616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2" t="s">
        <v>44</v>
      </c>
      <c r="T25" s="22"/>
      <c r="U25" s="22"/>
      <c r="V25" s="22" t="s">
        <v>45</v>
      </c>
      <c r="W25" s="22"/>
      <c r="X25" s="22"/>
      <c r="Y25" s="22" t="s">
        <v>46</v>
      </c>
      <c r="Z25" s="22"/>
      <c r="AA25" s="22"/>
      <c r="AB25" s="22" t="s">
        <v>47</v>
      </c>
      <c r="AC25" s="22"/>
      <c r="AD25" s="22"/>
      <c r="AE25" s="22" t="s">
        <v>48</v>
      </c>
      <c r="AF25" s="22"/>
      <c r="AG25" s="22"/>
      <c r="AH25" s="22" t="s">
        <v>49</v>
      </c>
      <c r="AI25" s="22"/>
      <c r="AJ25" s="22"/>
      <c r="AK25" s="30" t="s">
        <v>50</v>
      </c>
      <c r="AL25" s="31"/>
      <c r="AM25" s="32"/>
      <c r="AN25" s="22" t="s">
        <v>51</v>
      </c>
      <c r="AO25" s="22"/>
      <c r="AP25" s="22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1" t="s">
        <v>59</v>
      </c>
      <c r="L26" s="21" t="s">
        <v>60</v>
      </c>
      <c r="M26" s="13" t="s">
        <v>61</v>
      </c>
      <c r="N26" s="21" t="s">
        <v>62</v>
      </c>
      <c r="O26" s="13" t="s">
        <v>63</v>
      </c>
      <c r="P26" s="13" t="s">
        <v>64</v>
      </c>
      <c r="Q26" s="21" t="s">
        <v>65</v>
      </c>
      <c r="R26" s="21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3" t="s">
        <v>11</v>
      </c>
      <c r="AO26" s="33" t="s">
        <v>12</v>
      </c>
      <c r="AP26" s="33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1338.18733333333</v>
      </c>
      <c r="C27" s="16" t="s">
        <v>72</v>
      </c>
      <c r="D27" s="17">
        <v>6.06113052890323</v>
      </c>
      <c r="E27" s="16"/>
      <c r="F27" s="16"/>
      <c r="G27" s="13">
        <v>1</v>
      </c>
      <c r="H27" s="18">
        <f t="shared" ref="H27:H38" si="0">E28</f>
        <v>6.06113052890323</v>
      </c>
      <c r="I27" s="18">
        <f t="shared" ref="I27:I38" si="1">H27+273.15</f>
        <v>279.211130528903</v>
      </c>
      <c r="J27" s="18">
        <f t="shared" ref="J27:J38" si="2">EXP(($C$16*(I27-$C$14))/($C$17*I27*$C$14))</f>
        <v>0.0377806423735051</v>
      </c>
      <c r="K27" s="18">
        <f t="shared" ref="K27:K38" si="3">$B$27/12</f>
        <v>111.515611111111</v>
      </c>
      <c r="L27" s="18">
        <f t="shared" ref="L27:L38" si="4"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5">O27*J27</f>
        <v>0.0421313142245176</v>
      </c>
      <c r="Q27" s="23">
        <f t="shared" ref="Q27:Q38" si="6">P27*$B$29</f>
        <v>0.00505575770694211</v>
      </c>
      <c r="R27" s="18">
        <f t="shared" ref="R27:R38" si="7">L27*$B$29</f>
        <v>0.133818733333333</v>
      </c>
      <c r="S27" s="24">
        <f t="shared" ref="S27:S38" si="8">Q27/R27</f>
        <v>0.0377806423735051</v>
      </c>
      <c r="T27" s="3">
        <v>0.01</v>
      </c>
      <c r="U27" s="25">
        <f t="shared" ref="U27:U38" si="9">S27*T27</f>
        <v>0.000377806423735051</v>
      </c>
      <c r="V27" s="24"/>
      <c r="W27" s="3"/>
      <c r="X27" s="25"/>
      <c r="Y27" s="27">
        <v>0.02</v>
      </c>
      <c r="Z27" s="3">
        <v>0.21</v>
      </c>
      <c r="AA27" s="26">
        <f t="shared" ref="AA27:AA38" si="10">Y27*Z27</f>
        <v>0.0042</v>
      </c>
      <c r="AB27" s="3">
        <v>0.01</v>
      </c>
      <c r="AC27" s="3">
        <v>0.29</v>
      </c>
      <c r="AD27" s="26">
        <f t="shared" ref="AD27:AD38" si="11">AB27*AC27</f>
        <v>0.0029</v>
      </c>
      <c r="AE27" s="24"/>
      <c r="AF27" s="3"/>
      <c r="AG27" s="25"/>
      <c r="AH27" s="24"/>
      <c r="AI27" s="3"/>
      <c r="AJ27" s="25"/>
      <c r="AK27" s="1">
        <v>0.1</v>
      </c>
      <c r="AL27" s="26">
        <v>0.11</v>
      </c>
      <c r="AM27" s="26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0.0222778064237351</v>
      </c>
      <c r="AR27" s="28">
        <f t="shared" ref="AR27:AR38" si="15">$B$27/12</f>
        <v>111.515611111111</v>
      </c>
      <c r="AS27" s="1">
        <f t="shared" ref="AS27:AS38" si="16">$B$29</f>
        <v>0.12</v>
      </c>
      <c r="AT27" s="2">
        <f>$E$2/12</f>
        <v>0.5175</v>
      </c>
      <c r="AU27" s="1">
        <f t="shared" ref="AU27:AU38" si="17">AT27*10000*AS27*0.67*AR27*AQ27</f>
        <v>1033.6523528079</v>
      </c>
    </row>
    <row r="28" s="1" customFormat="1" spans="1:47">
      <c r="A28" s="13" t="s">
        <v>74</v>
      </c>
      <c r="B28" s="13">
        <v>1</v>
      </c>
      <c r="C28" s="16">
        <v>1</v>
      </c>
      <c r="D28" s="17">
        <v>4.63992964780645</v>
      </c>
      <c r="E28" s="19">
        <f t="shared" ref="E28:E39" si="18">D27</f>
        <v>6.06113052890323</v>
      </c>
      <c r="F28" s="16" t="s">
        <v>73</v>
      </c>
      <c r="G28" s="13">
        <v>2</v>
      </c>
      <c r="H28" s="18">
        <f t="shared" si="0"/>
        <v>4.63992964780645</v>
      </c>
      <c r="I28" s="18">
        <f t="shared" si="1"/>
        <v>277.789929647806</v>
      </c>
      <c r="J28" s="18">
        <f t="shared" si="2"/>
        <v>0.031607224210334</v>
      </c>
      <c r="K28" s="18">
        <f t="shared" si="3"/>
        <v>111.515611111111</v>
      </c>
      <c r="L28" s="18">
        <f t="shared" si="4"/>
        <v>1.11515611111111</v>
      </c>
      <c r="M28" s="13" t="s">
        <v>73</v>
      </c>
      <c r="N28" s="13"/>
      <c r="O28" s="18">
        <f t="shared" ref="O28:O38" si="19">L28+O27-P27-N28</f>
        <v>2.1881809079977</v>
      </c>
      <c r="P28" s="18">
        <f t="shared" si="5"/>
        <v>0.0691623245718557</v>
      </c>
      <c r="Q28" s="23">
        <f t="shared" si="6"/>
        <v>0.00829947894862268</v>
      </c>
      <c r="R28" s="18">
        <f t="shared" si="7"/>
        <v>0.133818733333333</v>
      </c>
      <c r="S28" s="24">
        <f t="shared" si="8"/>
        <v>0.0620203071863582</v>
      </c>
      <c r="T28" s="3">
        <v>0.01</v>
      </c>
      <c r="U28" s="25">
        <f t="shared" si="9"/>
        <v>0.000620203071863582</v>
      </c>
      <c r="V28" s="24"/>
      <c r="W28" s="3"/>
      <c r="X28" s="25"/>
      <c r="Y28" s="27">
        <v>0.02</v>
      </c>
      <c r="Z28" s="3">
        <v>0.21</v>
      </c>
      <c r="AA28" s="26">
        <f t="shared" si="10"/>
        <v>0.0042</v>
      </c>
      <c r="AB28" s="3">
        <v>0.01</v>
      </c>
      <c r="AC28" s="3">
        <v>0.29</v>
      </c>
      <c r="AD28" s="26">
        <f t="shared" si="11"/>
        <v>0.0029</v>
      </c>
      <c r="AE28" s="24"/>
      <c r="AF28" s="3"/>
      <c r="AG28" s="25"/>
      <c r="AH28" s="24"/>
      <c r="AI28" s="3"/>
      <c r="AJ28" s="25"/>
      <c r="AK28" s="26">
        <v>0.1</v>
      </c>
      <c r="AL28" s="26">
        <v>0.11</v>
      </c>
      <c r="AM28" s="26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0.0225202030718636</v>
      </c>
      <c r="AR28" s="28">
        <f t="shared" si="15"/>
        <v>111.515611111111</v>
      </c>
      <c r="AS28" s="1">
        <f t="shared" si="16"/>
        <v>0.12</v>
      </c>
      <c r="AT28" s="2">
        <f t="shared" ref="AT28:AT38" si="20">$E$2/12</f>
        <v>0.5175</v>
      </c>
      <c r="AU28" s="1">
        <f t="shared" si="17"/>
        <v>1044.89914528311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17">
        <v>6.61314597396428</v>
      </c>
      <c r="E29" s="19">
        <f t="shared" si="18"/>
        <v>4.63992964780645</v>
      </c>
      <c r="F29" s="16" t="s">
        <v>73</v>
      </c>
      <c r="G29" s="13">
        <v>3</v>
      </c>
      <c r="H29" s="18">
        <f t="shared" si="0"/>
        <v>6.61314597396428</v>
      </c>
      <c r="I29" s="18">
        <f t="shared" si="1"/>
        <v>279.763145973964</v>
      </c>
      <c r="J29" s="18">
        <f t="shared" si="2"/>
        <v>0.0404718078810965</v>
      </c>
      <c r="K29" s="18">
        <f t="shared" si="3"/>
        <v>111.515611111111</v>
      </c>
      <c r="L29" s="18">
        <f t="shared" si="4"/>
        <v>1.11515611111111</v>
      </c>
      <c r="M29" s="13" t="s">
        <v>73</v>
      </c>
      <c r="N29" s="13"/>
      <c r="O29" s="18">
        <f t="shared" si="19"/>
        <v>3.23417469453696</v>
      </c>
      <c r="P29" s="18">
        <f t="shared" si="5"/>
        <v>0.130892896891204</v>
      </c>
      <c r="Q29" s="23">
        <f t="shared" si="6"/>
        <v>0.0157071476269445</v>
      </c>
      <c r="R29" s="18">
        <f t="shared" si="7"/>
        <v>0.133818733333333</v>
      </c>
      <c r="S29" s="24">
        <f t="shared" si="8"/>
        <v>0.117376298786352</v>
      </c>
      <c r="T29" s="3">
        <v>0.01</v>
      </c>
      <c r="U29" s="25">
        <f t="shared" si="9"/>
        <v>0.00117376298786352</v>
      </c>
      <c r="V29" s="24"/>
      <c r="W29" s="3"/>
      <c r="X29" s="25"/>
      <c r="Y29" s="27">
        <v>0.02</v>
      </c>
      <c r="Z29" s="3">
        <v>0.21</v>
      </c>
      <c r="AA29" s="26">
        <f t="shared" si="10"/>
        <v>0.0042</v>
      </c>
      <c r="AB29" s="3">
        <v>0.01</v>
      </c>
      <c r="AC29" s="3">
        <v>0.29</v>
      </c>
      <c r="AD29" s="26">
        <f t="shared" si="11"/>
        <v>0.0029</v>
      </c>
      <c r="AE29" s="24"/>
      <c r="AF29" s="3"/>
      <c r="AG29" s="25"/>
      <c r="AH29" s="24"/>
      <c r="AI29" s="3"/>
      <c r="AJ29" s="25"/>
      <c r="AK29" s="1">
        <v>0.1</v>
      </c>
      <c r="AL29" s="26">
        <v>0.11</v>
      </c>
      <c r="AM29" s="26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0.0230737629878635</v>
      </c>
      <c r="AR29" s="28">
        <f t="shared" si="15"/>
        <v>111.515611111111</v>
      </c>
      <c r="AS29" s="1">
        <f t="shared" si="16"/>
        <v>0.12</v>
      </c>
      <c r="AT29" s="2">
        <f t="shared" si="20"/>
        <v>0.5175</v>
      </c>
      <c r="AU29" s="1">
        <f t="shared" si="17"/>
        <v>1070.58338450802</v>
      </c>
    </row>
    <row r="30" s="1" customFormat="1" spans="1:47">
      <c r="A30" s="13"/>
      <c r="B30" s="13"/>
      <c r="C30" s="16">
        <v>3</v>
      </c>
      <c r="D30" s="17">
        <v>10.7385703940645</v>
      </c>
      <c r="E30" s="19">
        <f t="shared" si="18"/>
        <v>6.61314597396428</v>
      </c>
      <c r="F30" s="16" t="s">
        <v>73</v>
      </c>
      <c r="G30" s="13">
        <v>4</v>
      </c>
      <c r="H30" s="18">
        <f t="shared" si="0"/>
        <v>10.7385703940645</v>
      </c>
      <c r="I30" s="18">
        <f t="shared" si="1"/>
        <v>283.888570394065</v>
      </c>
      <c r="J30" s="18">
        <f t="shared" si="2"/>
        <v>0.067112303565173</v>
      </c>
      <c r="K30" s="18">
        <f t="shared" si="3"/>
        <v>111.515611111111</v>
      </c>
      <c r="L30" s="18">
        <f t="shared" si="4"/>
        <v>1.11515611111111</v>
      </c>
      <c r="M30" s="13" t="s">
        <v>73</v>
      </c>
      <c r="N30" s="13"/>
      <c r="O30" s="18">
        <f t="shared" si="19"/>
        <v>4.21843790875687</v>
      </c>
      <c r="P30" s="18">
        <f t="shared" si="5"/>
        <v>0.283109085503324</v>
      </c>
      <c r="Q30" s="23">
        <f t="shared" si="6"/>
        <v>0.0339730902603989</v>
      </c>
      <c r="R30" s="18">
        <f t="shared" si="7"/>
        <v>0.133818733333333</v>
      </c>
      <c r="S30" s="24">
        <f t="shared" si="8"/>
        <v>0.253873948842232</v>
      </c>
      <c r="T30" s="3">
        <v>0.01</v>
      </c>
      <c r="U30" s="25">
        <f t="shared" si="9"/>
        <v>0.00253873948842232</v>
      </c>
      <c r="V30" s="24"/>
      <c r="W30" s="3"/>
      <c r="X30" s="25"/>
      <c r="Y30" s="27">
        <v>0.02</v>
      </c>
      <c r="Z30" s="3">
        <v>0.21</v>
      </c>
      <c r="AA30" s="26">
        <f t="shared" si="10"/>
        <v>0.0042</v>
      </c>
      <c r="AB30" s="3">
        <v>0.01</v>
      </c>
      <c r="AC30" s="3">
        <v>0.29</v>
      </c>
      <c r="AD30" s="26">
        <f t="shared" si="11"/>
        <v>0.0029</v>
      </c>
      <c r="AE30" s="24"/>
      <c r="AF30" s="3"/>
      <c r="AG30" s="25"/>
      <c r="AH30" s="24"/>
      <c r="AI30" s="3"/>
      <c r="AJ30" s="25"/>
      <c r="AK30" s="26">
        <v>0.1</v>
      </c>
      <c r="AL30" s="26">
        <v>0.11</v>
      </c>
      <c r="AM30" s="26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0.0244387394884223</v>
      </c>
      <c r="AR30" s="28">
        <f t="shared" si="15"/>
        <v>111.515611111111</v>
      </c>
      <c r="AS30" s="1">
        <f t="shared" si="16"/>
        <v>0.12</v>
      </c>
      <c r="AT30" s="2">
        <f t="shared" si="20"/>
        <v>0.5175</v>
      </c>
      <c r="AU30" s="1">
        <f t="shared" si="17"/>
        <v>1133.91597410387</v>
      </c>
    </row>
    <row r="31" s="1" customFormat="1" spans="1:47">
      <c r="A31" s="13"/>
      <c r="B31" s="13"/>
      <c r="C31" s="16">
        <v>4</v>
      </c>
      <c r="D31" s="17">
        <v>15.1415092477333</v>
      </c>
      <c r="E31" s="19">
        <f t="shared" si="18"/>
        <v>10.7385703940645</v>
      </c>
      <c r="F31" s="16" t="s">
        <v>73</v>
      </c>
      <c r="G31" s="13">
        <v>5</v>
      </c>
      <c r="H31" s="18">
        <f t="shared" si="0"/>
        <v>15.1415092477333</v>
      </c>
      <c r="I31" s="18">
        <f t="shared" si="1"/>
        <v>288.291509247733</v>
      </c>
      <c r="J31" s="18">
        <f t="shared" si="2"/>
        <v>0.113316327632638</v>
      </c>
      <c r="K31" s="18">
        <f t="shared" si="3"/>
        <v>111.515611111111</v>
      </c>
      <c r="L31" s="18">
        <f t="shared" si="4"/>
        <v>1.11515611111111</v>
      </c>
      <c r="M31" s="13" t="s">
        <v>75</v>
      </c>
      <c r="N31" s="18">
        <f>(O30-P30)*C22/100</f>
        <v>3.73856238209087</v>
      </c>
      <c r="O31" s="18">
        <f t="shared" si="19"/>
        <v>1.31192255227379</v>
      </c>
      <c r="P31" s="18">
        <f t="shared" si="5"/>
        <v>0.148662245762103</v>
      </c>
      <c r="Q31" s="23">
        <f t="shared" si="6"/>
        <v>0.0178394694914524</v>
      </c>
      <c r="R31" s="18">
        <f t="shared" si="7"/>
        <v>0.133818733333333</v>
      </c>
      <c r="S31" s="24">
        <f t="shared" si="8"/>
        <v>0.133310703569548</v>
      </c>
      <c r="T31" s="3">
        <v>0.01</v>
      </c>
      <c r="U31" s="25">
        <f t="shared" si="9"/>
        <v>0.00133310703569548</v>
      </c>
      <c r="V31" s="24"/>
      <c r="W31" s="3"/>
      <c r="X31" s="25"/>
      <c r="Y31" s="27">
        <v>0.04</v>
      </c>
      <c r="Z31" s="3">
        <v>0.21</v>
      </c>
      <c r="AA31" s="26">
        <f t="shared" si="10"/>
        <v>0.0084</v>
      </c>
      <c r="AB31" s="3">
        <v>0.015</v>
      </c>
      <c r="AC31" s="3">
        <v>0.29</v>
      </c>
      <c r="AD31" s="26">
        <f t="shared" si="11"/>
        <v>0.00435</v>
      </c>
      <c r="AE31" s="24"/>
      <c r="AF31" s="3"/>
      <c r="AG31" s="25"/>
      <c r="AH31" s="24"/>
      <c r="AI31" s="3"/>
      <c r="AJ31" s="25"/>
      <c r="AK31" s="1">
        <v>0.1</v>
      </c>
      <c r="AL31" s="26">
        <v>0.11</v>
      </c>
      <c r="AM31" s="26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0.0307831070356955</v>
      </c>
      <c r="AR31" s="28">
        <f t="shared" si="15"/>
        <v>111.515611111111</v>
      </c>
      <c r="AS31" s="1">
        <f t="shared" si="16"/>
        <v>0.12</v>
      </c>
      <c r="AT31" s="2">
        <f t="shared" si="20"/>
        <v>0.5175</v>
      </c>
      <c r="AU31" s="1">
        <f t="shared" si="17"/>
        <v>1428.28384487099</v>
      </c>
    </row>
    <row r="32" s="1" customFormat="1" spans="1:47">
      <c r="A32" s="13"/>
      <c r="B32" s="13"/>
      <c r="C32" s="16">
        <v>5</v>
      </c>
      <c r="D32" s="17">
        <v>21.0769083593548</v>
      </c>
      <c r="E32" s="19">
        <f t="shared" si="18"/>
        <v>15.1415092477333</v>
      </c>
      <c r="F32" s="16" t="s">
        <v>75</v>
      </c>
      <c r="G32" s="13">
        <v>6</v>
      </c>
      <c r="H32" s="18">
        <f t="shared" si="0"/>
        <v>21.0769083593548</v>
      </c>
      <c r="I32" s="18">
        <f t="shared" si="1"/>
        <v>294.226908359355</v>
      </c>
      <c r="J32" s="18">
        <f t="shared" si="2"/>
        <v>0.223968128903196</v>
      </c>
      <c r="K32" s="18">
        <f t="shared" si="3"/>
        <v>111.515611111111</v>
      </c>
      <c r="L32" s="18">
        <f t="shared" si="4"/>
        <v>1.11515611111111</v>
      </c>
      <c r="M32" s="13" t="s">
        <v>73</v>
      </c>
      <c r="N32" s="13"/>
      <c r="O32" s="18">
        <f t="shared" si="19"/>
        <v>2.2784164176228</v>
      </c>
      <c r="P32" s="18">
        <f t="shared" si="5"/>
        <v>0.5102926619173</v>
      </c>
      <c r="Q32" s="23">
        <f t="shared" si="6"/>
        <v>0.061235119430076</v>
      </c>
      <c r="R32" s="18">
        <f t="shared" si="7"/>
        <v>0.133818733333333</v>
      </c>
      <c r="S32" s="24">
        <f t="shared" si="8"/>
        <v>0.457597511983195</v>
      </c>
      <c r="T32" s="3">
        <v>0.01</v>
      </c>
      <c r="U32" s="25">
        <f t="shared" si="9"/>
        <v>0.00457597511983195</v>
      </c>
      <c r="V32" s="24"/>
      <c r="W32" s="3"/>
      <c r="X32" s="25"/>
      <c r="Y32" s="27">
        <v>0.04</v>
      </c>
      <c r="Z32" s="3">
        <v>0.21</v>
      </c>
      <c r="AA32" s="26">
        <f t="shared" si="10"/>
        <v>0.0084</v>
      </c>
      <c r="AB32" s="3">
        <v>0.015</v>
      </c>
      <c r="AC32" s="3">
        <v>0.29</v>
      </c>
      <c r="AD32" s="26">
        <f t="shared" si="11"/>
        <v>0.00435</v>
      </c>
      <c r="AE32" s="24"/>
      <c r="AF32" s="3"/>
      <c r="AG32" s="25"/>
      <c r="AH32" s="24"/>
      <c r="AI32" s="3"/>
      <c r="AJ32" s="25"/>
      <c r="AK32" s="26">
        <v>0.1</v>
      </c>
      <c r="AL32" s="26">
        <v>0.11</v>
      </c>
      <c r="AM32" s="26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0.0340259751198319</v>
      </c>
      <c r="AR32" s="28">
        <f t="shared" si="15"/>
        <v>111.515611111111</v>
      </c>
      <c r="AS32" s="1">
        <f t="shared" si="16"/>
        <v>0.12</v>
      </c>
      <c r="AT32" s="2">
        <f t="shared" si="20"/>
        <v>0.5175</v>
      </c>
      <c r="AU32" s="1">
        <f t="shared" si="17"/>
        <v>1578.74741212068</v>
      </c>
    </row>
    <row r="33" s="1" customFormat="1" spans="1:47">
      <c r="A33" s="13"/>
      <c r="B33" s="13"/>
      <c r="C33" s="16">
        <v>6</v>
      </c>
      <c r="D33" s="17">
        <v>24.1272041923333</v>
      </c>
      <c r="E33" s="19">
        <f t="shared" si="18"/>
        <v>21.0769083593548</v>
      </c>
      <c r="F33" s="16" t="s">
        <v>73</v>
      </c>
      <c r="G33" s="13">
        <v>7</v>
      </c>
      <c r="H33" s="18">
        <f t="shared" si="0"/>
        <v>24.1272041923333</v>
      </c>
      <c r="I33" s="18">
        <f t="shared" si="1"/>
        <v>297.277204192333</v>
      </c>
      <c r="J33" s="18">
        <f t="shared" si="2"/>
        <v>0.314524374204514</v>
      </c>
      <c r="K33" s="18">
        <f t="shared" si="3"/>
        <v>111.515611111111</v>
      </c>
      <c r="L33" s="18">
        <f t="shared" si="4"/>
        <v>1.11515611111111</v>
      </c>
      <c r="M33" s="13" t="s">
        <v>73</v>
      </c>
      <c r="N33" s="13"/>
      <c r="O33" s="18">
        <f t="shared" si="19"/>
        <v>2.88327986681661</v>
      </c>
      <c r="P33" s="18">
        <f t="shared" si="5"/>
        <v>0.906861795766968</v>
      </c>
      <c r="Q33" s="23">
        <f t="shared" si="6"/>
        <v>0.108823415492036</v>
      </c>
      <c r="R33" s="18">
        <f t="shared" si="7"/>
        <v>0.133818733333333</v>
      </c>
      <c r="S33" s="24">
        <f t="shared" si="8"/>
        <v>0.813215106594713</v>
      </c>
      <c r="T33" s="3">
        <v>0.01</v>
      </c>
      <c r="U33" s="25">
        <f t="shared" si="9"/>
        <v>0.00813215106594713</v>
      </c>
      <c r="V33" s="24"/>
      <c r="W33" s="3"/>
      <c r="X33" s="25"/>
      <c r="Y33" s="27">
        <v>0.05</v>
      </c>
      <c r="Z33" s="3">
        <v>0.21</v>
      </c>
      <c r="AA33" s="26">
        <f t="shared" si="10"/>
        <v>0.0105</v>
      </c>
      <c r="AB33" s="3">
        <v>0.02</v>
      </c>
      <c r="AC33" s="3">
        <v>0.29</v>
      </c>
      <c r="AD33" s="26">
        <f t="shared" si="11"/>
        <v>0.0058</v>
      </c>
      <c r="AE33" s="24"/>
      <c r="AF33" s="3"/>
      <c r="AG33" s="25"/>
      <c r="AH33" s="24"/>
      <c r="AI33" s="3"/>
      <c r="AJ33" s="25"/>
      <c r="AK33" s="1">
        <v>0.1</v>
      </c>
      <c r="AL33" s="26">
        <v>0.11</v>
      </c>
      <c r="AM33" s="26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0.0411321510659471</v>
      </c>
      <c r="AR33" s="28">
        <f t="shared" si="15"/>
        <v>111.515611111111</v>
      </c>
      <c r="AS33" s="1">
        <f t="shared" si="16"/>
        <v>0.12</v>
      </c>
      <c r="AT33" s="2">
        <f t="shared" si="20"/>
        <v>0.5175</v>
      </c>
      <c r="AU33" s="1">
        <f t="shared" si="17"/>
        <v>1908.46189775976</v>
      </c>
    </row>
    <row r="34" s="1" customFormat="1" spans="1:47">
      <c r="A34" s="13"/>
      <c r="B34" s="13"/>
      <c r="C34" s="16">
        <v>7</v>
      </c>
      <c r="D34" s="17">
        <v>31.4320459512903</v>
      </c>
      <c r="E34" s="19">
        <f t="shared" si="18"/>
        <v>24.1272041923333</v>
      </c>
      <c r="F34" s="16" t="s">
        <v>73</v>
      </c>
      <c r="G34" s="13">
        <v>8</v>
      </c>
      <c r="H34" s="18">
        <f t="shared" si="0"/>
        <v>31.4320459512903</v>
      </c>
      <c r="I34" s="18">
        <f t="shared" si="1"/>
        <v>304.58204595129</v>
      </c>
      <c r="J34" s="18">
        <f t="shared" si="2"/>
        <v>0.689928359181147</v>
      </c>
      <c r="K34" s="18">
        <f t="shared" si="3"/>
        <v>111.515611111111</v>
      </c>
      <c r="L34" s="18">
        <f t="shared" si="4"/>
        <v>1.11515611111111</v>
      </c>
      <c r="M34" s="13" t="s">
        <v>73</v>
      </c>
      <c r="N34" s="13"/>
      <c r="O34" s="18">
        <f t="shared" si="19"/>
        <v>3.09157418216075</v>
      </c>
      <c r="P34" s="18">
        <f t="shared" si="5"/>
        <v>2.13296470278496</v>
      </c>
      <c r="Q34" s="23">
        <f t="shared" si="6"/>
        <v>0.255955764334196</v>
      </c>
      <c r="R34" s="18">
        <f t="shared" si="7"/>
        <v>0.133818733333333</v>
      </c>
      <c r="S34" s="24">
        <f t="shared" si="8"/>
        <v>1.91270502984531</v>
      </c>
      <c r="T34" s="3">
        <v>0.01</v>
      </c>
      <c r="U34" s="25">
        <f t="shared" si="9"/>
        <v>0.0191270502984531</v>
      </c>
      <c r="V34" s="24"/>
      <c r="W34" s="3"/>
      <c r="X34" s="25"/>
      <c r="Y34" s="27">
        <v>0.05</v>
      </c>
      <c r="Z34" s="3">
        <v>0.21</v>
      </c>
      <c r="AA34" s="26">
        <f t="shared" si="10"/>
        <v>0.0105</v>
      </c>
      <c r="AB34" s="3">
        <v>0.02</v>
      </c>
      <c r="AC34" s="3">
        <v>0.29</v>
      </c>
      <c r="AD34" s="26">
        <f t="shared" si="11"/>
        <v>0.0058</v>
      </c>
      <c r="AE34" s="24"/>
      <c r="AF34" s="3"/>
      <c r="AG34" s="25"/>
      <c r="AH34" s="24"/>
      <c r="AI34" s="3"/>
      <c r="AJ34" s="25"/>
      <c r="AK34" s="26">
        <v>0.1</v>
      </c>
      <c r="AL34" s="26">
        <v>0.11</v>
      </c>
      <c r="AM34" s="26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0.0521270502984531</v>
      </c>
      <c r="AR34" s="28">
        <f t="shared" si="15"/>
        <v>111.515611111111</v>
      </c>
      <c r="AS34" s="1">
        <f t="shared" si="16"/>
        <v>0.12</v>
      </c>
      <c r="AT34" s="2">
        <f t="shared" si="20"/>
        <v>0.5175</v>
      </c>
      <c r="AU34" s="1">
        <f t="shared" si="17"/>
        <v>2418.60653428274</v>
      </c>
    </row>
    <row r="35" s="1" customFormat="1" spans="1:47">
      <c r="A35" s="13"/>
      <c r="B35" s="13"/>
      <c r="C35" s="16">
        <v>8</v>
      </c>
      <c r="D35" s="17">
        <v>30.671686053871</v>
      </c>
      <c r="E35" s="19">
        <f t="shared" si="18"/>
        <v>31.4320459512903</v>
      </c>
      <c r="F35" s="16" t="s">
        <v>73</v>
      </c>
      <c r="G35" s="13">
        <v>9</v>
      </c>
      <c r="H35" s="18">
        <f t="shared" si="0"/>
        <v>30.671686053871</v>
      </c>
      <c r="I35" s="18">
        <f t="shared" si="1"/>
        <v>303.821686053871</v>
      </c>
      <c r="J35" s="18">
        <f t="shared" si="2"/>
        <v>0.636881575473331</v>
      </c>
      <c r="K35" s="18">
        <f t="shared" si="3"/>
        <v>111.515611111111</v>
      </c>
      <c r="L35" s="18">
        <f t="shared" si="4"/>
        <v>1.11515611111111</v>
      </c>
      <c r="M35" s="13" t="s">
        <v>73</v>
      </c>
      <c r="N35" s="13"/>
      <c r="O35" s="18">
        <f t="shared" si="19"/>
        <v>2.0737655904869</v>
      </c>
      <c r="P35" s="18">
        <f t="shared" si="5"/>
        <v>1.32074309643168</v>
      </c>
      <c r="Q35" s="23">
        <f t="shared" si="6"/>
        <v>0.158489171571801</v>
      </c>
      <c r="R35" s="18">
        <f t="shared" si="7"/>
        <v>0.133818733333333</v>
      </c>
      <c r="S35" s="24">
        <f t="shared" si="8"/>
        <v>1.18435713463985</v>
      </c>
      <c r="T35" s="3">
        <v>0.01</v>
      </c>
      <c r="U35" s="25">
        <f t="shared" si="9"/>
        <v>0.0118435713463985</v>
      </c>
      <c r="V35" s="24"/>
      <c r="W35" s="3"/>
      <c r="X35" s="25"/>
      <c r="Y35" s="27">
        <v>0.04</v>
      </c>
      <c r="Z35" s="3">
        <v>0.21</v>
      </c>
      <c r="AA35" s="26">
        <f t="shared" si="10"/>
        <v>0.0084</v>
      </c>
      <c r="AB35" s="3">
        <v>0.015</v>
      </c>
      <c r="AC35" s="3">
        <v>0.29</v>
      </c>
      <c r="AD35" s="26">
        <f t="shared" si="11"/>
        <v>0.00435</v>
      </c>
      <c r="AE35" s="24"/>
      <c r="AF35" s="3"/>
      <c r="AG35" s="25"/>
      <c r="AH35" s="24"/>
      <c r="AI35" s="3"/>
      <c r="AJ35" s="25"/>
      <c r="AK35" s="1">
        <v>0.1</v>
      </c>
      <c r="AL35" s="26">
        <v>0.11</v>
      </c>
      <c r="AM35" s="26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0.0412935713463985</v>
      </c>
      <c r="AR35" s="28">
        <f t="shared" si="15"/>
        <v>111.515611111111</v>
      </c>
      <c r="AS35" s="1">
        <f t="shared" si="16"/>
        <v>0.12</v>
      </c>
      <c r="AT35" s="2">
        <f t="shared" si="20"/>
        <v>0.5175</v>
      </c>
      <c r="AU35" s="1">
        <f t="shared" si="17"/>
        <v>1915.95152440908</v>
      </c>
    </row>
    <row r="36" s="1" customFormat="1" spans="1:47">
      <c r="A36" s="13"/>
      <c r="B36" s="13"/>
      <c r="C36" s="16">
        <v>9</v>
      </c>
      <c r="D36" s="17">
        <v>25.122237559</v>
      </c>
      <c r="E36" s="19">
        <f t="shared" si="18"/>
        <v>30.671686053871</v>
      </c>
      <c r="F36" s="16" t="s">
        <v>73</v>
      </c>
      <c r="G36" s="13">
        <v>10</v>
      </c>
      <c r="H36" s="18">
        <f t="shared" si="0"/>
        <v>25.122237559</v>
      </c>
      <c r="I36" s="18">
        <f t="shared" si="1"/>
        <v>298.272237559</v>
      </c>
      <c r="J36" s="18">
        <f t="shared" si="2"/>
        <v>0.35083851483261</v>
      </c>
      <c r="K36" s="18">
        <f t="shared" si="3"/>
        <v>111.515611111111</v>
      </c>
      <c r="L36" s="18">
        <f t="shared" si="4"/>
        <v>1.11515611111111</v>
      </c>
      <c r="M36" s="13" t="s">
        <v>73</v>
      </c>
      <c r="N36" s="13"/>
      <c r="O36" s="18">
        <f t="shared" si="19"/>
        <v>1.86817860516633</v>
      </c>
      <c r="P36" s="18">
        <f t="shared" si="5"/>
        <v>0.655429007278613</v>
      </c>
      <c r="Q36" s="23">
        <f t="shared" si="6"/>
        <v>0.0786514808734335</v>
      </c>
      <c r="R36" s="18">
        <f t="shared" si="7"/>
        <v>0.133818733333333</v>
      </c>
      <c r="S36" s="24">
        <f t="shared" si="8"/>
        <v>0.587746415724307</v>
      </c>
      <c r="T36" s="3">
        <v>0.01</v>
      </c>
      <c r="U36" s="25">
        <f t="shared" si="9"/>
        <v>0.00587746415724307</v>
      </c>
      <c r="V36" s="24"/>
      <c r="W36" s="3"/>
      <c r="X36" s="25"/>
      <c r="Y36" s="27">
        <v>0.04</v>
      </c>
      <c r="Z36" s="3">
        <v>0.21</v>
      </c>
      <c r="AA36" s="26">
        <f t="shared" si="10"/>
        <v>0.0084</v>
      </c>
      <c r="AB36" s="3">
        <v>0.015</v>
      </c>
      <c r="AC36" s="3">
        <v>0.29</v>
      </c>
      <c r="AD36" s="26">
        <f t="shared" si="11"/>
        <v>0.00435</v>
      </c>
      <c r="AE36" s="24"/>
      <c r="AF36" s="3"/>
      <c r="AG36" s="25"/>
      <c r="AH36" s="24"/>
      <c r="AI36" s="3"/>
      <c r="AJ36" s="25"/>
      <c r="AK36" s="26">
        <v>0.1</v>
      </c>
      <c r="AL36" s="26">
        <v>0.11</v>
      </c>
      <c r="AM36" s="26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0.0353274641572431</v>
      </c>
      <c r="AR36" s="28">
        <f t="shared" si="15"/>
        <v>111.515611111111</v>
      </c>
      <c r="AS36" s="1">
        <f t="shared" si="16"/>
        <v>0.12</v>
      </c>
      <c r="AT36" s="2">
        <f t="shared" si="20"/>
        <v>0.5175</v>
      </c>
      <c r="AU36" s="1">
        <f t="shared" si="17"/>
        <v>1639.13429133516</v>
      </c>
    </row>
    <row r="37" s="1" customFormat="1" spans="1:47">
      <c r="A37" s="13"/>
      <c r="B37" s="13"/>
      <c r="C37" s="16">
        <v>10</v>
      </c>
      <c r="D37" s="17">
        <v>19.9187901922581</v>
      </c>
      <c r="E37" s="19">
        <f t="shared" si="18"/>
        <v>25.122237559</v>
      </c>
      <c r="F37" s="16" t="s">
        <v>73</v>
      </c>
      <c r="G37" s="13">
        <v>11</v>
      </c>
      <c r="H37" s="18">
        <f t="shared" si="0"/>
        <v>19.9187901922581</v>
      </c>
      <c r="I37" s="18">
        <f t="shared" si="1"/>
        <v>293.068790192258</v>
      </c>
      <c r="J37" s="18">
        <f t="shared" si="2"/>
        <v>0.196513510361058</v>
      </c>
      <c r="K37" s="18">
        <f t="shared" si="3"/>
        <v>111.515611111111</v>
      </c>
      <c r="L37" s="18">
        <f t="shared" si="4"/>
        <v>1.11515611111111</v>
      </c>
      <c r="M37" s="13" t="s">
        <v>75</v>
      </c>
      <c r="N37" s="18">
        <f>(O36-P36)*C22/100</f>
        <v>1.15211211799333</v>
      </c>
      <c r="O37" s="18">
        <f t="shared" si="19"/>
        <v>1.1757935910055</v>
      </c>
      <c r="P37" s="18">
        <f t="shared" si="5"/>
        <v>0.231059326028524</v>
      </c>
      <c r="Q37" s="23">
        <f t="shared" si="6"/>
        <v>0.0277271191234229</v>
      </c>
      <c r="R37" s="18">
        <f t="shared" si="7"/>
        <v>0.133818733333333</v>
      </c>
      <c r="S37" s="24">
        <f t="shared" si="8"/>
        <v>0.207199085156161</v>
      </c>
      <c r="T37" s="3">
        <v>0.01</v>
      </c>
      <c r="U37" s="25">
        <f t="shared" si="9"/>
        <v>0.00207199085156161</v>
      </c>
      <c r="V37" s="24"/>
      <c r="W37" s="3"/>
      <c r="X37" s="25"/>
      <c r="Y37" s="27">
        <v>0.02</v>
      </c>
      <c r="Z37" s="3">
        <v>0.21</v>
      </c>
      <c r="AA37" s="26">
        <f t="shared" si="10"/>
        <v>0.0042</v>
      </c>
      <c r="AB37" s="3">
        <v>0.01</v>
      </c>
      <c r="AC37" s="3">
        <v>0.29</v>
      </c>
      <c r="AD37" s="26">
        <f t="shared" si="11"/>
        <v>0.0029</v>
      </c>
      <c r="AE37" s="24"/>
      <c r="AF37" s="3"/>
      <c r="AG37" s="25"/>
      <c r="AH37" s="24"/>
      <c r="AI37" s="3"/>
      <c r="AJ37" s="25"/>
      <c r="AK37" s="1">
        <v>0.1</v>
      </c>
      <c r="AL37" s="26">
        <v>0.11</v>
      </c>
      <c r="AM37" s="26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0.0239719908515616</v>
      </c>
      <c r="AR37" s="28">
        <f t="shared" si="15"/>
        <v>111.515611111111</v>
      </c>
      <c r="AS37" s="1">
        <f t="shared" si="16"/>
        <v>0.12</v>
      </c>
      <c r="AT37" s="2">
        <f t="shared" si="20"/>
        <v>0.5175</v>
      </c>
      <c r="AU37" s="1">
        <f t="shared" si="17"/>
        <v>1112.25963067919</v>
      </c>
    </row>
    <row r="38" s="1" customFormat="1" spans="1:48">
      <c r="A38" s="13"/>
      <c r="B38" s="13"/>
      <c r="C38" s="16">
        <v>11</v>
      </c>
      <c r="D38" s="17">
        <v>13.5868471511667</v>
      </c>
      <c r="E38" s="19">
        <f t="shared" si="18"/>
        <v>19.9187901922581</v>
      </c>
      <c r="F38" s="16" t="s">
        <v>75</v>
      </c>
      <c r="G38" s="13">
        <v>12</v>
      </c>
      <c r="H38" s="18">
        <f t="shared" si="0"/>
        <v>13.5868471511667</v>
      </c>
      <c r="I38" s="18">
        <f t="shared" si="1"/>
        <v>286.736847151167</v>
      </c>
      <c r="J38" s="18">
        <f t="shared" si="2"/>
        <v>0.0943548805302313</v>
      </c>
      <c r="K38" s="18">
        <f t="shared" si="3"/>
        <v>111.515611111111</v>
      </c>
      <c r="L38" s="18">
        <f t="shared" si="4"/>
        <v>1.11515611111111</v>
      </c>
      <c r="M38" s="13" t="s">
        <v>73</v>
      </c>
      <c r="N38" s="13"/>
      <c r="O38" s="18">
        <f t="shared" si="19"/>
        <v>2.05989037608808</v>
      </c>
      <c r="P38" s="18">
        <f t="shared" si="5"/>
        <v>0.194360710341164</v>
      </c>
      <c r="Q38" s="23">
        <f t="shared" si="6"/>
        <v>0.0233232852409397</v>
      </c>
      <c r="R38" s="18">
        <f t="shared" si="7"/>
        <v>0.133818733333333</v>
      </c>
      <c r="S38" s="24">
        <f t="shared" si="8"/>
        <v>0.174290136066697</v>
      </c>
      <c r="T38" s="3">
        <v>0.01</v>
      </c>
      <c r="U38" s="25">
        <f t="shared" si="9"/>
        <v>0.00174290136066697</v>
      </c>
      <c r="V38" s="24"/>
      <c r="W38" s="3"/>
      <c r="X38" s="25"/>
      <c r="Y38" s="27">
        <v>0.02</v>
      </c>
      <c r="Z38" s="3">
        <v>0.21</v>
      </c>
      <c r="AA38" s="26">
        <f t="shared" si="10"/>
        <v>0.0042</v>
      </c>
      <c r="AB38" s="3">
        <v>0.01</v>
      </c>
      <c r="AC38" s="3">
        <v>0.29</v>
      </c>
      <c r="AD38" s="26">
        <f t="shared" si="11"/>
        <v>0.0029</v>
      </c>
      <c r="AE38" s="24"/>
      <c r="AF38" s="3"/>
      <c r="AG38" s="25"/>
      <c r="AH38" s="24"/>
      <c r="AI38" s="3"/>
      <c r="AJ38" s="25"/>
      <c r="AK38" s="26">
        <v>0.1</v>
      </c>
      <c r="AL38" s="26">
        <v>0.11</v>
      </c>
      <c r="AM38" s="26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0.023642901360667</v>
      </c>
      <c r="AR38" s="28">
        <f t="shared" si="15"/>
        <v>111.515611111111</v>
      </c>
      <c r="AS38" s="1">
        <f t="shared" si="16"/>
        <v>0.12</v>
      </c>
      <c r="AT38" s="2">
        <f t="shared" si="20"/>
        <v>0.5175</v>
      </c>
      <c r="AU38" s="1">
        <f t="shared" si="17"/>
        <v>1096.99043765015</v>
      </c>
      <c r="AV38" s="1">
        <f>SUM(AU27:AU38)</f>
        <v>17381.4864298106</v>
      </c>
    </row>
    <row r="39" s="1" customFormat="1" spans="1:46">
      <c r="A39" s="13"/>
      <c r="B39" s="13"/>
      <c r="C39" s="16">
        <v>12</v>
      </c>
      <c r="D39" s="17">
        <v>6.37386043912903</v>
      </c>
      <c r="E39" s="19">
        <f t="shared" si="18"/>
        <v>13.5868471511667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2" t="s">
        <v>44</v>
      </c>
      <c r="T40" s="22"/>
      <c r="U40" s="22"/>
      <c r="V40" s="22" t="s">
        <v>45</v>
      </c>
      <c r="W40" s="22"/>
      <c r="X40" s="22"/>
      <c r="Y40" s="22" t="s">
        <v>46</v>
      </c>
      <c r="Z40" s="22"/>
      <c r="AA40" s="22"/>
      <c r="AB40" s="22" t="s">
        <v>47</v>
      </c>
      <c r="AC40" s="22"/>
      <c r="AD40" s="22"/>
      <c r="AE40" s="22" t="s">
        <v>48</v>
      </c>
      <c r="AF40" s="22"/>
      <c r="AG40" s="22"/>
      <c r="AH40" s="22" t="s">
        <v>49</v>
      </c>
      <c r="AI40" s="22"/>
      <c r="AJ40" s="22"/>
      <c r="AK40" s="30" t="s">
        <v>50</v>
      </c>
      <c r="AL40" s="31"/>
      <c r="AM40" s="32"/>
      <c r="AN40" s="22" t="s">
        <v>51</v>
      </c>
      <c r="AO40" s="22"/>
      <c r="AP40" s="22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1" t="s">
        <v>59</v>
      </c>
      <c r="L41" s="21" t="s">
        <v>60</v>
      </c>
      <c r="M41" s="13" t="s">
        <v>61</v>
      </c>
      <c r="N41" s="21" t="s">
        <v>62</v>
      </c>
      <c r="O41" s="13" t="s">
        <v>63</v>
      </c>
      <c r="P41" s="13" t="s">
        <v>64</v>
      </c>
      <c r="Q41" s="21" t="s">
        <v>65</v>
      </c>
      <c r="R41" s="21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3" t="s">
        <v>11</v>
      </c>
      <c r="AO41" s="33" t="s">
        <v>12</v>
      </c>
      <c r="AP41" s="33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6.06113052890323</v>
      </c>
      <c r="E42" s="16"/>
      <c r="F42" s="16"/>
      <c r="G42" s="13">
        <v>1</v>
      </c>
      <c r="H42" s="18">
        <f t="shared" ref="H42:H53" si="21">E43</f>
        <v>6.06113052890323</v>
      </c>
      <c r="I42" s="18">
        <f t="shared" ref="I42:I53" si="22">H42+273.15</f>
        <v>279.211130528903</v>
      </c>
      <c r="J42" s="18">
        <f t="shared" ref="J42:J53" si="23">EXP(($C$16*(I42-$C$14))/($C$17*I42*$C$14))</f>
        <v>0.0377806423735051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0.00291254907540931</v>
      </c>
      <c r="Q42" s="23">
        <f t="shared" ref="Q42:Q53" si="27">P42*$B$44</f>
        <v>0.000378631379803211</v>
      </c>
      <c r="R42" s="18">
        <f t="shared" ref="R42:R53" si="28">L42*$B$44</f>
        <v>0.0100218354166667</v>
      </c>
      <c r="S42" s="24">
        <f t="shared" ref="S42:S53" si="29">Q42/R42</f>
        <v>0.0377806423735051</v>
      </c>
      <c r="T42" s="3">
        <v>0.01</v>
      </c>
      <c r="U42" s="25">
        <f t="shared" ref="U42:U53" si="30">S42*T42</f>
        <v>0.000377806423735051</v>
      </c>
      <c r="V42" s="24"/>
      <c r="W42" s="3"/>
      <c r="X42" s="25"/>
      <c r="Y42" s="27">
        <v>0.02</v>
      </c>
      <c r="Z42" s="3">
        <v>0.49</v>
      </c>
      <c r="AA42" s="26">
        <f t="shared" ref="AA42:AA53" si="31">Y42*Z42</f>
        <v>0.0098</v>
      </c>
      <c r="AB42" s="3"/>
      <c r="AC42" s="3"/>
      <c r="AD42" s="26"/>
      <c r="AE42" s="24"/>
      <c r="AF42" s="3"/>
      <c r="AG42" s="25"/>
      <c r="AH42" s="24"/>
      <c r="AI42" s="3"/>
      <c r="AJ42" s="25"/>
      <c r="AL42" s="26"/>
      <c r="AM42" s="26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0.0151778064237351</v>
      </c>
      <c r="AR42" s="28">
        <f t="shared" ref="AR42:AR53" si="34">$B$42/12</f>
        <v>7.70910416666667</v>
      </c>
      <c r="AS42" s="1">
        <f t="shared" ref="AS42:AS53" si="35">$B$44</f>
        <v>0.13</v>
      </c>
      <c r="AT42" s="2">
        <f>$E$5/12</f>
        <v>3.71643835616438</v>
      </c>
      <c r="AU42" s="1">
        <f t="shared" ref="AU42:AU53" si="36">AT42*10000*AS42*0.67*AR42*AQ42</f>
        <v>378.754683823579</v>
      </c>
    </row>
    <row r="43" s="1" customFormat="1" spans="1:47">
      <c r="A43" s="13" t="s">
        <v>74</v>
      </c>
      <c r="B43" s="13">
        <v>1</v>
      </c>
      <c r="C43" s="16">
        <v>1</v>
      </c>
      <c r="D43" s="17">
        <v>4.63992964780645</v>
      </c>
      <c r="E43" s="19">
        <f t="shared" ref="E43:E54" si="37">D42</f>
        <v>6.06113052890323</v>
      </c>
      <c r="F43" s="16" t="s">
        <v>73</v>
      </c>
      <c r="G43" s="13">
        <v>2</v>
      </c>
      <c r="H43" s="18">
        <f t="shared" si="21"/>
        <v>4.63992964780645</v>
      </c>
      <c r="I43" s="18">
        <f t="shared" si="22"/>
        <v>277.789929647806</v>
      </c>
      <c r="J43" s="18">
        <f t="shared" si="23"/>
        <v>0.031607224210334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0.151269534257924</v>
      </c>
      <c r="P43" s="18">
        <f t="shared" si="26"/>
        <v>0.00478121008548301</v>
      </c>
      <c r="Q43" s="23">
        <f t="shared" si="27"/>
        <v>0.000621557311112791</v>
      </c>
      <c r="R43" s="18">
        <f t="shared" si="28"/>
        <v>0.0100218354166667</v>
      </c>
      <c r="S43" s="24">
        <f t="shared" si="29"/>
        <v>0.0620203071863582</v>
      </c>
      <c r="T43" s="3">
        <v>0.01</v>
      </c>
      <c r="U43" s="25">
        <f t="shared" si="30"/>
        <v>0.000620203071863582</v>
      </c>
      <c r="V43" s="24"/>
      <c r="W43" s="3"/>
      <c r="X43" s="25"/>
      <c r="Y43" s="27">
        <v>0.02</v>
      </c>
      <c r="Z43" s="3">
        <v>0.49</v>
      </c>
      <c r="AA43" s="26">
        <f t="shared" si="31"/>
        <v>0.0098</v>
      </c>
      <c r="AB43" s="3"/>
      <c r="AC43" s="3"/>
      <c r="AD43" s="26"/>
      <c r="AE43" s="24"/>
      <c r="AF43" s="3"/>
      <c r="AG43" s="25"/>
      <c r="AH43" s="24"/>
      <c r="AI43" s="3"/>
      <c r="AJ43" s="25"/>
      <c r="AK43" s="26"/>
      <c r="AL43" s="26"/>
      <c r="AM43" s="26"/>
      <c r="AN43" s="3">
        <v>0.01</v>
      </c>
      <c r="AO43" s="3">
        <v>0.5</v>
      </c>
      <c r="AP43" s="3">
        <f t="shared" si="32"/>
        <v>0.005</v>
      </c>
      <c r="AQ43" s="1">
        <f t="shared" si="33"/>
        <v>0.0154202030718636</v>
      </c>
      <c r="AR43" s="28">
        <f t="shared" si="34"/>
        <v>7.70910416666667</v>
      </c>
      <c r="AS43" s="1">
        <f t="shared" si="35"/>
        <v>0.13</v>
      </c>
      <c r="AT43" s="2">
        <f t="shared" ref="AT43:AT53" si="39">$E$5/12</f>
        <v>3.71643835616438</v>
      </c>
      <c r="AU43" s="1">
        <f t="shared" si="36"/>
        <v>384.803572790712</v>
      </c>
    </row>
    <row r="44" s="1" customFormat="1" spans="1:47">
      <c r="A44" s="13" t="s">
        <v>37</v>
      </c>
      <c r="B44" s="13">
        <f>I5</f>
        <v>0.13</v>
      </c>
      <c r="C44" s="16">
        <v>2</v>
      </c>
      <c r="D44" s="17">
        <v>6.61314597396428</v>
      </c>
      <c r="E44" s="19">
        <f t="shared" si="37"/>
        <v>4.63992964780645</v>
      </c>
      <c r="F44" s="16" t="s">
        <v>73</v>
      </c>
      <c r="G44" s="13">
        <v>3</v>
      </c>
      <c r="H44" s="18">
        <f t="shared" si="21"/>
        <v>6.61314597396428</v>
      </c>
      <c r="I44" s="18">
        <f t="shared" si="22"/>
        <v>279.763145973964</v>
      </c>
      <c r="J44" s="18">
        <f t="shared" si="23"/>
        <v>0.0404718078810965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0.223579365839108</v>
      </c>
      <c r="P44" s="18">
        <f t="shared" si="26"/>
        <v>0.00904866114041776</v>
      </c>
      <c r="Q44" s="23">
        <f t="shared" si="27"/>
        <v>0.00117632594825431</v>
      </c>
      <c r="R44" s="18">
        <f t="shared" si="28"/>
        <v>0.0100218354166667</v>
      </c>
      <c r="S44" s="24">
        <f t="shared" si="29"/>
        <v>0.117376298786352</v>
      </c>
      <c r="T44" s="3">
        <v>0.01</v>
      </c>
      <c r="U44" s="25">
        <f t="shared" si="30"/>
        <v>0.00117376298786352</v>
      </c>
      <c r="V44" s="24"/>
      <c r="W44" s="3"/>
      <c r="X44" s="25"/>
      <c r="Y44" s="27">
        <v>0.02</v>
      </c>
      <c r="Z44" s="3">
        <v>0.49</v>
      </c>
      <c r="AA44" s="26">
        <f t="shared" si="31"/>
        <v>0.0098</v>
      </c>
      <c r="AB44" s="3"/>
      <c r="AC44" s="3"/>
      <c r="AD44" s="26"/>
      <c r="AE44" s="24"/>
      <c r="AF44" s="3"/>
      <c r="AG44" s="25"/>
      <c r="AH44" s="24"/>
      <c r="AI44" s="3"/>
      <c r="AJ44" s="25"/>
      <c r="AL44" s="26"/>
      <c r="AM44" s="26"/>
      <c r="AN44" s="3">
        <v>0.01</v>
      </c>
      <c r="AO44" s="3">
        <v>0.5</v>
      </c>
      <c r="AP44" s="3">
        <f t="shared" si="32"/>
        <v>0.005</v>
      </c>
      <c r="AQ44" s="1">
        <f t="shared" si="33"/>
        <v>0.0159737629878635</v>
      </c>
      <c r="AR44" s="28">
        <f t="shared" si="34"/>
        <v>7.70910416666667</v>
      </c>
      <c r="AS44" s="1">
        <f t="shared" si="35"/>
        <v>0.13</v>
      </c>
      <c r="AT44" s="2">
        <f t="shared" si="39"/>
        <v>3.71643835616438</v>
      </c>
      <c r="AU44" s="1">
        <f t="shared" si="36"/>
        <v>398.61738785124</v>
      </c>
    </row>
    <row r="45" s="1" customFormat="1" spans="1:47">
      <c r="A45" s="13"/>
      <c r="B45" s="13"/>
      <c r="C45" s="16">
        <v>3</v>
      </c>
      <c r="D45" s="17">
        <v>10.7385703940645</v>
      </c>
      <c r="E45" s="19">
        <f t="shared" si="37"/>
        <v>6.61314597396428</v>
      </c>
      <c r="F45" s="16" t="s">
        <v>73</v>
      </c>
      <c r="G45" s="13">
        <v>4</v>
      </c>
      <c r="H45" s="18">
        <f t="shared" si="21"/>
        <v>10.7385703940645</v>
      </c>
      <c r="I45" s="18">
        <f t="shared" si="22"/>
        <v>283.888570394065</v>
      </c>
      <c r="J45" s="18">
        <f t="shared" si="23"/>
        <v>0.067112303565173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0.291621746365357</v>
      </c>
      <c r="P45" s="18">
        <f t="shared" si="26"/>
        <v>0.0195714071682777</v>
      </c>
      <c r="Q45" s="23">
        <f t="shared" si="27"/>
        <v>0.0025442829318761</v>
      </c>
      <c r="R45" s="18">
        <f t="shared" si="28"/>
        <v>0.0100218354166667</v>
      </c>
      <c r="S45" s="24">
        <f t="shared" si="29"/>
        <v>0.253873948842232</v>
      </c>
      <c r="T45" s="3">
        <v>0.01</v>
      </c>
      <c r="U45" s="25">
        <f t="shared" si="30"/>
        <v>0.00253873948842232</v>
      </c>
      <c r="V45" s="24"/>
      <c r="W45" s="3"/>
      <c r="X45" s="25"/>
      <c r="Y45" s="27">
        <v>0.02</v>
      </c>
      <c r="Z45" s="3">
        <v>0.49</v>
      </c>
      <c r="AA45" s="26">
        <f t="shared" si="31"/>
        <v>0.0098</v>
      </c>
      <c r="AB45" s="3"/>
      <c r="AC45" s="3"/>
      <c r="AD45" s="26"/>
      <c r="AE45" s="24"/>
      <c r="AF45" s="3"/>
      <c r="AG45" s="25"/>
      <c r="AH45" s="24"/>
      <c r="AI45" s="3"/>
      <c r="AJ45" s="25"/>
      <c r="AK45" s="26"/>
      <c r="AL45" s="26"/>
      <c r="AM45" s="26"/>
      <c r="AN45" s="3">
        <v>0.01</v>
      </c>
      <c r="AO45" s="3">
        <v>0.5</v>
      </c>
      <c r="AP45" s="3">
        <f t="shared" si="32"/>
        <v>0.005</v>
      </c>
      <c r="AQ45" s="1">
        <f t="shared" si="33"/>
        <v>0.0173387394884223</v>
      </c>
      <c r="AR45" s="28">
        <f t="shared" si="34"/>
        <v>7.70910416666667</v>
      </c>
      <c r="AS45" s="1">
        <f t="shared" si="35"/>
        <v>0.13</v>
      </c>
      <c r="AT45" s="2">
        <f t="shared" si="39"/>
        <v>3.71643835616438</v>
      </c>
      <c r="AU45" s="1">
        <f t="shared" si="36"/>
        <v>432.67970413479</v>
      </c>
    </row>
    <row r="46" s="1" customFormat="1" spans="1:47">
      <c r="A46" s="13"/>
      <c r="B46" s="13"/>
      <c r="C46" s="16">
        <v>4</v>
      </c>
      <c r="D46" s="17">
        <v>15.1415092477333</v>
      </c>
      <c r="E46" s="19">
        <f t="shared" si="37"/>
        <v>10.7385703940645</v>
      </c>
      <c r="F46" s="16" t="s">
        <v>73</v>
      </c>
      <c r="G46" s="13">
        <v>5</v>
      </c>
      <c r="H46" s="18">
        <f t="shared" si="21"/>
        <v>15.1415092477333</v>
      </c>
      <c r="I46" s="18">
        <f t="shared" si="22"/>
        <v>288.291509247733</v>
      </c>
      <c r="J46" s="18">
        <f t="shared" si="23"/>
        <v>0.113316327632638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0.258447822237225</v>
      </c>
      <c r="O46" s="18">
        <f t="shared" si="38"/>
        <v>0.0906935586265206</v>
      </c>
      <c r="P46" s="18">
        <f t="shared" si="26"/>
        <v>0.0102770610034927</v>
      </c>
      <c r="Q46" s="23">
        <f t="shared" si="27"/>
        <v>0.00133601793045405</v>
      </c>
      <c r="R46" s="18">
        <f t="shared" si="28"/>
        <v>0.0100218354166667</v>
      </c>
      <c r="S46" s="24">
        <f t="shared" si="29"/>
        <v>0.133310703569548</v>
      </c>
      <c r="T46" s="3">
        <v>0.01</v>
      </c>
      <c r="U46" s="25">
        <f t="shared" si="30"/>
        <v>0.00133310703569548</v>
      </c>
      <c r="V46" s="24"/>
      <c r="W46" s="3"/>
      <c r="X46" s="25"/>
      <c r="Y46" s="27">
        <v>0.04</v>
      </c>
      <c r="Z46" s="3">
        <v>0.49</v>
      </c>
      <c r="AA46" s="26">
        <f t="shared" si="31"/>
        <v>0.0196</v>
      </c>
      <c r="AB46" s="3"/>
      <c r="AC46" s="3"/>
      <c r="AD46" s="26"/>
      <c r="AE46" s="24"/>
      <c r="AF46" s="3"/>
      <c r="AG46" s="25"/>
      <c r="AH46" s="24"/>
      <c r="AI46" s="3"/>
      <c r="AJ46" s="25"/>
      <c r="AL46" s="26"/>
      <c r="AM46" s="26"/>
      <c r="AN46" s="3">
        <v>0.015</v>
      </c>
      <c r="AO46" s="3">
        <v>0.5</v>
      </c>
      <c r="AP46" s="3">
        <f t="shared" si="32"/>
        <v>0.0075</v>
      </c>
      <c r="AQ46" s="1">
        <f t="shared" si="33"/>
        <v>0.0284331070356955</v>
      </c>
      <c r="AR46" s="28">
        <f t="shared" si="34"/>
        <v>7.70910416666667</v>
      </c>
      <c r="AS46" s="1">
        <f t="shared" si="35"/>
        <v>0.13</v>
      </c>
      <c r="AT46" s="2">
        <f t="shared" si="39"/>
        <v>3.71643835616438</v>
      </c>
      <c r="AU46" s="1">
        <f t="shared" si="36"/>
        <v>709.534182000502</v>
      </c>
    </row>
    <row r="47" s="1" customFormat="1" spans="1:47">
      <c r="A47" s="13"/>
      <c r="B47" s="13"/>
      <c r="C47" s="16">
        <v>5</v>
      </c>
      <c r="D47" s="17">
        <v>21.0769083593548</v>
      </c>
      <c r="E47" s="19">
        <f t="shared" si="37"/>
        <v>15.1415092477333</v>
      </c>
      <c r="F47" s="16" t="s">
        <v>75</v>
      </c>
      <c r="G47" s="13">
        <v>6</v>
      </c>
      <c r="H47" s="18">
        <f t="shared" si="21"/>
        <v>21.0769083593548</v>
      </c>
      <c r="I47" s="18">
        <f t="shared" si="22"/>
        <v>294.226908359355</v>
      </c>
      <c r="J47" s="18">
        <f t="shared" si="23"/>
        <v>0.223968128903196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0.157507539289695</v>
      </c>
      <c r="P47" s="18">
        <f t="shared" si="26"/>
        <v>0.0352766688628595</v>
      </c>
      <c r="Q47" s="23">
        <f t="shared" si="27"/>
        <v>0.00458596695217174</v>
      </c>
      <c r="R47" s="18">
        <f t="shared" si="28"/>
        <v>0.0100218354166667</v>
      </c>
      <c r="S47" s="24">
        <f t="shared" si="29"/>
        <v>0.457597511983196</v>
      </c>
      <c r="T47" s="3">
        <v>0.01</v>
      </c>
      <c r="U47" s="25">
        <f t="shared" si="30"/>
        <v>0.00457597511983196</v>
      </c>
      <c r="V47" s="24"/>
      <c r="W47" s="3"/>
      <c r="X47" s="25"/>
      <c r="Y47" s="27">
        <v>0.04</v>
      </c>
      <c r="Z47" s="3">
        <v>0.49</v>
      </c>
      <c r="AA47" s="26">
        <f t="shared" si="31"/>
        <v>0.0196</v>
      </c>
      <c r="AB47" s="3"/>
      <c r="AC47" s="3"/>
      <c r="AD47" s="26"/>
      <c r="AE47" s="24"/>
      <c r="AF47" s="3"/>
      <c r="AG47" s="25"/>
      <c r="AH47" s="24"/>
      <c r="AI47" s="3"/>
      <c r="AJ47" s="25"/>
      <c r="AK47" s="26"/>
      <c r="AL47" s="26"/>
      <c r="AM47" s="26"/>
      <c r="AN47" s="3">
        <v>0.015</v>
      </c>
      <c r="AO47" s="3">
        <v>0.5</v>
      </c>
      <c r="AP47" s="3">
        <f t="shared" si="32"/>
        <v>0.0075</v>
      </c>
      <c r="AQ47" s="1">
        <f t="shared" si="33"/>
        <v>0.031675975119832</v>
      </c>
      <c r="AR47" s="28">
        <f t="shared" si="34"/>
        <v>7.70910416666667</v>
      </c>
      <c r="AS47" s="1">
        <f t="shared" si="35"/>
        <v>0.13</v>
      </c>
      <c r="AT47" s="2">
        <f t="shared" si="39"/>
        <v>3.71643835616438</v>
      </c>
      <c r="AU47" s="1">
        <f t="shared" si="36"/>
        <v>790.458357839769</v>
      </c>
    </row>
    <row r="48" s="1" customFormat="1" spans="1:47">
      <c r="A48" s="13"/>
      <c r="B48" s="13"/>
      <c r="C48" s="16">
        <v>6</v>
      </c>
      <c r="D48" s="17">
        <v>24.1272041923333</v>
      </c>
      <c r="E48" s="19">
        <f t="shared" si="37"/>
        <v>21.0769083593548</v>
      </c>
      <c r="F48" s="16" t="s">
        <v>73</v>
      </c>
      <c r="G48" s="13">
        <v>7</v>
      </c>
      <c r="H48" s="18">
        <f t="shared" si="21"/>
        <v>24.1272041923333</v>
      </c>
      <c r="I48" s="18">
        <f t="shared" si="22"/>
        <v>297.277204192333</v>
      </c>
      <c r="J48" s="18">
        <f t="shared" si="23"/>
        <v>0.314524374204514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0.199321912093502</v>
      </c>
      <c r="P48" s="18">
        <f t="shared" si="26"/>
        <v>0.0626915996664558</v>
      </c>
      <c r="Q48" s="23">
        <f t="shared" si="27"/>
        <v>0.00814990795663925</v>
      </c>
      <c r="R48" s="18">
        <f t="shared" si="28"/>
        <v>0.0100218354166667</v>
      </c>
      <c r="S48" s="24">
        <f t="shared" si="29"/>
        <v>0.813215106594713</v>
      </c>
      <c r="T48" s="3">
        <v>0.01</v>
      </c>
      <c r="U48" s="25">
        <f t="shared" si="30"/>
        <v>0.00813215106594713</v>
      </c>
      <c r="V48" s="24"/>
      <c r="W48" s="3"/>
      <c r="X48" s="25"/>
      <c r="Y48" s="27">
        <v>0.05</v>
      </c>
      <c r="Z48" s="3">
        <v>0.49</v>
      </c>
      <c r="AA48" s="26">
        <f t="shared" si="31"/>
        <v>0.0245</v>
      </c>
      <c r="AB48" s="3"/>
      <c r="AC48" s="3"/>
      <c r="AD48" s="26"/>
      <c r="AE48" s="24"/>
      <c r="AF48" s="3"/>
      <c r="AG48" s="25"/>
      <c r="AH48" s="24"/>
      <c r="AI48" s="3"/>
      <c r="AJ48" s="25"/>
      <c r="AL48" s="26"/>
      <c r="AM48" s="26"/>
      <c r="AN48" s="3">
        <v>0.015</v>
      </c>
      <c r="AO48" s="3">
        <v>0.5</v>
      </c>
      <c r="AP48" s="3">
        <f t="shared" si="32"/>
        <v>0.0075</v>
      </c>
      <c r="AQ48" s="1">
        <f t="shared" si="33"/>
        <v>0.0401321510659471</v>
      </c>
      <c r="AR48" s="28">
        <f t="shared" si="34"/>
        <v>7.70910416666667</v>
      </c>
      <c r="AS48" s="1">
        <f t="shared" si="35"/>
        <v>0.13</v>
      </c>
      <c r="AT48" s="2">
        <f t="shared" si="39"/>
        <v>3.71643835616438</v>
      </c>
      <c r="AU48" s="1">
        <f t="shared" si="36"/>
        <v>1001.4780636794</v>
      </c>
    </row>
    <row r="49" s="1" customFormat="1" spans="1:47">
      <c r="A49" s="13"/>
      <c r="B49" s="13"/>
      <c r="C49" s="16">
        <v>7</v>
      </c>
      <c r="D49" s="17">
        <v>31.4320459512903</v>
      </c>
      <c r="E49" s="19">
        <f t="shared" si="37"/>
        <v>24.1272041923333</v>
      </c>
      <c r="F49" s="16" t="s">
        <v>73</v>
      </c>
      <c r="G49" s="13">
        <v>8</v>
      </c>
      <c r="H49" s="18">
        <f t="shared" si="21"/>
        <v>31.4320459512903</v>
      </c>
      <c r="I49" s="18">
        <f t="shared" si="22"/>
        <v>304.58204595129</v>
      </c>
      <c r="J49" s="18">
        <f t="shared" si="23"/>
        <v>0.689928359181147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0.213721354093713</v>
      </c>
      <c r="P49" s="18">
        <f t="shared" si="26"/>
        <v>0.147452423151848</v>
      </c>
      <c r="Q49" s="23">
        <f t="shared" si="27"/>
        <v>0.0191688150097402</v>
      </c>
      <c r="R49" s="18">
        <f t="shared" si="28"/>
        <v>0.0100218354166667</v>
      </c>
      <c r="S49" s="24">
        <f t="shared" si="29"/>
        <v>1.91270502984531</v>
      </c>
      <c r="T49" s="3">
        <v>0.01</v>
      </c>
      <c r="U49" s="25">
        <f t="shared" si="30"/>
        <v>0.0191270502984531</v>
      </c>
      <c r="V49" s="24"/>
      <c r="W49" s="3"/>
      <c r="X49" s="25"/>
      <c r="Y49" s="27">
        <v>0.05</v>
      </c>
      <c r="Z49" s="3">
        <v>0.49</v>
      </c>
      <c r="AA49" s="26">
        <f t="shared" si="31"/>
        <v>0.0245</v>
      </c>
      <c r="AB49" s="3"/>
      <c r="AC49" s="3"/>
      <c r="AD49" s="26"/>
      <c r="AE49" s="24"/>
      <c r="AF49" s="3"/>
      <c r="AG49" s="25"/>
      <c r="AH49" s="24"/>
      <c r="AI49" s="3"/>
      <c r="AJ49" s="25"/>
      <c r="AK49" s="26"/>
      <c r="AL49" s="26"/>
      <c r="AM49" s="26"/>
      <c r="AN49" s="3">
        <v>0.015</v>
      </c>
      <c r="AO49" s="3">
        <v>0.5</v>
      </c>
      <c r="AP49" s="3">
        <f t="shared" si="32"/>
        <v>0.0075</v>
      </c>
      <c r="AQ49" s="1">
        <f t="shared" si="33"/>
        <v>0.0511270502984531</v>
      </c>
      <c r="AR49" s="28">
        <f t="shared" si="34"/>
        <v>7.70910416666667</v>
      </c>
      <c r="AS49" s="1">
        <f t="shared" si="35"/>
        <v>0.13</v>
      </c>
      <c r="AT49" s="2">
        <f t="shared" si="39"/>
        <v>3.71643835616438</v>
      </c>
      <c r="AU49" s="1">
        <f t="shared" si="36"/>
        <v>1275.85035874094</v>
      </c>
    </row>
    <row r="50" s="1" customFormat="1" spans="1:47">
      <c r="A50" s="13"/>
      <c r="B50" s="13"/>
      <c r="C50" s="16">
        <v>8</v>
      </c>
      <c r="D50" s="17">
        <v>30.671686053871</v>
      </c>
      <c r="E50" s="19">
        <f t="shared" si="37"/>
        <v>31.4320459512903</v>
      </c>
      <c r="F50" s="16" t="s">
        <v>73</v>
      </c>
      <c r="G50" s="13">
        <v>9</v>
      </c>
      <c r="H50" s="18">
        <f t="shared" si="21"/>
        <v>30.671686053871</v>
      </c>
      <c r="I50" s="18">
        <f t="shared" si="22"/>
        <v>303.821686053871</v>
      </c>
      <c r="J50" s="18">
        <f t="shared" si="23"/>
        <v>0.636881575473331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0.143359972608531</v>
      </c>
      <c r="P50" s="18">
        <f t="shared" si="26"/>
        <v>0.091303325214735</v>
      </c>
      <c r="Q50" s="23">
        <f t="shared" si="27"/>
        <v>0.0118694322779155</v>
      </c>
      <c r="R50" s="18">
        <f t="shared" si="28"/>
        <v>0.0100218354166667</v>
      </c>
      <c r="S50" s="24">
        <f t="shared" si="29"/>
        <v>1.18435713463985</v>
      </c>
      <c r="T50" s="3">
        <v>0.01</v>
      </c>
      <c r="U50" s="25">
        <f t="shared" si="30"/>
        <v>0.0118435713463985</v>
      </c>
      <c r="V50" s="24"/>
      <c r="W50" s="3"/>
      <c r="X50" s="25"/>
      <c r="Y50" s="27">
        <v>0.04</v>
      </c>
      <c r="Z50" s="3">
        <v>0.49</v>
      </c>
      <c r="AA50" s="26">
        <f t="shared" si="31"/>
        <v>0.0196</v>
      </c>
      <c r="AB50" s="3"/>
      <c r="AC50" s="3"/>
      <c r="AD50" s="26"/>
      <c r="AE50" s="24"/>
      <c r="AF50" s="3"/>
      <c r="AG50" s="25"/>
      <c r="AH50" s="24"/>
      <c r="AI50" s="3"/>
      <c r="AJ50" s="25"/>
      <c r="AL50" s="26"/>
      <c r="AM50" s="26"/>
      <c r="AN50" s="3">
        <v>0.015</v>
      </c>
      <c r="AO50" s="3">
        <v>0.5</v>
      </c>
      <c r="AP50" s="3">
        <f t="shared" si="32"/>
        <v>0.0075</v>
      </c>
      <c r="AQ50" s="1">
        <f t="shared" si="33"/>
        <v>0.0389435713463985</v>
      </c>
      <c r="AR50" s="28">
        <f t="shared" si="34"/>
        <v>7.70910416666667</v>
      </c>
      <c r="AS50" s="1">
        <f t="shared" si="35"/>
        <v>0.13</v>
      </c>
      <c r="AT50" s="2">
        <f t="shared" si="39"/>
        <v>3.71643835616438</v>
      </c>
      <c r="AU50" s="1">
        <f t="shared" si="36"/>
        <v>971.817642185766</v>
      </c>
    </row>
    <row r="51" s="1" customFormat="1" spans="1:47">
      <c r="A51" s="13"/>
      <c r="B51" s="13"/>
      <c r="C51" s="16">
        <v>9</v>
      </c>
      <c r="D51" s="17">
        <v>25.122237559</v>
      </c>
      <c r="E51" s="19">
        <f t="shared" si="37"/>
        <v>30.671686053871</v>
      </c>
      <c r="F51" s="16" t="s">
        <v>73</v>
      </c>
      <c r="G51" s="13">
        <v>10</v>
      </c>
      <c r="H51" s="18">
        <f t="shared" si="21"/>
        <v>25.122237559</v>
      </c>
      <c r="I51" s="18">
        <f t="shared" si="22"/>
        <v>298.272237559</v>
      </c>
      <c r="J51" s="18">
        <f t="shared" si="23"/>
        <v>0.35083851483261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0.129147689060463</v>
      </c>
      <c r="P51" s="18">
        <f t="shared" si="26"/>
        <v>0.0453099834240365</v>
      </c>
      <c r="Q51" s="23">
        <f t="shared" si="27"/>
        <v>0.00589029784512475</v>
      </c>
      <c r="R51" s="18">
        <f t="shared" si="28"/>
        <v>0.0100218354166667</v>
      </c>
      <c r="S51" s="24">
        <f t="shared" si="29"/>
        <v>0.587746415724307</v>
      </c>
      <c r="T51" s="3">
        <v>0.01</v>
      </c>
      <c r="U51" s="25">
        <f t="shared" si="30"/>
        <v>0.00587746415724307</v>
      </c>
      <c r="V51" s="24"/>
      <c r="W51" s="3"/>
      <c r="X51" s="25"/>
      <c r="Y51" s="27">
        <v>0.04</v>
      </c>
      <c r="Z51" s="3">
        <v>0.49</v>
      </c>
      <c r="AA51" s="26">
        <f t="shared" si="31"/>
        <v>0.0196</v>
      </c>
      <c r="AB51" s="3"/>
      <c r="AC51" s="3"/>
      <c r="AD51" s="26"/>
      <c r="AE51" s="24"/>
      <c r="AF51" s="3"/>
      <c r="AG51" s="25"/>
      <c r="AH51" s="24"/>
      <c r="AI51" s="3"/>
      <c r="AJ51" s="25"/>
      <c r="AK51" s="26"/>
      <c r="AL51" s="26"/>
      <c r="AM51" s="26"/>
      <c r="AN51" s="3">
        <v>0.015</v>
      </c>
      <c r="AO51" s="3">
        <v>0.5</v>
      </c>
      <c r="AP51" s="3">
        <f t="shared" si="32"/>
        <v>0.0075</v>
      </c>
      <c r="AQ51" s="1">
        <f t="shared" si="33"/>
        <v>0.0329774641572431</v>
      </c>
      <c r="AR51" s="28">
        <f t="shared" si="34"/>
        <v>7.70910416666667</v>
      </c>
      <c r="AS51" s="1">
        <f t="shared" si="35"/>
        <v>0.13</v>
      </c>
      <c r="AT51" s="2">
        <f t="shared" si="39"/>
        <v>3.71643835616438</v>
      </c>
      <c r="AU51" s="1">
        <f t="shared" si="36"/>
        <v>822.936375749764</v>
      </c>
    </row>
    <row r="52" s="1" customFormat="1" spans="1:47">
      <c r="A52" s="13"/>
      <c r="B52" s="13"/>
      <c r="C52" s="16">
        <v>10</v>
      </c>
      <c r="D52" s="17">
        <v>19.9187901922581</v>
      </c>
      <c r="E52" s="19">
        <f t="shared" si="37"/>
        <v>25.122237559</v>
      </c>
      <c r="F52" s="16" t="s">
        <v>73</v>
      </c>
      <c r="G52" s="13">
        <v>11</v>
      </c>
      <c r="H52" s="18">
        <f t="shared" si="21"/>
        <v>19.9187901922581</v>
      </c>
      <c r="I52" s="18">
        <f t="shared" si="22"/>
        <v>293.068790192258</v>
      </c>
      <c r="J52" s="18">
        <f t="shared" si="23"/>
        <v>0.196513510361058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0.0796458203546051</v>
      </c>
      <c r="O52" s="18">
        <f t="shared" si="38"/>
        <v>0.081282926948488</v>
      </c>
      <c r="P52" s="18">
        <f t="shared" si="26"/>
        <v>0.0159731933070688</v>
      </c>
      <c r="Q52" s="23">
        <f t="shared" si="27"/>
        <v>0.00207651512991895</v>
      </c>
      <c r="R52" s="18">
        <f t="shared" si="28"/>
        <v>0.0100218354166667</v>
      </c>
      <c r="S52" s="24">
        <f t="shared" si="29"/>
        <v>0.207199085156161</v>
      </c>
      <c r="T52" s="3">
        <v>0.01</v>
      </c>
      <c r="U52" s="25">
        <f t="shared" si="30"/>
        <v>0.00207199085156161</v>
      </c>
      <c r="V52" s="24"/>
      <c r="W52" s="3"/>
      <c r="X52" s="25"/>
      <c r="Y52" s="27">
        <v>0.02</v>
      </c>
      <c r="Z52" s="3">
        <v>0.49</v>
      </c>
      <c r="AA52" s="26">
        <f t="shared" si="31"/>
        <v>0.0098</v>
      </c>
      <c r="AB52" s="3"/>
      <c r="AC52" s="3"/>
      <c r="AD52" s="26"/>
      <c r="AE52" s="24"/>
      <c r="AF52" s="3"/>
      <c r="AG52" s="25"/>
      <c r="AH52" s="24"/>
      <c r="AI52" s="3"/>
      <c r="AJ52" s="25"/>
      <c r="AL52" s="26"/>
      <c r="AM52" s="26"/>
      <c r="AN52" s="3">
        <v>0.01</v>
      </c>
      <c r="AO52" s="3">
        <v>0.5</v>
      </c>
      <c r="AP52" s="3">
        <f t="shared" si="32"/>
        <v>0.005</v>
      </c>
      <c r="AQ52" s="1">
        <f t="shared" si="33"/>
        <v>0.0168719908515616</v>
      </c>
      <c r="AR52" s="28">
        <f t="shared" si="34"/>
        <v>7.70910416666667</v>
      </c>
      <c r="AS52" s="1">
        <f t="shared" si="35"/>
        <v>0.13</v>
      </c>
      <c r="AT52" s="2">
        <f t="shared" si="39"/>
        <v>3.71643835616438</v>
      </c>
      <c r="AU52" s="1">
        <f t="shared" si="36"/>
        <v>421.032221788276</v>
      </c>
    </row>
    <row r="53" s="1" customFormat="1" spans="1:48">
      <c r="A53" s="13"/>
      <c r="B53" s="13"/>
      <c r="C53" s="16">
        <v>11</v>
      </c>
      <c r="D53" s="17">
        <v>13.5868471511667</v>
      </c>
      <c r="E53" s="19">
        <f t="shared" si="37"/>
        <v>19.9187901922581</v>
      </c>
      <c r="F53" s="16" t="s">
        <v>75</v>
      </c>
      <c r="G53" s="13">
        <v>12</v>
      </c>
      <c r="H53" s="18">
        <f t="shared" si="21"/>
        <v>13.5868471511667</v>
      </c>
      <c r="I53" s="18">
        <f t="shared" si="22"/>
        <v>286.736847151167</v>
      </c>
      <c r="J53" s="18">
        <f t="shared" si="23"/>
        <v>0.0943548805302313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0.142400775308086</v>
      </c>
      <c r="P53" s="18">
        <f t="shared" si="26"/>
        <v>0.0134362081416068</v>
      </c>
      <c r="Q53" s="23">
        <f t="shared" si="27"/>
        <v>0.00174670705840888</v>
      </c>
      <c r="R53" s="18">
        <f t="shared" si="28"/>
        <v>0.0100218354166667</v>
      </c>
      <c r="S53" s="24">
        <f t="shared" si="29"/>
        <v>0.174290136066697</v>
      </c>
      <c r="T53" s="3">
        <v>0.01</v>
      </c>
      <c r="U53" s="25">
        <f t="shared" si="30"/>
        <v>0.00174290136066697</v>
      </c>
      <c r="V53" s="24"/>
      <c r="W53" s="3"/>
      <c r="X53" s="25"/>
      <c r="Y53" s="27">
        <v>0.02</v>
      </c>
      <c r="Z53" s="3">
        <v>0.49</v>
      </c>
      <c r="AA53" s="26">
        <f t="shared" si="31"/>
        <v>0.0098</v>
      </c>
      <c r="AB53" s="3"/>
      <c r="AC53" s="3"/>
      <c r="AD53" s="26"/>
      <c r="AE53" s="24"/>
      <c r="AF53" s="3"/>
      <c r="AG53" s="25"/>
      <c r="AH53" s="24"/>
      <c r="AI53" s="3"/>
      <c r="AJ53" s="25"/>
      <c r="AK53" s="26"/>
      <c r="AL53" s="26"/>
      <c r="AM53" s="26"/>
      <c r="AN53" s="3">
        <v>0.01</v>
      </c>
      <c r="AO53" s="3">
        <v>0.5</v>
      </c>
      <c r="AP53" s="3">
        <f t="shared" si="32"/>
        <v>0.005</v>
      </c>
      <c r="AQ53" s="1">
        <f t="shared" si="33"/>
        <v>0.016542901360667</v>
      </c>
      <c r="AR53" s="28">
        <f t="shared" si="34"/>
        <v>7.70910416666667</v>
      </c>
      <c r="AS53" s="1">
        <f t="shared" si="35"/>
        <v>0.13</v>
      </c>
      <c r="AT53" s="2">
        <f t="shared" si="39"/>
        <v>3.71643835616438</v>
      </c>
      <c r="AU53" s="1">
        <f t="shared" si="36"/>
        <v>412.819955628487</v>
      </c>
      <c r="AV53" s="1">
        <f>SUM(AU42:AU53)</f>
        <v>8000.78250621322</v>
      </c>
    </row>
    <row r="54" s="1" customFormat="1" spans="1:46">
      <c r="A54" s="13"/>
      <c r="B54" s="13"/>
      <c r="C54" s="16">
        <v>12</v>
      </c>
      <c r="D54" s="17">
        <v>6.37386043912903</v>
      </c>
      <c r="E54" s="19">
        <f t="shared" si="37"/>
        <v>13.5868471511667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2" t="s">
        <v>44</v>
      </c>
      <c r="T56" s="22"/>
      <c r="U56" s="22"/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1" t="s">
        <v>59</v>
      </c>
      <c r="L57" s="21" t="s">
        <v>60</v>
      </c>
      <c r="M57" s="13" t="s">
        <v>61</v>
      </c>
      <c r="N57" s="21" t="s">
        <v>62</v>
      </c>
      <c r="O57" s="13" t="s">
        <v>63</v>
      </c>
      <c r="P57" s="13" t="s">
        <v>64</v>
      </c>
      <c r="Q57" s="21" t="s">
        <v>65</v>
      </c>
      <c r="R57" s="21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134.758</v>
      </c>
      <c r="C58" s="16" t="s">
        <v>72</v>
      </c>
      <c r="D58" s="17">
        <v>6.06113052890323</v>
      </c>
      <c r="E58" s="16"/>
      <c r="F58" s="16"/>
      <c r="G58" s="13">
        <v>1</v>
      </c>
      <c r="H58" s="18">
        <f t="shared" ref="H58:H69" si="40">E59</f>
        <v>6.06113052890323</v>
      </c>
      <c r="I58" s="18">
        <f t="shared" ref="I58:I69" si="41">H58+273.15</f>
        <v>279.211130528903</v>
      </c>
      <c r="J58" s="18">
        <f t="shared" ref="J58:J69" si="42">EXP(($C$16*(I58-$C$14))/($C$17*I58*$C$14))</f>
        <v>0.0377806423735051</v>
      </c>
      <c r="K58" s="18">
        <f t="shared" ref="K58:K69" si="43">$B$58/12</f>
        <v>11.2298333333333</v>
      </c>
      <c r="L58" s="18">
        <f t="shared" ref="L58:L69" si="44">K58*$B$59/100</f>
        <v>3.032055</v>
      </c>
      <c r="M58" s="13" t="s">
        <v>73</v>
      </c>
      <c r="N58" s="13"/>
      <c r="O58" s="18">
        <f>L58</f>
        <v>3.032055</v>
      </c>
      <c r="P58" s="18">
        <f t="shared" ref="P58:P69" si="45">O58*J58</f>
        <v>0.114552985611798</v>
      </c>
      <c r="Q58" s="23">
        <f t="shared" ref="Q58:Q69" si="46">P58*$B$60</f>
        <v>0.0332203658274214</v>
      </c>
      <c r="R58" s="18">
        <f t="shared" ref="R58:R69" si="47">L58*$B$60</f>
        <v>0.87929595</v>
      </c>
      <c r="S58" s="24">
        <f t="shared" ref="S58:S69" si="48">Q58/R58</f>
        <v>0.0377806423735051</v>
      </c>
      <c r="T58" s="3">
        <v>0.27</v>
      </c>
      <c r="U58" s="25">
        <f t="shared" ref="U58:U69" si="49">S58*T58</f>
        <v>0.0102007734408464</v>
      </c>
      <c r="V58" s="3">
        <v>180.9</v>
      </c>
      <c r="W58" s="26">
        <v>6</v>
      </c>
      <c r="X58" s="26">
        <v>3</v>
      </c>
      <c r="Y58" s="26">
        <v>0.3</v>
      </c>
      <c r="Z58" s="26">
        <v>6</v>
      </c>
      <c r="AA58" s="3">
        <v>30.2</v>
      </c>
      <c r="AB58" s="2">
        <f t="shared" ref="AB58:AB69" si="50">U58*0.67*AD58+(V58+W58+X58+Y58+Z58+AA58)/1000</f>
        <v>0.228382010279556</v>
      </c>
      <c r="AC58" s="28">
        <f t="shared" ref="AC58:AC69" si="51">$B$58/12</f>
        <v>11.2298333333333</v>
      </c>
      <c r="AD58" s="1">
        <f t="shared" ref="AD58:AD69" si="52">$B$60</f>
        <v>0.29</v>
      </c>
      <c r="AE58" s="29">
        <f>$E$7/12</f>
        <v>31.1189041095891</v>
      </c>
      <c r="AF58" s="1">
        <f t="shared" ref="AF58:AF69" si="53">AE58*10000*AC58*AB58</f>
        <v>798104.016730417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7">
        <v>4.63992964780645</v>
      </c>
      <c r="E59" s="19">
        <f t="shared" ref="E59:E70" si="54">D58</f>
        <v>6.06113052890323</v>
      </c>
      <c r="F59" s="16" t="s">
        <v>73</v>
      </c>
      <c r="G59" s="13">
        <v>2</v>
      </c>
      <c r="H59" s="18">
        <f t="shared" si="40"/>
        <v>4.63992964780645</v>
      </c>
      <c r="I59" s="18">
        <f t="shared" si="41"/>
        <v>277.789929647806</v>
      </c>
      <c r="J59" s="18">
        <f t="shared" si="42"/>
        <v>0.031607224210334</v>
      </c>
      <c r="K59" s="18">
        <f t="shared" si="43"/>
        <v>11.2298333333333</v>
      </c>
      <c r="L59" s="18">
        <f t="shared" si="44"/>
        <v>3.032055</v>
      </c>
      <c r="M59" s="13" t="s">
        <v>73</v>
      </c>
      <c r="N59" s="13"/>
      <c r="O59" s="18">
        <f t="shared" ref="O59:O69" si="55">L59+O58-P58-N59</f>
        <v>5.9495570143882</v>
      </c>
      <c r="P59" s="18">
        <f t="shared" si="45"/>
        <v>0.188048982505933</v>
      </c>
      <c r="Q59" s="23">
        <f t="shared" si="46"/>
        <v>0.0545342049267206</v>
      </c>
      <c r="R59" s="18">
        <f t="shared" si="47"/>
        <v>0.87929595</v>
      </c>
      <c r="S59" s="24">
        <f t="shared" si="48"/>
        <v>0.0620203071863582</v>
      </c>
      <c r="T59" s="3">
        <v>0.27</v>
      </c>
      <c r="U59" s="25">
        <f t="shared" si="49"/>
        <v>0.0167454829403167</v>
      </c>
      <c r="V59" s="3">
        <v>180.9</v>
      </c>
      <c r="W59" s="26">
        <v>6</v>
      </c>
      <c r="X59" s="26">
        <v>3</v>
      </c>
      <c r="Y59" s="26">
        <v>0.3</v>
      </c>
      <c r="Z59" s="26">
        <v>6</v>
      </c>
      <c r="AA59" s="3">
        <v>30.2</v>
      </c>
      <c r="AB59" s="2">
        <f t="shared" si="50"/>
        <v>0.229653647335304</v>
      </c>
      <c r="AC59" s="28">
        <f t="shared" si="51"/>
        <v>11.2298333333333</v>
      </c>
      <c r="AD59" s="1">
        <f t="shared" si="52"/>
        <v>0.29</v>
      </c>
      <c r="AE59" s="29">
        <f t="shared" ref="AE59:AE69" si="56">$E$7/12</f>
        <v>31.1189041095891</v>
      </c>
      <c r="AF59" s="1">
        <f t="shared" si="53"/>
        <v>802547.880941843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0.29</v>
      </c>
      <c r="C60" s="16">
        <v>2</v>
      </c>
      <c r="D60" s="17">
        <v>6.61314597396428</v>
      </c>
      <c r="E60" s="19">
        <f t="shared" si="54"/>
        <v>4.63992964780645</v>
      </c>
      <c r="F60" s="16" t="s">
        <v>73</v>
      </c>
      <c r="G60" s="13">
        <v>3</v>
      </c>
      <c r="H60" s="18">
        <f t="shared" si="40"/>
        <v>6.61314597396428</v>
      </c>
      <c r="I60" s="18">
        <f t="shared" si="41"/>
        <v>279.763145973964</v>
      </c>
      <c r="J60" s="18">
        <f t="shared" si="42"/>
        <v>0.0404718078810965</v>
      </c>
      <c r="K60" s="18">
        <f t="shared" si="43"/>
        <v>11.2298333333333</v>
      </c>
      <c r="L60" s="18">
        <f t="shared" si="44"/>
        <v>3.032055</v>
      </c>
      <c r="M60" s="13" t="s">
        <v>73</v>
      </c>
      <c r="N60" s="13"/>
      <c r="O60" s="18">
        <f t="shared" si="55"/>
        <v>8.79356303188227</v>
      </c>
      <c r="P60" s="18">
        <f t="shared" si="45"/>
        <v>0.355891393616652</v>
      </c>
      <c r="Q60" s="23">
        <f t="shared" si="46"/>
        <v>0.103208504148829</v>
      </c>
      <c r="R60" s="18">
        <f t="shared" si="47"/>
        <v>0.87929595</v>
      </c>
      <c r="S60" s="24">
        <f t="shared" si="48"/>
        <v>0.117376298786352</v>
      </c>
      <c r="T60" s="3">
        <v>0.27</v>
      </c>
      <c r="U60" s="25">
        <f t="shared" si="49"/>
        <v>0.031691600672315</v>
      </c>
      <c r="V60" s="3">
        <v>180.9</v>
      </c>
      <c r="W60" s="26">
        <v>6</v>
      </c>
      <c r="X60" s="26">
        <v>3</v>
      </c>
      <c r="Y60" s="26">
        <v>0.3</v>
      </c>
      <c r="Z60" s="26">
        <v>6</v>
      </c>
      <c r="AA60" s="3">
        <v>30.2</v>
      </c>
      <c r="AB60" s="2">
        <f t="shared" si="50"/>
        <v>0.232557678010631</v>
      </c>
      <c r="AC60" s="28">
        <f t="shared" si="51"/>
        <v>11.2298333333333</v>
      </c>
      <c r="AD60" s="1">
        <f t="shared" si="52"/>
        <v>0.29</v>
      </c>
      <c r="AE60" s="29">
        <f t="shared" si="56"/>
        <v>31.1189041095891</v>
      </c>
      <c r="AF60" s="1">
        <f t="shared" si="53"/>
        <v>812696.309637475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7">
        <v>10.7385703940645</v>
      </c>
      <c r="E61" s="19">
        <f t="shared" si="54"/>
        <v>6.61314597396428</v>
      </c>
      <c r="F61" s="16" t="s">
        <v>73</v>
      </c>
      <c r="G61" s="13">
        <v>4</v>
      </c>
      <c r="H61" s="18">
        <f t="shared" si="40"/>
        <v>10.7385703940645</v>
      </c>
      <c r="I61" s="18">
        <f t="shared" si="41"/>
        <v>283.888570394065</v>
      </c>
      <c r="J61" s="18">
        <f t="shared" si="42"/>
        <v>0.067112303565173</v>
      </c>
      <c r="K61" s="18">
        <f t="shared" si="43"/>
        <v>11.2298333333333</v>
      </c>
      <c r="L61" s="18">
        <f t="shared" si="44"/>
        <v>3.032055</v>
      </c>
      <c r="M61" s="13" t="s">
        <v>73</v>
      </c>
      <c r="N61" s="13"/>
      <c r="O61" s="18">
        <f t="shared" si="55"/>
        <v>11.4697266382656</v>
      </c>
      <c r="P61" s="18">
        <f t="shared" si="45"/>
        <v>0.769759775956833</v>
      </c>
      <c r="Q61" s="23">
        <f t="shared" si="46"/>
        <v>0.223230335027482</v>
      </c>
      <c r="R61" s="18">
        <f t="shared" si="47"/>
        <v>0.87929595</v>
      </c>
      <c r="S61" s="24">
        <f t="shared" si="48"/>
        <v>0.253873948842232</v>
      </c>
      <c r="T61" s="3">
        <v>0.27</v>
      </c>
      <c r="U61" s="25">
        <f t="shared" si="49"/>
        <v>0.0685459661874026</v>
      </c>
      <c r="V61" s="3">
        <v>220.1</v>
      </c>
      <c r="W61" s="26">
        <v>12.1</v>
      </c>
      <c r="X61" s="26">
        <v>4.5</v>
      </c>
      <c r="Y61" s="26">
        <v>1.5</v>
      </c>
      <c r="Z61" s="26">
        <v>6.8</v>
      </c>
      <c r="AA61" s="3">
        <v>30.2</v>
      </c>
      <c r="AB61" s="2">
        <f t="shared" si="50"/>
        <v>0.288518481230212</v>
      </c>
      <c r="AC61" s="28">
        <f t="shared" si="51"/>
        <v>11.2298333333333</v>
      </c>
      <c r="AD61" s="1">
        <f t="shared" si="52"/>
        <v>0.29</v>
      </c>
      <c r="AE61" s="29">
        <f t="shared" si="56"/>
        <v>31.1189041095891</v>
      </c>
      <c r="AF61" s="1">
        <f t="shared" si="53"/>
        <v>1008256.99226015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7">
        <v>15.1415092477333</v>
      </c>
      <c r="E62" s="19">
        <f t="shared" si="54"/>
        <v>10.7385703940645</v>
      </c>
      <c r="F62" s="16" t="s">
        <v>73</v>
      </c>
      <c r="G62" s="13">
        <v>5</v>
      </c>
      <c r="H62" s="18">
        <f t="shared" si="40"/>
        <v>15.1415092477333</v>
      </c>
      <c r="I62" s="18">
        <f t="shared" si="41"/>
        <v>288.291509247733</v>
      </c>
      <c r="J62" s="18">
        <f t="shared" si="42"/>
        <v>0.113316327632638</v>
      </c>
      <c r="K62" s="18">
        <f t="shared" si="43"/>
        <v>11.2298333333333</v>
      </c>
      <c r="L62" s="18">
        <f t="shared" si="44"/>
        <v>3.032055</v>
      </c>
      <c r="M62" s="13" t="s">
        <v>75</v>
      </c>
      <c r="N62" s="18">
        <f>(O61-P61)*$C$22/100</f>
        <v>10.1649685191933</v>
      </c>
      <c r="O62" s="18">
        <f t="shared" si="55"/>
        <v>3.56705334311544</v>
      </c>
      <c r="P62" s="18">
        <f t="shared" si="45"/>
        <v>0.404205385311566</v>
      </c>
      <c r="Q62" s="23">
        <f t="shared" si="46"/>
        <v>0.117219561740354</v>
      </c>
      <c r="R62" s="18">
        <f t="shared" si="47"/>
        <v>0.87929595</v>
      </c>
      <c r="S62" s="24">
        <f t="shared" si="48"/>
        <v>0.133310703569548</v>
      </c>
      <c r="T62" s="3">
        <v>0.27</v>
      </c>
      <c r="U62" s="25">
        <f t="shared" si="49"/>
        <v>0.035993889963778</v>
      </c>
      <c r="V62" s="3">
        <v>220.1</v>
      </c>
      <c r="W62" s="26">
        <v>12.1</v>
      </c>
      <c r="X62" s="26">
        <v>4.5</v>
      </c>
      <c r="Y62" s="26">
        <v>1.5</v>
      </c>
      <c r="Z62" s="26">
        <v>6.8</v>
      </c>
      <c r="AA62" s="3">
        <v>30.2</v>
      </c>
      <c r="AB62" s="2">
        <f t="shared" si="50"/>
        <v>0.282193612819962</v>
      </c>
      <c r="AC62" s="28">
        <f t="shared" si="51"/>
        <v>11.2298333333333</v>
      </c>
      <c r="AD62" s="1">
        <f t="shared" si="52"/>
        <v>0.29</v>
      </c>
      <c r="AE62" s="29">
        <f t="shared" si="56"/>
        <v>31.1189041095891</v>
      </c>
      <c r="AF62" s="1">
        <f t="shared" si="53"/>
        <v>986154.100367161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7">
        <v>21.0769083593548</v>
      </c>
      <c r="E63" s="19">
        <f t="shared" si="54"/>
        <v>15.1415092477333</v>
      </c>
      <c r="F63" s="16" t="s">
        <v>75</v>
      </c>
      <c r="G63" s="13">
        <v>6</v>
      </c>
      <c r="H63" s="18">
        <f t="shared" si="40"/>
        <v>21.0769083593548</v>
      </c>
      <c r="I63" s="18">
        <f t="shared" si="41"/>
        <v>294.226908359355</v>
      </c>
      <c r="J63" s="18">
        <f t="shared" si="42"/>
        <v>0.223968128903196</v>
      </c>
      <c r="K63" s="18">
        <f t="shared" si="43"/>
        <v>11.2298333333333</v>
      </c>
      <c r="L63" s="18">
        <f t="shared" si="44"/>
        <v>3.032055</v>
      </c>
      <c r="M63" s="13" t="s">
        <v>73</v>
      </c>
      <c r="N63" s="13"/>
      <c r="O63" s="18">
        <f t="shared" si="55"/>
        <v>6.19490295780387</v>
      </c>
      <c r="P63" s="18">
        <f t="shared" si="45"/>
        <v>1.38746082419621</v>
      </c>
      <c r="Q63" s="23">
        <f t="shared" si="46"/>
        <v>0.4023636390169</v>
      </c>
      <c r="R63" s="18">
        <f t="shared" si="47"/>
        <v>0.87929595</v>
      </c>
      <c r="S63" s="24">
        <f t="shared" si="48"/>
        <v>0.457597511983196</v>
      </c>
      <c r="T63" s="3">
        <v>0.27</v>
      </c>
      <c r="U63" s="25">
        <f t="shared" si="49"/>
        <v>0.123551328235463</v>
      </c>
      <c r="V63" s="3">
        <v>220.1</v>
      </c>
      <c r="W63" s="26">
        <v>12.1</v>
      </c>
      <c r="X63" s="26">
        <v>4.5</v>
      </c>
      <c r="Y63" s="26">
        <v>1.5</v>
      </c>
      <c r="Z63" s="26">
        <v>6.8</v>
      </c>
      <c r="AA63" s="3">
        <v>30.2</v>
      </c>
      <c r="AB63" s="2">
        <f t="shared" si="50"/>
        <v>0.29920602307615</v>
      </c>
      <c r="AC63" s="28">
        <f t="shared" si="51"/>
        <v>11.2298333333333</v>
      </c>
      <c r="AD63" s="1">
        <f t="shared" si="52"/>
        <v>0.29</v>
      </c>
      <c r="AE63" s="29">
        <f t="shared" si="56"/>
        <v>31.1189041095891</v>
      </c>
      <c r="AF63" s="1">
        <f t="shared" si="53"/>
        <v>1045605.68739501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7">
        <v>24.1272041923333</v>
      </c>
      <c r="E64" s="19">
        <f t="shared" si="54"/>
        <v>21.0769083593548</v>
      </c>
      <c r="F64" s="16" t="s">
        <v>73</v>
      </c>
      <c r="G64" s="13">
        <v>7</v>
      </c>
      <c r="H64" s="18">
        <f t="shared" si="40"/>
        <v>24.1272041923333</v>
      </c>
      <c r="I64" s="18">
        <f t="shared" si="41"/>
        <v>297.277204192333</v>
      </c>
      <c r="J64" s="18">
        <f t="shared" si="42"/>
        <v>0.314524374204514</v>
      </c>
      <c r="K64" s="18">
        <f t="shared" si="43"/>
        <v>11.2298333333333</v>
      </c>
      <c r="L64" s="18">
        <f t="shared" si="44"/>
        <v>3.032055</v>
      </c>
      <c r="M64" s="13" t="s">
        <v>73</v>
      </c>
      <c r="N64" s="13"/>
      <c r="O64" s="18">
        <f t="shared" si="55"/>
        <v>7.83949713360767</v>
      </c>
      <c r="P64" s="18">
        <f t="shared" si="45"/>
        <v>2.46571293002603</v>
      </c>
      <c r="Q64" s="23">
        <f t="shared" si="46"/>
        <v>0.715056749707549</v>
      </c>
      <c r="R64" s="18">
        <f t="shared" si="47"/>
        <v>0.87929595</v>
      </c>
      <c r="S64" s="24">
        <f t="shared" si="48"/>
        <v>0.813215106594713</v>
      </c>
      <c r="T64" s="3">
        <v>0.27</v>
      </c>
      <c r="U64" s="25">
        <f t="shared" si="49"/>
        <v>0.219568078780573</v>
      </c>
      <c r="V64" s="3">
        <v>229.1</v>
      </c>
      <c r="W64" s="26">
        <v>15.1</v>
      </c>
      <c r="X64" s="26">
        <v>6</v>
      </c>
      <c r="Y64" s="26">
        <v>3</v>
      </c>
      <c r="Z64" s="26">
        <v>7</v>
      </c>
      <c r="AA64" s="3">
        <v>30.2</v>
      </c>
      <c r="AB64" s="2">
        <f t="shared" si="50"/>
        <v>0.333062077707065</v>
      </c>
      <c r="AC64" s="28">
        <f t="shared" si="51"/>
        <v>11.2298333333333</v>
      </c>
      <c r="AD64" s="1">
        <f t="shared" si="52"/>
        <v>0.29</v>
      </c>
      <c r="AE64" s="29">
        <f t="shared" si="56"/>
        <v>31.1189041095891</v>
      </c>
      <c r="AF64" s="1">
        <f t="shared" si="53"/>
        <v>1163919.09202133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7">
        <v>31.4320459512903</v>
      </c>
      <c r="E65" s="19">
        <f t="shared" si="54"/>
        <v>24.1272041923333</v>
      </c>
      <c r="F65" s="16" t="s">
        <v>73</v>
      </c>
      <c r="G65" s="13">
        <v>8</v>
      </c>
      <c r="H65" s="18">
        <f t="shared" si="40"/>
        <v>31.4320459512903</v>
      </c>
      <c r="I65" s="18">
        <f t="shared" si="41"/>
        <v>304.58204595129</v>
      </c>
      <c r="J65" s="18">
        <f t="shared" si="42"/>
        <v>0.689928359181147</v>
      </c>
      <c r="K65" s="18">
        <f t="shared" si="43"/>
        <v>11.2298333333333</v>
      </c>
      <c r="L65" s="18">
        <f t="shared" si="44"/>
        <v>3.032055</v>
      </c>
      <c r="M65" s="13" t="s">
        <v>73</v>
      </c>
      <c r="N65" s="13"/>
      <c r="O65" s="18">
        <f t="shared" si="55"/>
        <v>8.40583920358163</v>
      </c>
      <c r="P65" s="18">
        <f t="shared" si="45"/>
        <v>5.79942684926764</v>
      </c>
      <c r="Q65" s="23">
        <f t="shared" si="46"/>
        <v>1.68183378628761</v>
      </c>
      <c r="R65" s="18">
        <f t="shared" si="47"/>
        <v>0.87929595</v>
      </c>
      <c r="S65" s="24">
        <f t="shared" si="48"/>
        <v>1.91270502984531</v>
      </c>
      <c r="T65" s="3">
        <v>0.27</v>
      </c>
      <c r="U65" s="25">
        <f t="shared" si="49"/>
        <v>0.516430358058235</v>
      </c>
      <c r="V65" s="3">
        <v>229.1</v>
      </c>
      <c r="W65" s="26">
        <v>15.1</v>
      </c>
      <c r="X65" s="26">
        <v>6</v>
      </c>
      <c r="Y65" s="26">
        <v>3</v>
      </c>
      <c r="Z65" s="26">
        <v>7</v>
      </c>
      <c r="AA65" s="3">
        <v>30.2</v>
      </c>
      <c r="AB65" s="2">
        <f t="shared" si="50"/>
        <v>0.390742418570715</v>
      </c>
      <c r="AC65" s="28">
        <f t="shared" si="51"/>
        <v>11.2298333333333</v>
      </c>
      <c r="AD65" s="1">
        <f t="shared" si="52"/>
        <v>0.29</v>
      </c>
      <c r="AE65" s="29">
        <f t="shared" si="56"/>
        <v>31.1189041095891</v>
      </c>
      <c r="AF65" s="1">
        <f t="shared" si="53"/>
        <v>1365488.87272914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7">
        <v>30.671686053871</v>
      </c>
      <c r="E66" s="19">
        <f t="shared" si="54"/>
        <v>31.4320459512903</v>
      </c>
      <c r="F66" s="16" t="s">
        <v>73</v>
      </c>
      <c r="G66" s="13">
        <v>9</v>
      </c>
      <c r="H66" s="18">
        <f t="shared" si="40"/>
        <v>30.671686053871</v>
      </c>
      <c r="I66" s="18">
        <f t="shared" si="41"/>
        <v>303.821686053871</v>
      </c>
      <c r="J66" s="18">
        <f t="shared" si="42"/>
        <v>0.636881575473331</v>
      </c>
      <c r="K66" s="18">
        <f t="shared" si="43"/>
        <v>11.2298333333333</v>
      </c>
      <c r="L66" s="18">
        <f t="shared" si="44"/>
        <v>3.032055</v>
      </c>
      <c r="M66" s="13" t="s">
        <v>73</v>
      </c>
      <c r="N66" s="13"/>
      <c r="O66" s="18">
        <f t="shared" si="55"/>
        <v>5.638467354314</v>
      </c>
      <c r="P66" s="18">
        <f t="shared" si="45"/>
        <v>3.59103597187044</v>
      </c>
      <c r="Q66" s="23">
        <f t="shared" si="46"/>
        <v>1.04140043184243</v>
      </c>
      <c r="R66" s="18">
        <f t="shared" si="47"/>
        <v>0.87929595</v>
      </c>
      <c r="S66" s="24">
        <f t="shared" si="48"/>
        <v>1.18435713463985</v>
      </c>
      <c r="T66" s="3">
        <v>0.27</v>
      </c>
      <c r="U66" s="25">
        <f t="shared" si="49"/>
        <v>0.319776426352761</v>
      </c>
      <c r="V66" s="3">
        <v>229.1</v>
      </c>
      <c r="W66" s="26">
        <v>15.1</v>
      </c>
      <c r="X66" s="26">
        <v>6</v>
      </c>
      <c r="Y66" s="26">
        <v>3</v>
      </c>
      <c r="Z66" s="26">
        <v>7</v>
      </c>
      <c r="AA66" s="3">
        <v>30.2</v>
      </c>
      <c r="AB66" s="2">
        <f t="shared" si="50"/>
        <v>0.352532559640341</v>
      </c>
      <c r="AC66" s="28">
        <f t="shared" si="51"/>
        <v>11.2298333333333</v>
      </c>
      <c r="AD66" s="1">
        <f t="shared" si="52"/>
        <v>0.29</v>
      </c>
      <c r="AE66" s="29">
        <f t="shared" si="56"/>
        <v>31.1189041095891</v>
      </c>
      <c r="AF66" s="1">
        <f t="shared" si="53"/>
        <v>1231960.65895387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7">
        <v>25.122237559</v>
      </c>
      <c r="E67" s="19">
        <f t="shared" si="54"/>
        <v>30.671686053871</v>
      </c>
      <c r="F67" s="16" t="s">
        <v>73</v>
      </c>
      <c r="G67" s="13">
        <v>10</v>
      </c>
      <c r="H67" s="18">
        <f t="shared" si="40"/>
        <v>25.122237559</v>
      </c>
      <c r="I67" s="18">
        <f t="shared" si="41"/>
        <v>298.272237559</v>
      </c>
      <c r="J67" s="18">
        <f t="shared" si="42"/>
        <v>0.35083851483261</v>
      </c>
      <c r="K67" s="18">
        <f t="shared" si="43"/>
        <v>11.2298333333333</v>
      </c>
      <c r="L67" s="18">
        <f t="shared" si="44"/>
        <v>3.032055</v>
      </c>
      <c r="M67" s="13" t="s">
        <v>73</v>
      </c>
      <c r="N67" s="13"/>
      <c r="O67" s="18">
        <f t="shared" si="55"/>
        <v>5.07948638244355</v>
      </c>
      <c r="P67" s="18">
        <f t="shared" si="45"/>
        <v>1.78207945852896</v>
      </c>
      <c r="Q67" s="23">
        <f t="shared" si="46"/>
        <v>0.516803042973399</v>
      </c>
      <c r="R67" s="18">
        <f t="shared" si="47"/>
        <v>0.87929595</v>
      </c>
      <c r="S67" s="24">
        <f t="shared" si="48"/>
        <v>0.587746415724307</v>
      </c>
      <c r="T67" s="3">
        <v>0.27</v>
      </c>
      <c r="U67" s="25">
        <f t="shared" si="49"/>
        <v>0.158691532245563</v>
      </c>
      <c r="V67" s="3">
        <v>229.1</v>
      </c>
      <c r="W67" s="26">
        <v>15.1</v>
      </c>
      <c r="X67" s="26">
        <v>6</v>
      </c>
      <c r="Y67" s="26">
        <v>3</v>
      </c>
      <c r="Z67" s="26">
        <v>7</v>
      </c>
      <c r="AA67" s="3">
        <v>30.2</v>
      </c>
      <c r="AB67" s="2">
        <f t="shared" si="50"/>
        <v>0.321233764715313</v>
      </c>
      <c r="AC67" s="28">
        <f t="shared" si="51"/>
        <v>11.2298333333333</v>
      </c>
      <c r="AD67" s="1">
        <f t="shared" si="52"/>
        <v>0.29</v>
      </c>
      <c r="AE67" s="29">
        <f t="shared" si="56"/>
        <v>31.1189041095891</v>
      </c>
      <c r="AF67" s="1">
        <f t="shared" si="53"/>
        <v>1122583.85682348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7">
        <v>19.9187901922581</v>
      </c>
      <c r="E68" s="19">
        <f t="shared" si="54"/>
        <v>25.122237559</v>
      </c>
      <c r="F68" s="16" t="s">
        <v>73</v>
      </c>
      <c r="G68" s="13">
        <v>11</v>
      </c>
      <c r="H68" s="18">
        <f t="shared" si="40"/>
        <v>19.9187901922581</v>
      </c>
      <c r="I68" s="18">
        <f t="shared" si="41"/>
        <v>293.068790192258</v>
      </c>
      <c r="J68" s="18">
        <f t="shared" si="42"/>
        <v>0.196513510361058</v>
      </c>
      <c r="K68" s="18">
        <f t="shared" si="43"/>
        <v>11.2298333333333</v>
      </c>
      <c r="L68" s="18">
        <f t="shared" si="44"/>
        <v>3.032055</v>
      </c>
      <c r="M68" s="13" t="s">
        <v>75</v>
      </c>
      <c r="N68" s="18">
        <f>(O67-P67)*$C$22/100</f>
        <v>3.13253657771886</v>
      </c>
      <c r="O68" s="18">
        <f t="shared" si="55"/>
        <v>3.19692534619573</v>
      </c>
      <c r="P68" s="18">
        <f t="shared" si="45"/>
        <v>0.628239022143163</v>
      </c>
      <c r="Q68" s="23">
        <f t="shared" si="46"/>
        <v>0.182189316421517</v>
      </c>
      <c r="R68" s="18">
        <f t="shared" si="47"/>
        <v>0.87929595</v>
      </c>
      <c r="S68" s="24">
        <f t="shared" si="48"/>
        <v>0.207199085156161</v>
      </c>
      <c r="T68" s="3">
        <v>0.27</v>
      </c>
      <c r="U68" s="25">
        <f t="shared" si="49"/>
        <v>0.0559437529921634</v>
      </c>
      <c r="V68" s="3">
        <v>180.9</v>
      </c>
      <c r="W68" s="26">
        <v>6</v>
      </c>
      <c r="X68" s="26">
        <v>3</v>
      </c>
      <c r="Y68" s="26">
        <v>0.3</v>
      </c>
      <c r="Z68" s="26">
        <v>6</v>
      </c>
      <c r="AA68" s="3">
        <v>30.2</v>
      </c>
      <c r="AB68" s="2">
        <f t="shared" si="50"/>
        <v>0.237269871206377</v>
      </c>
      <c r="AC68" s="28">
        <f t="shared" si="51"/>
        <v>11.2298333333333</v>
      </c>
      <c r="AD68" s="1">
        <f t="shared" si="52"/>
        <v>0.29</v>
      </c>
      <c r="AE68" s="29">
        <f t="shared" si="56"/>
        <v>31.1189041095891</v>
      </c>
      <c r="AF68" s="1">
        <f t="shared" si="53"/>
        <v>829163.54500567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7">
        <v>13.5868471511667</v>
      </c>
      <c r="E69" s="19">
        <f t="shared" si="54"/>
        <v>19.9187901922581</v>
      </c>
      <c r="F69" s="16" t="s">
        <v>75</v>
      </c>
      <c r="G69" s="13">
        <v>12</v>
      </c>
      <c r="H69" s="18">
        <f t="shared" si="40"/>
        <v>13.5868471511667</v>
      </c>
      <c r="I69" s="18">
        <f t="shared" si="41"/>
        <v>286.736847151167</v>
      </c>
      <c r="J69" s="18">
        <f t="shared" si="42"/>
        <v>0.0943548805302313</v>
      </c>
      <c r="K69" s="18">
        <f t="shared" si="43"/>
        <v>11.2298333333333</v>
      </c>
      <c r="L69" s="18">
        <f t="shared" si="44"/>
        <v>3.032055</v>
      </c>
      <c r="M69" s="13" t="s">
        <v>73</v>
      </c>
      <c r="N69" s="13"/>
      <c r="O69" s="18">
        <f t="shared" si="55"/>
        <v>5.60074132405257</v>
      </c>
      <c r="P69" s="18">
        <f t="shared" si="45"/>
        <v>0.528457278511709</v>
      </c>
      <c r="Q69" s="23">
        <f t="shared" si="46"/>
        <v>0.153252610768396</v>
      </c>
      <c r="R69" s="18">
        <f t="shared" si="47"/>
        <v>0.87929595</v>
      </c>
      <c r="S69" s="24">
        <f t="shared" si="48"/>
        <v>0.174290136066697</v>
      </c>
      <c r="T69" s="3">
        <v>0.27</v>
      </c>
      <c r="U69" s="25">
        <f t="shared" si="49"/>
        <v>0.0470583367380082</v>
      </c>
      <c r="V69" s="3">
        <v>180.9</v>
      </c>
      <c r="W69" s="26">
        <v>6</v>
      </c>
      <c r="X69" s="26">
        <v>3</v>
      </c>
      <c r="Y69" s="26">
        <v>0.3</v>
      </c>
      <c r="Z69" s="26">
        <v>6</v>
      </c>
      <c r="AA69" s="3">
        <v>30.2</v>
      </c>
      <c r="AB69" s="2">
        <f t="shared" si="50"/>
        <v>0.235543434828195</v>
      </c>
      <c r="AC69" s="28">
        <f t="shared" si="51"/>
        <v>11.2298333333333</v>
      </c>
      <c r="AD69" s="1">
        <f t="shared" si="52"/>
        <v>0.29</v>
      </c>
      <c r="AE69" s="29">
        <f t="shared" si="56"/>
        <v>31.1189041095891</v>
      </c>
      <c r="AF69" s="1">
        <f t="shared" si="53"/>
        <v>823130.338596942</v>
      </c>
      <c r="AG69" s="1">
        <f>SUM(AF58:AF69)</f>
        <v>11989611.3514625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46">
      <c r="A70" s="13"/>
      <c r="B70" s="13"/>
      <c r="C70" s="16">
        <v>12</v>
      </c>
      <c r="D70" s="17">
        <v>6.37386043912903</v>
      </c>
      <c r="E70" s="19">
        <f t="shared" si="54"/>
        <v>13.5868471511667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2" t="s">
        <v>44</v>
      </c>
      <c r="T72" s="22"/>
      <c r="U72" s="22"/>
      <c r="V72" s="22" t="s">
        <v>45</v>
      </c>
      <c r="W72" s="22"/>
      <c r="X72" s="22"/>
      <c r="Y72" s="22" t="s">
        <v>46</v>
      </c>
      <c r="Z72" s="22"/>
      <c r="AA72" s="22"/>
      <c r="AB72" s="22" t="s">
        <v>47</v>
      </c>
      <c r="AC72" s="22"/>
      <c r="AD72" s="22"/>
      <c r="AE72" s="22" t="s">
        <v>48</v>
      </c>
      <c r="AF72" s="22"/>
      <c r="AG72" s="22"/>
      <c r="AH72" s="22" t="s">
        <v>49</v>
      </c>
      <c r="AI72" s="22"/>
      <c r="AJ72" s="22"/>
      <c r="AK72" s="30" t="s">
        <v>78</v>
      </c>
      <c r="AL72" s="31"/>
      <c r="AM72" s="32"/>
      <c r="AN72" s="31" t="s">
        <v>79</v>
      </c>
      <c r="AO72" s="31"/>
      <c r="AP72" s="32"/>
      <c r="AQ72" s="22" t="s">
        <v>51</v>
      </c>
      <c r="AR72" s="22"/>
      <c r="AS72" s="22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1" t="s">
        <v>59</v>
      </c>
      <c r="L73" s="21" t="s">
        <v>60</v>
      </c>
      <c r="M73" s="13" t="s">
        <v>61</v>
      </c>
      <c r="N73" s="21" t="s">
        <v>62</v>
      </c>
      <c r="O73" s="13" t="s">
        <v>63</v>
      </c>
      <c r="P73" s="13" t="s">
        <v>64</v>
      </c>
      <c r="Q73" s="21" t="s">
        <v>65</v>
      </c>
      <c r="R73" s="21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3" t="s">
        <v>11</v>
      </c>
      <c r="AR73" s="33" t="s">
        <v>12</v>
      </c>
      <c r="AS73" s="33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6.06113052890323</v>
      </c>
      <c r="E74" s="16"/>
      <c r="F74" s="16"/>
      <c r="G74" s="13">
        <v>1</v>
      </c>
      <c r="H74" s="18">
        <f t="shared" ref="H74:H85" si="57">E75</f>
        <v>6.06113052890323</v>
      </c>
      <c r="I74" s="18">
        <f t="shared" ref="I74:I85" si="58">H74+273.15</f>
        <v>279.211130528903</v>
      </c>
      <c r="J74" s="18">
        <f t="shared" ref="J74:J85" si="59">EXP(($C$16*(I74-$C$14))/($C$17*I74*$C$14))</f>
        <v>0.0377806423735051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0.0196920264179183</v>
      </c>
      <c r="Q74" s="23">
        <f t="shared" ref="Q74:Q85" si="63">P74*$B$76</f>
        <v>0.00511992686865877</v>
      </c>
      <c r="R74" s="18">
        <f t="shared" ref="R74:R85" si="64">L74*$B$76</f>
        <v>0.1355172</v>
      </c>
      <c r="S74" s="24">
        <f t="shared" ref="S74:S85" si="65">Q74/R74</f>
        <v>0.0377806423735051</v>
      </c>
      <c r="T74" s="3">
        <v>0.01</v>
      </c>
      <c r="U74" s="25">
        <f t="shared" ref="U74:U85" si="66">S74*T74</f>
        <v>0.000377806423735051</v>
      </c>
      <c r="V74" s="24"/>
      <c r="W74" s="3"/>
      <c r="X74" s="3"/>
      <c r="Y74" s="27"/>
      <c r="Z74" s="3"/>
      <c r="AA74" s="26"/>
      <c r="AB74" s="3"/>
      <c r="AC74" s="3"/>
      <c r="AD74" s="26"/>
      <c r="AE74" s="24">
        <v>0.001</v>
      </c>
      <c r="AF74" s="3">
        <v>0.49</v>
      </c>
      <c r="AG74" s="25">
        <f t="shared" ref="AG74:AG85" si="67">AF74*AE74</f>
        <v>0.00049</v>
      </c>
      <c r="AH74" s="34"/>
      <c r="AI74" s="3"/>
      <c r="AJ74" s="25"/>
      <c r="AK74" s="35"/>
      <c r="AL74" s="26"/>
      <c r="AM74" s="26"/>
      <c r="AN74" s="35"/>
      <c r="AO74" s="26"/>
      <c r="AP74" s="25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0.00586780642373505</v>
      </c>
      <c r="AU74" s="28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0</v>
      </c>
      <c r="AX74" s="1">
        <f t="shared" ref="AX74:AX85" si="73">AW74*10000*AV74*0.67*AU74*AT74</f>
        <v>0</v>
      </c>
    </row>
    <row r="75" s="1" customFormat="1" spans="1:50">
      <c r="A75" s="13" t="s">
        <v>74</v>
      </c>
      <c r="B75" s="13">
        <v>1</v>
      </c>
      <c r="C75" s="16">
        <v>1</v>
      </c>
      <c r="D75" s="17">
        <v>4.63992964780645</v>
      </c>
      <c r="E75" s="19">
        <f t="shared" ref="E75:E86" si="74">D74</f>
        <v>6.06113052890323</v>
      </c>
      <c r="F75" s="16" t="s">
        <v>73</v>
      </c>
      <c r="G75" s="13">
        <v>2</v>
      </c>
      <c r="H75" s="18">
        <f t="shared" si="57"/>
        <v>4.63992964780645</v>
      </c>
      <c r="I75" s="18">
        <f t="shared" si="58"/>
        <v>277.789929647806</v>
      </c>
      <c r="J75" s="18">
        <f t="shared" si="59"/>
        <v>0.031607224210334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1.02274797358208</v>
      </c>
      <c r="P75" s="18">
        <f t="shared" si="62"/>
        <v>0.0323262245116736</v>
      </c>
      <c r="Q75" s="23">
        <f t="shared" si="63"/>
        <v>0.00840481837303514</v>
      </c>
      <c r="R75" s="18">
        <f t="shared" si="64"/>
        <v>0.1355172</v>
      </c>
      <c r="S75" s="24">
        <f t="shared" si="65"/>
        <v>0.0620203071863582</v>
      </c>
      <c r="T75" s="3">
        <v>0.01</v>
      </c>
      <c r="U75" s="25">
        <f t="shared" si="66"/>
        <v>0.000620203071863582</v>
      </c>
      <c r="V75" s="24"/>
      <c r="W75" s="3"/>
      <c r="X75" s="3"/>
      <c r="Y75" s="27"/>
      <c r="Z75" s="3"/>
      <c r="AA75" s="26"/>
      <c r="AB75" s="3"/>
      <c r="AC75" s="3"/>
      <c r="AD75" s="26"/>
      <c r="AE75" s="24">
        <v>0.001</v>
      </c>
      <c r="AF75" s="3">
        <v>0.49</v>
      </c>
      <c r="AG75" s="25">
        <f t="shared" si="67"/>
        <v>0.00049</v>
      </c>
      <c r="AH75" s="34"/>
      <c r="AI75" s="3"/>
      <c r="AJ75" s="25"/>
      <c r="AK75" s="35"/>
      <c r="AL75" s="26"/>
      <c r="AM75" s="26"/>
      <c r="AN75" s="35"/>
      <c r="AO75" s="26"/>
      <c r="AP75" s="25"/>
      <c r="AQ75" s="3">
        <v>0.01</v>
      </c>
      <c r="AR75" s="3">
        <v>0.5</v>
      </c>
      <c r="AS75" s="3">
        <f t="shared" si="68"/>
        <v>0.005</v>
      </c>
      <c r="AT75" s="2">
        <f t="shared" si="69"/>
        <v>0.00611020307186358</v>
      </c>
      <c r="AU75" s="28">
        <f t="shared" si="70"/>
        <v>52.122</v>
      </c>
      <c r="AV75" s="1">
        <f t="shared" si="71"/>
        <v>0.26</v>
      </c>
      <c r="AW75" s="2">
        <f t="shared" si="72"/>
        <v>0</v>
      </c>
      <c r="AX75" s="1">
        <f t="shared" si="73"/>
        <v>0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7">
        <v>6.61314597396428</v>
      </c>
      <c r="E76" s="19">
        <f t="shared" si="74"/>
        <v>4.63992964780645</v>
      </c>
      <c r="F76" s="16" t="s">
        <v>73</v>
      </c>
      <c r="G76" s="13">
        <v>3</v>
      </c>
      <c r="H76" s="18">
        <f t="shared" si="57"/>
        <v>6.61314597396428</v>
      </c>
      <c r="I76" s="18">
        <f t="shared" si="58"/>
        <v>279.763145973964</v>
      </c>
      <c r="J76" s="18">
        <f t="shared" si="59"/>
        <v>0.0404718078810965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1.51164174907041</v>
      </c>
      <c r="P76" s="18">
        <f t="shared" si="62"/>
        <v>0.0611788744534222</v>
      </c>
      <c r="Q76" s="23">
        <f t="shared" si="63"/>
        <v>0.0159065073578898</v>
      </c>
      <c r="R76" s="18">
        <f t="shared" si="64"/>
        <v>0.1355172</v>
      </c>
      <c r="S76" s="24">
        <f t="shared" si="65"/>
        <v>0.117376298786352</v>
      </c>
      <c r="T76" s="3">
        <v>0.01</v>
      </c>
      <c r="U76" s="25">
        <f t="shared" si="66"/>
        <v>0.00117376298786352</v>
      </c>
      <c r="V76" s="24"/>
      <c r="W76" s="3"/>
      <c r="X76" s="3"/>
      <c r="Y76" s="27"/>
      <c r="Z76" s="3"/>
      <c r="AA76" s="26"/>
      <c r="AB76" s="3"/>
      <c r="AC76" s="3"/>
      <c r="AD76" s="26"/>
      <c r="AE76" s="24">
        <v>0.001</v>
      </c>
      <c r="AF76" s="3">
        <v>0.49</v>
      </c>
      <c r="AG76" s="25">
        <f t="shared" si="67"/>
        <v>0.00049</v>
      </c>
      <c r="AH76" s="34"/>
      <c r="AI76" s="3"/>
      <c r="AJ76" s="25"/>
      <c r="AK76" s="35"/>
      <c r="AL76" s="26"/>
      <c r="AM76" s="26"/>
      <c r="AN76" s="35"/>
      <c r="AO76" s="26"/>
      <c r="AP76" s="25"/>
      <c r="AQ76" s="3">
        <v>0.01</v>
      </c>
      <c r="AR76" s="3">
        <v>0.5</v>
      </c>
      <c r="AS76" s="3">
        <f t="shared" si="68"/>
        <v>0.005</v>
      </c>
      <c r="AT76" s="2">
        <f t="shared" si="69"/>
        <v>0.00666376298786352</v>
      </c>
      <c r="AU76" s="28">
        <f t="shared" si="70"/>
        <v>52.122</v>
      </c>
      <c r="AV76" s="1">
        <f t="shared" si="71"/>
        <v>0.26</v>
      </c>
      <c r="AW76" s="2">
        <f t="shared" si="72"/>
        <v>0</v>
      </c>
      <c r="AX76" s="1">
        <f t="shared" si="73"/>
        <v>0</v>
      </c>
    </row>
    <row r="77" s="1" customFormat="1" spans="1:50">
      <c r="A77" s="13"/>
      <c r="B77" s="13"/>
      <c r="C77" s="16">
        <v>3</v>
      </c>
      <c r="D77" s="17">
        <v>10.7385703940645</v>
      </c>
      <c r="E77" s="19">
        <f t="shared" si="74"/>
        <v>6.61314597396428</v>
      </c>
      <c r="F77" s="16" t="s">
        <v>73</v>
      </c>
      <c r="G77" s="13">
        <v>4</v>
      </c>
      <c r="H77" s="18">
        <f t="shared" si="57"/>
        <v>10.7385703940645</v>
      </c>
      <c r="I77" s="18">
        <f t="shared" si="58"/>
        <v>283.888570394065</v>
      </c>
      <c r="J77" s="18">
        <f t="shared" si="59"/>
        <v>0.067112303565173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1.97168287461699</v>
      </c>
      <c r="P77" s="18">
        <f t="shared" si="62"/>
        <v>0.132324179615548</v>
      </c>
      <c r="Q77" s="23">
        <f t="shared" si="63"/>
        <v>0.0344042867000425</v>
      </c>
      <c r="R77" s="18">
        <f t="shared" si="64"/>
        <v>0.1355172</v>
      </c>
      <c r="S77" s="24">
        <f t="shared" si="65"/>
        <v>0.253873948842232</v>
      </c>
      <c r="T77" s="3">
        <v>0.01</v>
      </c>
      <c r="U77" s="25">
        <f t="shared" si="66"/>
        <v>0.00253873948842232</v>
      </c>
      <c r="V77" s="24"/>
      <c r="W77" s="3"/>
      <c r="X77" s="3"/>
      <c r="Y77" s="27"/>
      <c r="Z77" s="3"/>
      <c r="AA77" s="26"/>
      <c r="AB77" s="3"/>
      <c r="AC77" s="3"/>
      <c r="AD77" s="26"/>
      <c r="AE77" s="24">
        <v>0.001</v>
      </c>
      <c r="AF77" s="3">
        <v>0.49</v>
      </c>
      <c r="AG77" s="25">
        <f t="shared" si="67"/>
        <v>0.00049</v>
      </c>
      <c r="AH77" s="34"/>
      <c r="AI77" s="3"/>
      <c r="AJ77" s="25"/>
      <c r="AK77" s="35"/>
      <c r="AL77" s="26"/>
      <c r="AM77" s="26"/>
      <c r="AN77" s="35"/>
      <c r="AO77" s="26"/>
      <c r="AP77" s="25"/>
      <c r="AQ77" s="3">
        <v>0.01</v>
      </c>
      <c r="AR77" s="3">
        <v>0.5</v>
      </c>
      <c r="AS77" s="3">
        <f t="shared" si="68"/>
        <v>0.005</v>
      </c>
      <c r="AT77" s="2">
        <f t="shared" si="69"/>
        <v>0.00802873948842232</v>
      </c>
      <c r="AU77" s="28">
        <f t="shared" si="70"/>
        <v>52.122</v>
      </c>
      <c r="AV77" s="1">
        <f t="shared" si="71"/>
        <v>0.26</v>
      </c>
      <c r="AW77" s="2">
        <f t="shared" si="72"/>
        <v>0</v>
      </c>
      <c r="AX77" s="1">
        <f t="shared" si="73"/>
        <v>0</v>
      </c>
    </row>
    <row r="78" s="1" customFormat="1" spans="1:50">
      <c r="A78" s="13"/>
      <c r="B78" s="13"/>
      <c r="C78" s="16">
        <v>4</v>
      </c>
      <c r="D78" s="17">
        <v>15.1415092477333</v>
      </c>
      <c r="E78" s="19">
        <f t="shared" si="74"/>
        <v>10.7385703940645</v>
      </c>
      <c r="F78" s="16" t="s">
        <v>73</v>
      </c>
      <c r="G78" s="13">
        <v>5</v>
      </c>
      <c r="H78" s="18">
        <f t="shared" si="57"/>
        <v>15.1415092477333</v>
      </c>
      <c r="I78" s="18">
        <f t="shared" si="58"/>
        <v>288.291509247733</v>
      </c>
      <c r="J78" s="18">
        <f t="shared" si="59"/>
        <v>0.113316327632638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1.74739076025137</v>
      </c>
      <c r="O78" s="18">
        <f t="shared" si="75"/>
        <v>0.613187934750072</v>
      </c>
      <c r="P78" s="18">
        <f t="shared" si="62"/>
        <v>0.0694842049145199</v>
      </c>
      <c r="Q78" s="23">
        <f t="shared" si="63"/>
        <v>0.0180658932777752</v>
      </c>
      <c r="R78" s="18">
        <f t="shared" si="64"/>
        <v>0.1355172</v>
      </c>
      <c r="S78" s="24">
        <f t="shared" si="65"/>
        <v>0.133310703569548</v>
      </c>
      <c r="T78" s="3">
        <v>0.01</v>
      </c>
      <c r="U78" s="25">
        <f t="shared" si="66"/>
        <v>0.00133310703569548</v>
      </c>
      <c r="V78" s="24"/>
      <c r="W78" s="3"/>
      <c r="X78" s="3"/>
      <c r="Y78" s="27"/>
      <c r="Z78" s="3"/>
      <c r="AA78" s="26"/>
      <c r="AB78" s="3"/>
      <c r="AC78" s="3"/>
      <c r="AD78" s="26"/>
      <c r="AE78" s="24">
        <v>0.005</v>
      </c>
      <c r="AF78" s="3">
        <v>0.49</v>
      </c>
      <c r="AG78" s="25">
        <f t="shared" si="67"/>
        <v>0.00245</v>
      </c>
      <c r="AH78" s="34"/>
      <c r="AI78" s="3"/>
      <c r="AJ78" s="25"/>
      <c r="AK78" s="35"/>
      <c r="AL78" s="26"/>
      <c r="AM78" s="26"/>
      <c r="AN78" s="35"/>
      <c r="AO78" s="26"/>
      <c r="AP78" s="25"/>
      <c r="AQ78" s="3">
        <v>0.015</v>
      </c>
      <c r="AR78" s="3">
        <v>0.5</v>
      </c>
      <c r="AS78" s="3">
        <f t="shared" si="68"/>
        <v>0.0075</v>
      </c>
      <c r="AT78" s="2">
        <f t="shared" si="69"/>
        <v>0.0112831070356955</v>
      </c>
      <c r="AU78" s="28">
        <f t="shared" si="70"/>
        <v>52.122</v>
      </c>
      <c r="AV78" s="1">
        <f t="shared" si="71"/>
        <v>0.26</v>
      </c>
      <c r="AW78" s="2">
        <f t="shared" si="72"/>
        <v>0</v>
      </c>
      <c r="AX78" s="1">
        <f t="shared" si="73"/>
        <v>0</v>
      </c>
    </row>
    <row r="79" s="1" customFormat="1" spans="1:50">
      <c r="A79" s="13"/>
      <c r="B79" s="13"/>
      <c r="C79" s="16">
        <v>5</v>
      </c>
      <c r="D79" s="17">
        <v>21.0769083593548</v>
      </c>
      <c r="E79" s="19">
        <f t="shared" si="74"/>
        <v>15.1415092477333</v>
      </c>
      <c r="F79" s="16" t="s">
        <v>75</v>
      </c>
      <c r="G79" s="13">
        <v>6</v>
      </c>
      <c r="H79" s="18">
        <f t="shared" si="57"/>
        <v>21.0769083593548</v>
      </c>
      <c r="I79" s="18">
        <f t="shared" si="58"/>
        <v>294.226908359355</v>
      </c>
      <c r="J79" s="18">
        <f t="shared" si="59"/>
        <v>0.223968128903196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1.06492372983555</v>
      </c>
      <c r="P79" s="18">
        <f t="shared" si="62"/>
        <v>0.238508975195881</v>
      </c>
      <c r="Q79" s="23">
        <f t="shared" si="63"/>
        <v>0.0620123335509291</v>
      </c>
      <c r="R79" s="18">
        <f t="shared" si="64"/>
        <v>0.1355172</v>
      </c>
      <c r="S79" s="24">
        <f t="shared" si="65"/>
        <v>0.457597511983196</v>
      </c>
      <c r="T79" s="3">
        <v>0.01</v>
      </c>
      <c r="U79" s="25">
        <f t="shared" si="66"/>
        <v>0.00457597511983196</v>
      </c>
      <c r="V79" s="24"/>
      <c r="W79" s="3"/>
      <c r="X79" s="3"/>
      <c r="Y79" s="27"/>
      <c r="Z79" s="3"/>
      <c r="AA79" s="26"/>
      <c r="AB79" s="3"/>
      <c r="AC79" s="3"/>
      <c r="AD79" s="26"/>
      <c r="AE79" s="24">
        <v>0.005</v>
      </c>
      <c r="AF79" s="3">
        <v>0.49</v>
      </c>
      <c r="AG79" s="25">
        <f t="shared" si="67"/>
        <v>0.00245</v>
      </c>
      <c r="AH79" s="34"/>
      <c r="AI79" s="3"/>
      <c r="AJ79" s="25"/>
      <c r="AK79" s="35"/>
      <c r="AL79" s="26"/>
      <c r="AM79" s="26"/>
      <c r="AN79" s="35"/>
      <c r="AO79" s="26"/>
      <c r="AP79" s="25"/>
      <c r="AQ79" s="3">
        <v>0.015</v>
      </c>
      <c r="AR79" s="3">
        <v>0.5</v>
      </c>
      <c r="AS79" s="3">
        <f t="shared" si="68"/>
        <v>0.0075</v>
      </c>
      <c r="AT79" s="2">
        <f t="shared" si="69"/>
        <v>0.014525975119832</v>
      </c>
      <c r="AU79" s="28">
        <f t="shared" si="70"/>
        <v>52.122</v>
      </c>
      <c r="AV79" s="1">
        <f t="shared" si="71"/>
        <v>0.26</v>
      </c>
      <c r="AW79" s="2">
        <f t="shared" si="72"/>
        <v>0</v>
      </c>
      <c r="AX79" s="1">
        <f t="shared" si="73"/>
        <v>0</v>
      </c>
    </row>
    <row r="80" s="1" customFormat="1" spans="1:50">
      <c r="A80" s="13"/>
      <c r="B80" s="13"/>
      <c r="C80" s="16">
        <v>6</v>
      </c>
      <c r="D80" s="17">
        <v>24.1272041923333</v>
      </c>
      <c r="E80" s="19">
        <f t="shared" si="74"/>
        <v>21.0769083593548</v>
      </c>
      <c r="F80" s="16" t="s">
        <v>73</v>
      </c>
      <c r="G80" s="13">
        <v>7</v>
      </c>
      <c r="H80" s="18">
        <f t="shared" si="57"/>
        <v>24.1272041923333</v>
      </c>
      <c r="I80" s="18">
        <f t="shared" si="58"/>
        <v>297.277204192333</v>
      </c>
      <c r="J80" s="18">
        <f t="shared" si="59"/>
        <v>0.314524374204514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1.34763475463967</v>
      </c>
      <c r="P80" s="18">
        <f t="shared" si="62"/>
        <v>0.423863977859296</v>
      </c>
      <c r="Q80" s="23">
        <f t="shared" si="63"/>
        <v>0.110204634243417</v>
      </c>
      <c r="R80" s="18">
        <f t="shared" si="64"/>
        <v>0.1355172</v>
      </c>
      <c r="S80" s="24">
        <f t="shared" si="65"/>
        <v>0.813215106594713</v>
      </c>
      <c r="T80" s="3">
        <v>0.01</v>
      </c>
      <c r="U80" s="25">
        <f t="shared" si="66"/>
        <v>0.00813215106594713</v>
      </c>
      <c r="V80" s="24"/>
      <c r="W80" s="3"/>
      <c r="X80" s="3"/>
      <c r="Y80" s="27"/>
      <c r="Z80" s="3"/>
      <c r="AA80" s="26"/>
      <c r="AB80" s="3"/>
      <c r="AC80" s="3"/>
      <c r="AD80" s="26"/>
      <c r="AE80" s="24">
        <v>0.005</v>
      </c>
      <c r="AF80" s="3">
        <v>0.49</v>
      </c>
      <c r="AG80" s="25">
        <f t="shared" si="67"/>
        <v>0.00245</v>
      </c>
      <c r="AH80" s="34"/>
      <c r="AI80" s="3"/>
      <c r="AJ80" s="25"/>
      <c r="AK80" s="35"/>
      <c r="AL80" s="26"/>
      <c r="AM80" s="26"/>
      <c r="AN80" s="35"/>
      <c r="AO80" s="26"/>
      <c r="AP80" s="25"/>
      <c r="AQ80" s="3">
        <v>0.015</v>
      </c>
      <c r="AR80" s="3">
        <v>0.5</v>
      </c>
      <c r="AS80" s="3">
        <f t="shared" si="68"/>
        <v>0.0075</v>
      </c>
      <c r="AT80" s="2">
        <f t="shared" si="69"/>
        <v>0.0180821510659471</v>
      </c>
      <c r="AU80" s="28">
        <f t="shared" si="70"/>
        <v>52.122</v>
      </c>
      <c r="AV80" s="1">
        <f t="shared" si="71"/>
        <v>0.26</v>
      </c>
      <c r="AW80" s="2">
        <f t="shared" si="72"/>
        <v>0</v>
      </c>
      <c r="AX80" s="1">
        <f t="shared" si="73"/>
        <v>0</v>
      </c>
    </row>
    <row r="81" s="1" customFormat="1" spans="1:50">
      <c r="A81" s="13"/>
      <c r="B81" s="13"/>
      <c r="C81" s="16">
        <v>7</v>
      </c>
      <c r="D81" s="17">
        <v>31.4320459512903</v>
      </c>
      <c r="E81" s="19">
        <f t="shared" si="74"/>
        <v>24.1272041923333</v>
      </c>
      <c r="F81" s="16" t="s">
        <v>73</v>
      </c>
      <c r="G81" s="13">
        <v>8</v>
      </c>
      <c r="H81" s="18">
        <f t="shared" si="57"/>
        <v>31.4320459512903</v>
      </c>
      <c r="I81" s="18">
        <f t="shared" si="58"/>
        <v>304.58204595129</v>
      </c>
      <c r="J81" s="18">
        <f t="shared" si="59"/>
        <v>0.689928359181147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1.44499077678037</v>
      </c>
      <c r="P81" s="18">
        <f t="shared" si="62"/>
        <v>0.996940115655975</v>
      </c>
      <c r="Q81" s="23">
        <f t="shared" si="63"/>
        <v>0.259204430070554</v>
      </c>
      <c r="R81" s="18">
        <f t="shared" si="64"/>
        <v>0.1355172</v>
      </c>
      <c r="S81" s="24">
        <f t="shared" si="65"/>
        <v>1.91270502984532</v>
      </c>
      <c r="T81" s="3">
        <v>0.01</v>
      </c>
      <c r="U81" s="25">
        <f t="shared" si="66"/>
        <v>0.0191270502984532</v>
      </c>
      <c r="V81" s="24"/>
      <c r="W81" s="3"/>
      <c r="X81" s="3"/>
      <c r="Y81" s="27"/>
      <c r="Z81" s="3"/>
      <c r="AA81" s="26"/>
      <c r="AB81" s="3"/>
      <c r="AC81" s="3"/>
      <c r="AD81" s="26"/>
      <c r="AE81" s="24">
        <v>0.005</v>
      </c>
      <c r="AF81" s="3">
        <v>0.49</v>
      </c>
      <c r="AG81" s="25">
        <f t="shared" si="67"/>
        <v>0.00245</v>
      </c>
      <c r="AH81" s="34"/>
      <c r="AI81" s="3"/>
      <c r="AJ81" s="25"/>
      <c r="AK81" s="35"/>
      <c r="AL81" s="26"/>
      <c r="AM81" s="26"/>
      <c r="AN81" s="35"/>
      <c r="AO81" s="26"/>
      <c r="AP81" s="25"/>
      <c r="AQ81" s="3">
        <v>0.015</v>
      </c>
      <c r="AR81" s="3">
        <v>0.5</v>
      </c>
      <c r="AS81" s="3">
        <f t="shared" si="68"/>
        <v>0.0075</v>
      </c>
      <c r="AT81" s="2">
        <f t="shared" si="69"/>
        <v>0.0290770502984532</v>
      </c>
      <c r="AU81" s="28">
        <f t="shared" si="70"/>
        <v>52.122</v>
      </c>
      <c r="AV81" s="1">
        <f t="shared" si="71"/>
        <v>0.26</v>
      </c>
      <c r="AW81" s="2">
        <f t="shared" si="72"/>
        <v>0</v>
      </c>
      <c r="AX81" s="1">
        <f t="shared" si="73"/>
        <v>0</v>
      </c>
    </row>
    <row r="82" s="1" customFormat="1" spans="1:50">
      <c r="A82" s="13"/>
      <c r="B82" s="13"/>
      <c r="C82" s="16">
        <v>8</v>
      </c>
      <c r="D82" s="17">
        <v>30.671686053871</v>
      </c>
      <c r="E82" s="19">
        <f t="shared" si="74"/>
        <v>31.4320459512903</v>
      </c>
      <c r="F82" s="16" t="s">
        <v>73</v>
      </c>
      <c r="G82" s="13">
        <v>9</v>
      </c>
      <c r="H82" s="18">
        <f t="shared" si="57"/>
        <v>30.671686053871</v>
      </c>
      <c r="I82" s="18">
        <f t="shared" si="58"/>
        <v>303.821686053871</v>
      </c>
      <c r="J82" s="18">
        <f t="shared" si="59"/>
        <v>0.636881575473331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0.9692706611244</v>
      </c>
      <c r="P82" s="18">
        <f t="shared" si="62"/>
        <v>0.617310625716985</v>
      </c>
      <c r="Q82" s="23">
        <f t="shared" si="63"/>
        <v>0.160500762686416</v>
      </c>
      <c r="R82" s="18">
        <f t="shared" si="64"/>
        <v>0.1355172</v>
      </c>
      <c r="S82" s="24">
        <f t="shared" si="65"/>
        <v>1.18435713463985</v>
      </c>
      <c r="T82" s="3">
        <v>0.01</v>
      </c>
      <c r="U82" s="25">
        <f t="shared" si="66"/>
        <v>0.0118435713463985</v>
      </c>
      <c r="V82" s="24"/>
      <c r="W82" s="3"/>
      <c r="X82" s="3"/>
      <c r="Y82" s="27"/>
      <c r="Z82" s="3"/>
      <c r="AA82" s="26"/>
      <c r="AB82" s="3"/>
      <c r="AC82" s="3"/>
      <c r="AD82" s="26"/>
      <c r="AE82" s="24">
        <v>0.005</v>
      </c>
      <c r="AF82" s="3">
        <v>0.49</v>
      </c>
      <c r="AG82" s="25">
        <f t="shared" si="67"/>
        <v>0.00245</v>
      </c>
      <c r="AH82" s="34"/>
      <c r="AI82" s="3"/>
      <c r="AJ82" s="25"/>
      <c r="AK82" s="35"/>
      <c r="AL82" s="26"/>
      <c r="AM82" s="26"/>
      <c r="AN82" s="35"/>
      <c r="AO82" s="26"/>
      <c r="AP82" s="25"/>
      <c r="AQ82" s="3">
        <v>0.015</v>
      </c>
      <c r="AR82" s="3">
        <v>0.5</v>
      </c>
      <c r="AS82" s="3">
        <f t="shared" si="68"/>
        <v>0.0075</v>
      </c>
      <c r="AT82" s="2">
        <f t="shared" si="69"/>
        <v>0.0217935713463985</v>
      </c>
      <c r="AU82" s="28">
        <f t="shared" si="70"/>
        <v>52.122</v>
      </c>
      <c r="AV82" s="1">
        <f t="shared" si="71"/>
        <v>0.26</v>
      </c>
      <c r="AW82" s="2">
        <f t="shared" si="72"/>
        <v>0</v>
      </c>
      <c r="AX82" s="1">
        <f t="shared" si="73"/>
        <v>0</v>
      </c>
    </row>
    <row r="83" s="1" customFormat="1" spans="1:50">
      <c r="A83" s="13"/>
      <c r="B83" s="13"/>
      <c r="C83" s="16">
        <v>9</v>
      </c>
      <c r="D83" s="17">
        <v>25.122237559</v>
      </c>
      <c r="E83" s="19">
        <f t="shared" si="74"/>
        <v>30.671686053871</v>
      </c>
      <c r="F83" s="16" t="s">
        <v>73</v>
      </c>
      <c r="G83" s="13">
        <v>10</v>
      </c>
      <c r="H83" s="18">
        <f t="shared" si="57"/>
        <v>25.122237559</v>
      </c>
      <c r="I83" s="18">
        <f t="shared" si="58"/>
        <v>298.272237559</v>
      </c>
      <c r="J83" s="18">
        <f t="shared" si="59"/>
        <v>0.35083851483261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0.873180035407415</v>
      </c>
      <c r="P83" s="18">
        <f t="shared" si="62"/>
        <v>0.306345186803823</v>
      </c>
      <c r="Q83" s="23">
        <f t="shared" si="63"/>
        <v>0.0796497485689941</v>
      </c>
      <c r="R83" s="18">
        <f t="shared" si="64"/>
        <v>0.1355172</v>
      </c>
      <c r="S83" s="24">
        <f t="shared" si="65"/>
        <v>0.587746415724307</v>
      </c>
      <c r="T83" s="3">
        <v>0.01</v>
      </c>
      <c r="U83" s="25">
        <f t="shared" si="66"/>
        <v>0.00587746415724307</v>
      </c>
      <c r="V83" s="24"/>
      <c r="W83" s="3"/>
      <c r="X83" s="3"/>
      <c r="Y83" s="27"/>
      <c r="Z83" s="3"/>
      <c r="AA83" s="26"/>
      <c r="AB83" s="3"/>
      <c r="AC83" s="3"/>
      <c r="AD83" s="26"/>
      <c r="AE83" s="24">
        <v>0.005</v>
      </c>
      <c r="AF83" s="3">
        <v>0.49</v>
      </c>
      <c r="AG83" s="25">
        <f t="shared" si="67"/>
        <v>0.00245</v>
      </c>
      <c r="AH83" s="34"/>
      <c r="AI83" s="3"/>
      <c r="AJ83" s="25"/>
      <c r="AK83" s="35"/>
      <c r="AL83" s="26"/>
      <c r="AM83" s="26"/>
      <c r="AN83" s="35"/>
      <c r="AO83" s="26"/>
      <c r="AP83" s="25"/>
      <c r="AQ83" s="3">
        <v>0.015</v>
      </c>
      <c r="AR83" s="3">
        <v>0.5</v>
      </c>
      <c r="AS83" s="3">
        <f t="shared" si="68"/>
        <v>0.0075</v>
      </c>
      <c r="AT83" s="2">
        <f t="shared" si="69"/>
        <v>0.0158274641572431</v>
      </c>
      <c r="AU83" s="28">
        <f t="shared" si="70"/>
        <v>52.122</v>
      </c>
      <c r="AV83" s="1">
        <f t="shared" si="71"/>
        <v>0.26</v>
      </c>
      <c r="AW83" s="2">
        <f t="shared" si="72"/>
        <v>0</v>
      </c>
      <c r="AX83" s="1">
        <f t="shared" si="73"/>
        <v>0</v>
      </c>
    </row>
    <row r="84" s="1" customFormat="1" spans="1:50">
      <c r="A84" s="13"/>
      <c r="B84" s="13"/>
      <c r="C84" s="16">
        <v>10</v>
      </c>
      <c r="D84" s="17">
        <v>19.9187901922581</v>
      </c>
      <c r="E84" s="19">
        <f t="shared" si="74"/>
        <v>25.122237559</v>
      </c>
      <c r="F84" s="16" t="s">
        <v>73</v>
      </c>
      <c r="G84" s="13">
        <v>11</v>
      </c>
      <c r="H84" s="18">
        <f t="shared" si="57"/>
        <v>19.9187901922581</v>
      </c>
      <c r="I84" s="18">
        <f t="shared" si="58"/>
        <v>293.068790192258</v>
      </c>
      <c r="J84" s="18">
        <f t="shared" si="59"/>
        <v>0.196513510361058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0.538493106173412</v>
      </c>
      <c r="O84" s="18">
        <f t="shared" si="75"/>
        <v>0.549561742430179</v>
      </c>
      <c r="P84" s="18">
        <f t="shared" si="62"/>
        <v>0.107996307165094</v>
      </c>
      <c r="Q84" s="23">
        <f t="shared" si="63"/>
        <v>0.0280790398629245</v>
      </c>
      <c r="R84" s="18">
        <f t="shared" si="64"/>
        <v>0.1355172</v>
      </c>
      <c r="S84" s="24">
        <f t="shared" si="65"/>
        <v>0.207199085156161</v>
      </c>
      <c r="T84" s="3">
        <v>0.01</v>
      </c>
      <c r="U84" s="25">
        <f t="shared" si="66"/>
        <v>0.00207199085156161</v>
      </c>
      <c r="V84" s="24"/>
      <c r="W84" s="3"/>
      <c r="X84" s="3"/>
      <c r="Y84" s="27"/>
      <c r="Z84" s="3"/>
      <c r="AA84" s="26"/>
      <c r="AB84" s="3"/>
      <c r="AC84" s="3"/>
      <c r="AD84" s="26"/>
      <c r="AE84" s="24">
        <v>0.001</v>
      </c>
      <c r="AF84" s="3">
        <v>0.49</v>
      </c>
      <c r="AG84" s="25">
        <f t="shared" si="67"/>
        <v>0.00049</v>
      </c>
      <c r="AH84" s="34"/>
      <c r="AI84" s="3"/>
      <c r="AJ84" s="25"/>
      <c r="AK84" s="35"/>
      <c r="AL84" s="26"/>
      <c r="AM84" s="26"/>
      <c r="AN84" s="35"/>
      <c r="AO84" s="26"/>
      <c r="AP84" s="25"/>
      <c r="AQ84" s="3">
        <v>0.01</v>
      </c>
      <c r="AR84" s="3">
        <v>0.5</v>
      </c>
      <c r="AS84" s="3">
        <f t="shared" si="68"/>
        <v>0.005</v>
      </c>
      <c r="AT84" s="2">
        <f t="shared" si="69"/>
        <v>0.00756199085156161</v>
      </c>
      <c r="AU84" s="28">
        <f t="shared" si="70"/>
        <v>52.122</v>
      </c>
      <c r="AV84" s="1">
        <f t="shared" si="71"/>
        <v>0.26</v>
      </c>
      <c r="AW84" s="2">
        <f t="shared" si="72"/>
        <v>0</v>
      </c>
      <c r="AX84" s="1">
        <f t="shared" si="73"/>
        <v>0</v>
      </c>
    </row>
    <row r="85" s="1" customFormat="1" spans="1:51">
      <c r="A85" s="13"/>
      <c r="B85" s="13"/>
      <c r="C85" s="16">
        <v>11</v>
      </c>
      <c r="D85" s="17">
        <v>13.5868471511667</v>
      </c>
      <c r="E85" s="19">
        <f t="shared" si="74"/>
        <v>19.9187901922581</v>
      </c>
      <c r="F85" s="16" t="s">
        <v>75</v>
      </c>
      <c r="G85" s="13">
        <v>12</v>
      </c>
      <c r="H85" s="18">
        <f t="shared" si="57"/>
        <v>13.5868471511667</v>
      </c>
      <c r="I85" s="18">
        <f t="shared" si="58"/>
        <v>286.736847151167</v>
      </c>
      <c r="J85" s="18">
        <f t="shared" si="59"/>
        <v>0.0943548805302313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0.962785435265085</v>
      </c>
      <c r="P85" s="18">
        <f t="shared" si="62"/>
        <v>0.0908435047206839</v>
      </c>
      <c r="Q85" s="23">
        <f t="shared" si="63"/>
        <v>0.0236193112273778</v>
      </c>
      <c r="R85" s="18">
        <f t="shared" si="64"/>
        <v>0.1355172</v>
      </c>
      <c r="S85" s="24">
        <f t="shared" si="65"/>
        <v>0.174290136066697</v>
      </c>
      <c r="T85" s="3">
        <v>0.01</v>
      </c>
      <c r="U85" s="25">
        <f t="shared" si="66"/>
        <v>0.00174290136066697</v>
      </c>
      <c r="V85" s="24"/>
      <c r="W85" s="3"/>
      <c r="X85" s="3"/>
      <c r="Y85" s="27"/>
      <c r="Z85" s="3"/>
      <c r="AA85" s="26"/>
      <c r="AB85" s="3"/>
      <c r="AC85" s="3"/>
      <c r="AD85" s="26"/>
      <c r="AE85" s="24">
        <v>0.001</v>
      </c>
      <c r="AF85" s="3">
        <v>0.49</v>
      </c>
      <c r="AG85" s="25">
        <f t="shared" si="67"/>
        <v>0.00049</v>
      </c>
      <c r="AH85" s="34"/>
      <c r="AI85" s="3"/>
      <c r="AJ85" s="25"/>
      <c r="AK85" s="35"/>
      <c r="AL85" s="26"/>
      <c r="AM85" s="26"/>
      <c r="AN85" s="35"/>
      <c r="AO85" s="26"/>
      <c r="AP85" s="25"/>
      <c r="AQ85" s="3">
        <v>0.01</v>
      </c>
      <c r="AR85" s="3">
        <v>0.5</v>
      </c>
      <c r="AS85" s="3">
        <f t="shared" si="68"/>
        <v>0.005</v>
      </c>
      <c r="AT85" s="2">
        <f t="shared" si="69"/>
        <v>0.00723290136066697</v>
      </c>
      <c r="AU85" s="28">
        <f t="shared" si="70"/>
        <v>52.122</v>
      </c>
      <c r="AV85" s="1">
        <f t="shared" si="71"/>
        <v>0.26</v>
      </c>
      <c r="AW85" s="2">
        <f t="shared" si="72"/>
        <v>0</v>
      </c>
      <c r="AX85" s="1">
        <f t="shared" si="73"/>
        <v>0</v>
      </c>
      <c r="AY85" s="1">
        <f>SUM(AX74:AX85)</f>
        <v>0</v>
      </c>
    </row>
    <row r="86" s="1" customFormat="1" spans="1:46">
      <c r="A86" s="13"/>
      <c r="B86" s="13"/>
      <c r="C86" s="16">
        <v>12</v>
      </c>
      <c r="D86" s="17">
        <v>6.37386043912903</v>
      </c>
      <c r="E86" s="19">
        <f t="shared" si="74"/>
        <v>13.5868471511667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2" t="s">
        <v>44</v>
      </c>
      <c r="T88" s="22"/>
      <c r="U88" s="22"/>
      <c r="V88" s="22" t="s">
        <v>45</v>
      </c>
      <c r="W88" s="22"/>
      <c r="X88" s="22"/>
      <c r="Y88" s="22" t="s">
        <v>46</v>
      </c>
      <c r="Z88" s="22"/>
      <c r="AA88" s="22"/>
      <c r="AB88" s="22" t="s">
        <v>47</v>
      </c>
      <c r="AC88" s="22"/>
      <c r="AD88" s="22"/>
      <c r="AE88" s="22" t="s">
        <v>48</v>
      </c>
      <c r="AF88" s="22"/>
      <c r="AG88" s="22"/>
      <c r="AH88" s="22" t="s">
        <v>49</v>
      </c>
      <c r="AI88" s="22"/>
      <c r="AJ88" s="22"/>
      <c r="AK88" s="30" t="s">
        <v>78</v>
      </c>
      <c r="AL88" s="31"/>
      <c r="AM88" s="32"/>
      <c r="AN88" s="31" t="s">
        <v>79</v>
      </c>
      <c r="AO88" s="31"/>
      <c r="AP88" s="32"/>
      <c r="AQ88" s="22" t="s">
        <v>51</v>
      </c>
      <c r="AR88" s="22"/>
      <c r="AS88" s="22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1" t="s">
        <v>59</v>
      </c>
      <c r="L89" s="21" t="s">
        <v>60</v>
      </c>
      <c r="M89" s="13" t="s">
        <v>61</v>
      </c>
      <c r="N89" s="21" t="s">
        <v>62</v>
      </c>
      <c r="O89" s="13" t="s">
        <v>63</v>
      </c>
      <c r="P89" s="13" t="s">
        <v>64</v>
      </c>
      <c r="Q89" s="21" t="s">
        <v>65</v>
      </c>
      <c r="R89" s="21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3" t="s">
        <v>11</v>
      </c>
      <c r="AR89" s="33" t="s">
        <v>12</v>
      </c>
      <c r="AS89" s="33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6.06113052890323</v>
      </c>
      <c r="E90" s="16"/>
      <c r="F90" s="16"/>
      <c r="G90" s="13">
        <v>1</v>
      </c>
      <c r="H90" s="18">
        <f t="shared" ref="H90:H101" si="76">E91</f>
        <v>6.06113052890323</v>
      </c>
      <c r="I90" s="18">
        <f t="shared" ref="I90:I101" si="77">H90+273.15</f>
        <v>279.211130528903</v>
      </c>
      <c r="J90" s="18">
        <f t="shared" ref="J90:J101" si="78">EXP(($C$16*(I90-$C$14))/($C$17*I90*$C$14))</f>
        <v>0.0377806423735051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0.0107561488837369</v>
      </c>
      <c r="Q90" s="23">
        <f t="shared" ref="Q90:Q101" si="82">P90*$B$76</f>
        <v>0.00279659870977159</v>
      </c>
      <c r="R90" s="18">
        <f t="shared" ref="R90:R101" si="83">L90*$B$76</f>
        <v>0.074022</v>
      </c>
      <c r="S90" s="24">
        <f t="shared" ref="S90:S101" si="84">Q90/R90</f>
        <v>0.0377806423735051</v>
      </c>
      <c r="T90" s="3">
        <v>0.01</v>
      </c>
      <c r="U90" s="25">
        <f t="shared" ref="U90:U101" si="85">S90*T90</f>
        <v>0.000377806423735051</v>
      </c>
      <c r="V90" s="24"/>
      <c r="W90" s="3"/>
      <c r="X90" s="3"/>
      <c r="Y90" s="27"/>
      <c r="Z90" s="3"/>
      <c r="AA90" s="26"/>
      <c r="AB90" s="3"/>
      <c r="AC90" s="3"/>
      <c r="AD90" s="26"/>
      <c r="AE90" s="24">
        <v>0.001</v>
      </c>
      <c r="AF90" s="3">
        <v>0.49</v>
      </c>
      <c r="AG90" s="25">
        <f t="shared" ref="AG90:AG101" si="86">AF90*AE90</f>
        <v>0.00049</v>
      </c>
      <c r="AH90" s="34"/>
      <c r="AI90" s="3"/>
      <c r="AJ90" s="25"/>
      <c r="AK90" s="35"/>
      <c r="AL90" s="26"/>
      <c r="AM90" s="26"/>
      <c r="AN90" s="35"/>
      <c r="AO90" s="26"/>
      <c r="AP90" s="25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0.00586780642373505</v>
      </c>
      <c r="AU90" s="28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</v>
      </c>
      <c r="AX90" s="1">
        <f t="shared" ref="AX90:AX101" si="92">AW90*10000*AV90*0.67*AU90*AT90</f>
        <v>0</v>
      </c>
      <c r="AZ90" s="2">
        <f t="shared" ref="AZ90:AZ101" si="93">$E$10</f>
        <v>0</v>
      </c>
      <c r="BA90" s="1">
        <f t="shared" ref="BA90:BA101" si="94">AZ90*10000*AV90*0.67*AU90*AT90</f>
        <v>0</v>
      </c>
    </row>
    <row r="91" s="1" customFormat="1" spans="1:53">
      <c r="A91" s="13" t="s">
        <v>74</v>
      </c>
      <c r="B91" s="13">
        <v>1</v>
      </c>
      <c r="C91" s="16">
        <v>1</v>
      </c>
      <c r="D91" s="17">
        <v>4.63992964780645</v>
      </c>
      <c r="E91" s="19">
        <f t="shared" ref="E91:E102" si="95">D90</f>
        <v>6.06113052890323</v>
      </c>
      <c r="F91" s="16" t="s">
        <v>73</v>
      </c>
      <c r="G91" s="13">
        <v>2</v>
      </c>
      <c r="H91" s="18">
        <f t="shared" si="76"/>
        <v>4.63992964780645</v>
      </c>
      <c r="I91" s="18">
        <f t="shared" si="77"/>
        <v>277.789929647806</v>
      </c>
      <c r="J91" s="18">
        <f t="shared" si="78"/>
        <v>0.031607224210334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0.558643851116263</v>
      </c>
      <c r="P91" s="18">
        <f t="shared" si="81"/>
        <v>0.0176571814559562</v>
      </c>
      <c r="Q91" s="23">
        <f t="shared" si="82"/>
        <v>0.00459086717854861</v>
      </c>
      <c r="R91" s="18">
        <f t="shared" si="83"/>
        <v>0.074022</v>
      </c>
      <c r="S91" s="24">
        <f t="shared" si="84"/>
        <v>0.0620203071863582</v>
      </c>
      <c r="T91" s="3">
        <v>0.01</v>
      </c>
      <c r="U91" s="25">
        <f t="shared" si="85"/>
        <v>0.000620203071863582</v>
      </c>
      <c r="V91" s="24"/>
      <c r="W91" s="3"/>
      <c r="X91" s="3"/>
      <c r="Y91" s="27"/>
      <c r="Z91" s="3"/>
      <c r="AA91" s="26"/>
      <c r="AB91" s="3"/>
      <c r="AC91" s="3"/>
      <c r="AD91" s="26"/>
      <c r="AE91" s="24">
        <v>0.001</v>
      </c>
      <c r="AF91" s="3">
        <v>0.49</v>
      </c>
      <c r="AG91" s="25">
        <f t="shared" si="86"/>
        <v>0.00049</v>
      </c>
      <c r="AH91" s="34"/>
      <c r="AI91" s="3"/>
      <c r="AJ91" s="25"/>
      <c r="AK91" s="35"/>
      <c r="AL91" s="26"/>
      <c r="AM91" s="26"/>
      <c r="AN91" s="35"/>
      <c r="AO91" s="26"/>
      <c r="AP91" s="25"/>
      <c r="AQ91" s="3">
        <v>0.01</v>
      </c>
      <c r="AR91" s="3">
        <v>0.5</v>
      </c>
      <c r="AS91" s="3">
        <f t="shared" si="87"/>
        <v>0.005</v>
      </c>
      <c r="AT91" s="2">
        <f t="shared" si="88"/>
        <v>0.00611020307186358</v>
      </c>
      <c r="AU91" s="28">
        <f t="shared" si="89"/>
        <v>28.47</v>
      </c>
      <c r="AV91" s="1">
        <f t="shared" si="90"/>
        <v>0.26</v>
      </c>
      <c r="AW91" s="2">
        <f t="shared" si="91"/>
        <v>0</v>
      </c>
      <c r="AX91" s="1">
        <f t="shared" si="92"/>
        <v>0</v>
      </c>
      <c r="AZ91" s="2">
        <f t="shared" si="93"/>
        <v>0</v>
      </c>
      <c r="BA91" s="1">
        <f t="shared" si="94"/>
        <v>0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7">
        <v>6.61314597396428</v>
      </c>
      <c r="E92" s="19">
        <f t="shared" si="95"/>
        <v>4.63992964780645</v>
      </c>
      <c r="F92" s="16" t="s">
        <v>73</v>
      </c>
      <c r="G92" s="13">
        <v>3</v>
      </c>
      <c r="H92" s="18">
        <f t="shared" si="76"/>
        <v>6.61314597396428</v>
      </c>
      <c r="I92" s="18">
        <f t="shared" si="77"/>
        <v>279.763145973964</v>
      </c>
      <c r="J92" s="18">
        <f t="shared" si="78"/>
        <v>0.0404718078810965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0.825686669660307</v>
      </c>
      <c r="P92" s="18">
        <f t="shared" si="81"/>
        <v>0.0334170322644743</v>
      </c>
      <c r="Q92" s="23">
        <f t="shared" si="82"/>
        <v>0.00868842838876333</v>
      </c>
      <c r="R92" s="18">
        <f t="shared" si="83"/>
        <v>0.074022</v>
      </c>
      <c r="S92" s="24">
        <f t="shared" si="84"/>
        <v>0.117376298786352</v>
      </c>
      <c r="T92" s="3">
        <v>0.01</v>
      </c>
      <c r="U92" s="25">
        <f t="shared" si="85"/>
        <v>0.00117376298786352</v>
      </c>
      <c r="V92" s="24"/>
      <c r="W92" s="3"/>
      <c r="X92" s="3"/>
      <c r="Y92" s="27"/>
      <c r="Z92" s="3"/>
      <c r="AA92" s="26"/>
      <c r="AB92" s="3"/>
      <c r="AC92" s="3"/>
      <c r="AD92" s="26"/>
      <c r="AE92" s="24">
        <v>0.001</v>
      </c>
      <c r="AF92" s="3">
        <v>0.49</v>
      </c>
      <c r="AG92" s="25">
        <f t="shared" si="86"/>
        <v>0.00049</v>
      </c>
      <c r="AH92" s="34"/>
      <c r="AI92" s="3"/>
      <c r="AJ92" s="25"/>
      <c r="AK92" s="35"/>
      <c r="AL92" s="26"/>
      <c r="AM92" s="26"/>
      <c r="AN92" s="35"/>
      <c r="AO92" s="26"/>
      <c r="AP92" s="25"/>
      <c r="AQ92" s="3">
        <v>0.01</v>
      </c>
      <c r="AR92" s="3">
        <v>0.5</v>
      </c>
      <c r="AS92" s="3">
        <f t="shared" si="87"/>
        <v>0.005</v>
      </c>
      <c r="AT92" s="2">
        <f t="shared" si="88"/>
        <v>0.00666376298786352</v>
      </c>
      <c r="AU92" s="28">
        <f t="shared" si="89"/>
        <v>28.47</v>
      </c>
      <c r="AV92" s="1">
        <f t="shared" si="90"/>
        <v>0.26</v>
      </c>
      <c r="AW92" s="2">
        <f t="shared" si="91"/>
        <v>0</v>
      </c>
      <c r="AX92" s="1">
        <f t="shared" si="92"/>
        <v>0</v>
      </c>
      <c r="AZ92" s="2">
        <f t="shared" si="93"/>
        <v>0</v>
      </c>
      <c r="BA92" s="1">
        <f t="shared" si="94"/>
        <v>0</v>
      </c>
    </row>
    <row r="93" s="1" customFormat="1" spans="1:53">
      <c r="A93" s="13"/>
      <c r="B93" s="13"/>
      <c r="C93" s="16">
        <v>3</v>
      </c>
      <c r="D93" s="17">
        <v>10.7385703940645</v>
      </c>
      <c r="E93" s="19">
        <f t="shared" si="95"/>
        <v>6.61314597396428</v>
      </c>
      <c r="F93" s="16" t="s">
        <v>73</v>
      </c>
      <c r="G93" s="13">
        <v>4</v>
      </c>
      <c r="H93" s="18">
        <f t="shared" si="76"/>
        <v>10.7385703940645</v>
      </c>
      <c r="I93" s="18">
        <f t="shared" si="77"/>
        <v>283.888570394065</v>
      </c>
      <c r="J93" s="18">
        <f t="shared" si="78"/>
        <v>0.067112303565173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1.07696963739583</v>
      </c>
      <c r="P93" s="18">
        <f t="shared" si="81"/>
        <v>0.0722779132353834</v>
      </c>
      <c r="Q93" s="23">
        <f t="shared" si="82"/>
        <v>0.0187922574411997</v>
      </c>
      <c r="R93" s="18">
        <f t="shared" si="83"/>
        <v>0.074022</v>
      </c>
      <c r="S93" s="24">
        <f t="shared" si="84"/>
        <v>0.253873948842232</v>
      </c>
      <c r="T93" s="3">
        <v>0.01</v>
      </c>
      <c r="U93" s="25">
        <f t="shared" si="85"/>
        <v>0.00253873948842232</v>
      </c>
      <c r="V93" s="24"/>
      <c r="W93" s="3"/>
      <c r="X93" s="3"/>
      <c r="Y93" s="27"/>
      <c r="Z93" s="3"/>
      <c r="AA93" s="26"/>
      <c r="AB93" s="3"/>
      <c r="AC93" s="3"/>
      <c r="AD93" s="26"/>
      <c r="AE93" s="24">
        <v>0.001</v>
      </c>
      <c r="AF93" s="3">
        <v>0.49</v>
      </c>
      <c r="AG93" s="25">
        <f t="shared" si="86"/>
        <v>0.00049</v>
      </c>
      <c r="AH93" s="34"/>
      <c r="AI93" s="3"/>
      <c r="AJ93" s="25"/>
      <c r="AK93" s="35"/>
      <c r="AL93" s="26"/>
      <c r="AM93" s="26"/>
      <c r="AN93" s="35"/>
      <c r="AO93" s="26"/>
      <c r="AP93" s="25"/>
      <c r="AQ93" s="3">
        <v>0.01</v>
      </c>
      <c r="AR93" s="3">
        <v>0.5</v>
      </c>
      <c r="AS93" s="3">
        <f t="shared" si="87"/>
        <v>0.005</v>
      </c>
      <c r="AT93" s="2">
        <f t="shared" si="88"/>
        <v>0.00802873948842232</v>
      </c>
      <c r="AU93" s="28">
        <f t="shared" si="89"/>
        <v>28.47</v>
      </c>
      <c r="AV93" s="1">
        <f t="shared" si="90"/>
        <v>0.26</v>
      </c>
      <c r="AW93" s="2">
        <f t="shared" si="91"/>
        <v>0</v>
      </c>
      <c r="AX93" s="1">
        <f t="shared" si="92"/>
        <v>0</v>
      </c>
      <c r="AZ93" s="2">
        <f t="shared" si="93"/>
        <v>0</v>
      </c>
      <c r="BA93" s="1">
        <f t="shared" si="94"/>
        <v>0</v>
      </c>
    </row>
    <row r="94" s="1" customFormat="1" spans="1:53">
      <c r="A94" s="13"/>
      <c r="B94" s="13"/>
      <c r="C94" s="16">
        <v>4</v>
      </c>
      <c r="D94" s="17">
        <v>15.1415092477333</v>
      </c>
      <c r="E94" s="19">
        <f t="shared" si="95"/>
        <v>10.7385703940645</v>
      </c>
      <c r="F94" s="16" t="s">
        <v>73</v>
      </c>
      <c r="G94" s="13">
        <v>5</v>
      </c>
      <c r="H94" s="18">
        <f t="shared" si="76"/>
        <v>15.1415092477333</v>
      </c>
      <c r="I94" s="18">
        <f t="shared" si="77"/>
        <v>288.291509247733</v>
      </c>
      <c r="J94" s="18">
        <f t="shared" si="78"/>
        <v>0.113316327632638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0.954457137952427</v>
      </c>
      <c r="O94" s="18">
        <f t="shared" si="96"/>
        <v>0.334934586208022</v>
      </c>
      <c r="P94" s="18">
        <f t="shared" si="81"/>
        <v>0.0379535573062503</v>
      </c>
      <c r="Q94" s="23">
        <f t="shared" si="82"/>
        <v>0.00986792489962508</v>
      </c>
      <c r="R94" s="18">
        <f t="shared" si="83"/>
        <v>0.074022</v>
      </c>
      <c r="S94" s="24">
        <f t="shared" si="84"/>
        <v>0.133310703569548</v>
      </c>
      <c r="T94" s="3">
        <v>0.01</v>
      </c>
      <c r="U94" s="25">
        <f t="shared" si="85"/>
        <v>0.00133310703569548</v>
      </c>
      <c r="V94" s="24"/>
      <c r="W94" s="3"/>
      <c r="X94" s="3"/>
      <c r="Y94" s="27"/>
      <c r="Z94" s="3"/>
      <c r="AA94" s="26"/>
      <c r="AB94" s="3"/>
      <c r="AC94" s="3"/>
      <c r="AD94" s="26"/>
      <c r="AE94" s="24">
        <v>0.005</v>
      </c>
      <c r="AF94" s="3">
        <v>0.49</v>
      </c>
      <c r="AG94" s="25">
        <f t="shared" si="86"/>
        <v>0.00245</v>
      </c>
      <c r="AH94" s="34"/>
      <c r="AI94" s="3"/>
      <c r="AJ94" s="25"/>
      <c r="AK94" s="35"/>
      <c r="AL94" s="26"/>
      <c r="AM94" s="26"/>
      <c r="AN94" s="35"/>
      <c r="AO94" s="26"/>
      <c r="AP94" s="25"/>
      <c r="AQ94" s="3">
        <v>0.015</v>
      </c>
      <c r="AR94" s="3">
        <v>0.5</v>
      </c>
      <c r="AS94" s="3">
        <f t="shared" si="87"/>
        <v>0.0075</v>
      </c>
      <c r="AT94" s="2">
        <f t="shared" si="88"/>
        <v>0.0112831070356955</v>
      </c>
      <c r="AU94" s="28">
        <f t="shared" si="89"/>
        <v>28.47</v>
      </c>
      <c r="AV94" s="1">
        <f t="shared" si="90"/>
        <v>0.26</v>
      </c>
      <c r="AW94" s="2">
        <f t="shared" si="91"/>
        <v>0</v>
      </c>
      <c r="AX94" s="1">
        <f t="shared" si="92"/>
        <v>0</v>
      </c>
      <c r="AZ94" s="2">
        <f t="shared" si="93"/>
        <v>0</v>
      </c>
      <c r="BA94" s="1">
        <f t="shared" si="94"/>
        <v>0</v>
      </c>
    </row>
    <row r="95" s="1" customFormat="1" spans="1:53">
      <c r="A95" s="13"/>
      <c r="B95" s="13"/>
      <c r="C95" s="16">
        <v>5</v>
      </c>
      <c r="D95" s="17">
        <v>21.0769083593548</v>
      </c>
      <c r="E95" s="19">
        <f t="shared" si="95"/>
        <v>15.1415092477333</v>
      </c>
      <c r="F95" s="16" t="s">
        <v>75</v>
      </c>
      <c r="G95" s="13">
        <v>6</v>
      </c>
      <c r="H95" s="18">
        <f t="shared" si="76"/>
        <v>21.0769083593548</v>
      </c>
      <c r="I95" s="18">
        <f t="shared" si="77"/>
        <v>294.226908359355</v>
      </c>
      <c r="J95" s="18">
        <f t="shared" si="78"/>
        <v>0.223968128903196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0.581681028901772</v>
      </c>
      <c r="P95" s="18">
        <f t="shared" si="81"/>
        <v>0.130278011661616</v>
      </c>
      <c r="Q95" s="23">
        <f t="shared" si="82"/>
        <v>0.0338722830320201</v>
      </c>
      <c r="R95" s="18">
        <f t="shared" si="83"/>
        <v>0.074022</v>
      </c>
      <c r="S95" s="24">
        <f t="shared" si="84"/>
        <v>0.457597511983195</v>
      </c>
      <c r="T95" s="3">
        <v>0.01</v>
      </c>
      <c r="U95" s="25">
        <f t="shared" si="85"/>
        <v>0.00457597511983195</v>
      </c>
      <c r="V95" s="24"/>
      <c r="W95" s="3"/>
      <c r="X95" s="3"/>
      <c r="Y95" s="27"/>
      <c r="Z95" s="3"/>
      <c r="AA95" s="26"/>
      <c r="AB95" s="3"/>
      <c r="AC95" s="3"/>
      <c r="AD95" s="26"/>
      <c r="AE95" s="24">
        <v>0.005</v>
      </c>
      <c r="AF95" s="3">
        <v>0.49</v>
      </c>
      <c r="AG95" s="25">
        <f t="shared" si="86"/>
        <v>0.00245</v>
      </c>
      <c r="AH95" s="34"/>
      <c r="AI95" s="3"/>
      <c r="AJ95" s="25"/>
      <c r="AK95" s="35"/>
      <c r="AL95" s="26"/>
      <c r="AM95" s="26"/>
      <c r="AN95" s="35"/>
      <c r="AO95" s="26"/>
      <c r="AP95" s="25"/>
      <c r="AQ95" s="3">
        <v>0.015</v>
      </c>
      <c r="AR95" s="3">
        <v>0.5</v>
      </c>
      <c r="AS95" s="3">
        <f t="shared" si="87"/>
        <v>0.0075</v>
      </c>
      <c r="AT95" s="2">
        <f t="shared" si="88"/>
        <v>0.014525975119832</v>
      </c>
      <c r="AU95" s="28">
        <f t="shared" si="89"/>
        <v>28.47</v>
      </c>
      <c r="AV95" s="1">
        <f t="shared" si="90"/>
        <v>0.26</v>
      </c>
      <c r="AW95" s="2">
        <f t="shared" si="91"/>
        <v>0</v>
      </c>
      <c r="AX95" s="1">
        <f t="shared" si="92"/>
        <v>0</v>
      </c>
      <c r="AZ95" s="2">
        <f t="shared" si="93"/>
        <v>0</v>
      </c>
      <c r="BA95" s="1">
        <f t="shared" si="94"/>
        <v>0</v>
      </c>
    </row>
    <row r="96" s="1" customFormat="1" spans="1:53">
      <c r="A96" s="13"/>
      <c r="B96" s="13"/>
      <c r="C96" s="16">
        <v>6</v>
      </c>
      <c r="D96" s="17">
        <v>24.1272041923333</v>
      </c>
      <c r="E96" s="19">
        <f t="shared" si="95"/>
        <v>21.0769083593548</v>
      </c>
      <c r="F96" s="16" t="s">
        <v>73</v>
      </c>
      <c r="G96" s="13">
        <v>7</v>
      </c>
      <c r="H96" s="18">
        <f t="shared" si="76"/>
        <v>24.1272041923333</v>
      </c>
      <c r="I96" s="18">
        <f t="shared" si="77"/>
        <v>297.277204192333</v>
      </c>
      <c r="J96" s="18">
        <f t="shared" si="78"/>
        <v>0.314524374204514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0.736103017240156</v>
      </c>
      <c r="P96" s="18">
        <f t="shared" si="81"/>
        <v>0.231522340847515</v>
      </c>
      <c r="Q96" s="23">
        <f t="shared" si="82"/>
        <v>0.0601958086203538</v>
      </c>
      <c r="R96" s="18">
        <f t="shared" si="83"/>
        <v>0.074022</v>
      </c>
      <c r="S96" s="24">
        <f t="shared" si="84"/>
        <v>0.813215106594713</v>
      </c>
      <c r="T96" s="3">
        <v>0.01</v>
      </c>
      <c r="U96" s="25">
        <f t="shared" si="85"/>
        <v>0.00813215106594713</v>
      </c>
      <c r="V96" s="24"/>
      <c r="W96" s="3"/>
      <c r="X96" s="3"/>
      <c r="Y96" s="27"/>
      <c r="Z96" s="3"/>
      <c r="AA96" s="26"/>
      <c r="AB96" s="3"/>
      <c r="AC96" s="3"/>
      <c r="AD96" s="26"/>
      <c r="AE96" s="24">
        <v>0.005</v>
      </c>
      <c r="AF96" s="3">
        <v>0.49</v>
      </c>
      <c r="AG96" s="25">
        <f t="shared" si="86"/>
        <v>0.00245</v>
      </c>
      <c r="AH96" s="34"/>
      <c r="AI96" s="3"/>
      <c r="AJ96" s="25"/>
      <c r="AK96" s="35"/>
      <c r="AL96" s="26"/>
      <c r="AM96" s="26"/>
      <c r="AN96" s="35"/>
      <c r="AO96" s="26"/>
      <c r="AP96" s="25"/>
      <c r="AQ96" s="3">
        <v>0.015</v>
      </c>
      <c r="AR96" s="3">
        <v>0.5</v>
      </c>
      <c r="AS96" s="3">
        <f t="shared" si="87"/>
        <v>0.0075</v>
      </c>
      <c r="AT96" s="2">
        <f t="shared" si="88"/>
        <v>0.0180821510659471</v>
      </c>
      <c r="AU96" s="28">
        <f t="shared" si="89"/>
        <v>28.47</v>
      </c>
      <c r="AV96" s="1">
        <f t="shared" si="90"/>
        <v>0.26</v>
      </c>
      <c r="AW96" s="2">
        <f t="shared" si="91"/>
        <v>0</v>
      </c>
      <c r="AX96" s="1">
        <f t="shared" si="92"/>
        <v>0</v>
      </c>
      <c r="AZ96" s="2">
        <f t="shared" si="93"/>
        <v>0</v>
      </c>
      <c r="BA96" s="1">
        <f t="shared" si="94"/>
        <v>0</v>
      </c>
    </row>
    <row r="97" s="1" customFormat="1" spans="1:53">
      <c r="A97" s="13"/>
      <c r="B97" s="13"/>
      <c r="C97" s="16">
        <v>7</v>
      </c>
      <c r="D97" s="17">
        <v>31.4320459512903</v>
      </c>
      <c r="E97" s="19">
        <f t="shared" si="95"/>
        <v>24.1272041923333</v>
      </c>
      <c r="F97" s="16" t="s">
        <v>73</v>
      </c>
      <c r="G97" s="13">
        <v>8</v>
      </c>
      <c r="H97" s="18">
        <f t="shared" si="76"/>
        <v>31.4320459512903</v>
      </c>
      <c r="I97" s="18">
        <f t="shared" si="77"/>
        <v>304.58204595129</v>
      </c>
      <c r="J97" s="18">
        <f t="shared" si="78"/>
        <v>0.689928359181147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0.789280676392642</v>
      </c>
      <c r="P97" s="18">
        <f t="shared" si="81"/>
        <v>0.544547121996961</v>
      </c>
      <c r="Q97" s="23">
        <f t="shared" si="82"/>
        <v>0.14158225171921</v>
      </c>
      <c r="R97" s="18">
        <f t="shared" si="83"/>
        <v>0.074022</v>
      </c>
      <c r="S97" s="24">
        <f t="shared" si="84"/>
        <v>1.91270502984531</v>
      </c>
      <c r="T97" s="3">
        <v>0.01</v>
      </c>
      <c r="U97" s="25">
        <f t="shared" si="85"/>
        <v>0.0191270502984531</v>
      </c>
      <c r="V97" s="24"/>
      <c r="W97" s="3"/>
      <c r="X97" s="3"/>
      <c r="Y97" s="27"/>
      <c r="Z97" s="3"/>
      <c r="AA97" s="26"/>
      <c r="AB97" s="3"/>
      <c r="AC97" s="3"/>
      <c r="AD97" s="26"/>
      <c r="AE97" s="24">
        <v>0.005</v>
      </c>
      <c r="AF97" s="3">
        <v>0.49</v>
      </c>
      <c r="AG97" s="25">
        <f t="shared" si="86"/>
        <v>0.00245</v>
      </c>
      <c r="AH97" s="34"/>
      <c r="AI97" s="3"/>
      <c r="AJ97" s="25"/>
      <c r="AK97" s="35"/>
      <c r="AL97" s="26"/>
      <c r="AM97" s="26"/>
      <c r="AN97" s="35"/>
      <c r="AO97" s="26"/>
      <c r="AP97" s="25"/>
      <c r="AQ97" s="3">
        <v>0.015</v>
      </c>
      <c r="AR97" s="3">
        <v>0.5</v>
      </c>
      <c r="AS97" s="3">
        <f t="shared" si="87"/>
        <v>0.0075</v>
      </c>
      <c r="AT97" s="2">
        <f t="shared" si="88"/>
        <v>0.0290770502984531</v>
      </c>
      <c r="AU97" s="28">
        <f t="shared" si="89"/>
        <v>28.47</v>
      </c>
      <c r="AV97" s="1">
        <f t="shared" si="90"/>
        <v>0.26</v>
      </c>
      <c r="AW97" s="2">
        <f t="shared" si="91"/>
        <v>0</v>
      </c>
      <c r="AX97" s="1">
        <f t="shared" si="92"/>
        <v>0</v>
      </c>
      <c r="AZ97" s="2">
        <f t="shared" si="93"/>
        <v>0</v>
      </c>
      <c r="BA97" s="1">
        <f t="shared" si="94"/>
        <v>0</v>
      </c>
    </row>
    <row r="98" s="1" customFormat="1" spans="1:53">
      <c r="A98" s="13"/>
      <c r="B98" s="13"/>
      <c r="C98" s="16">
        <v>8</v>
      </c>
      <c r="D98" s="17">
        <v>30.671686053871</v>
      </c>
      <c r="E98" s="19">
        <f t="shared" si="95"/>
        <v>31.4320459512903</v>
      </c>
      <c r="F98" s="16" t="s">
        <v>73</v>
      </c>
      <c r="G98" s="13">
        <v>9</v>
      </c>
      <c r="H98" s="18">
        <f t="shared" si="76"/>
        <v>30.671686053871</v>
      </c>
      <c r="I98" s="18">
        <f t="shared" si="77"/>
        <v>303.821686053871</v>
      </c>
      <c r="J98" s="18">
        <f t="shared" si="78"/>
        <v>0.636881575473331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0.529433554395681</v>
      </c>
      <c r="P98" s="18">
        <f t="shared" si="81"/>
        <v>0.337186476231967</v>
      </c>
      <c r="Q98" s="23">
        <f t="shared" si="82"/>
        <v>0.0876684838203113</v>
      </c>
      <c r="R98" s="18">
        <f t="shared" si="83"/>
        <v>0.074022</v>
      </c>
      <c r="S98" s="24">
        <f t="shared" si="84"/>
        <v>1.18435713463985</v>
      </c>
      <c r="T98" s="3">
        <v>0.01</v>
      </c>
      <c r="U98" s="25">
        <f t="shared" si="85"/>
        <v>0.0118435713463985</v>
      </c>
      <c r="V98" s="24"/>
      <c r="W98" s="3"/>
      <c r="X98" s="3"/>
      <c r="Y98" s="27"/>
      <c r="Z98" s="3"/>
      <c r="AA98" s="26"/>
      <c r="AB98" s="3"/>
      <c r="AC98" s="3"/>
      <c r="AD98" s="26"/>
      <c r="AE98" s="24">
        <v>0.005</v>
      </c>
      <c r="AF98" s="3">
        <v>0.49</v>
      </c>
      <c r="AG98" s="25">
        <f t="shared" si="86"/>
        <v>0.00245</v>
      </c>
      <c r="AH98" s="34"/>
      <c r="AI98" s="3"/>
      <c r="AJ98" s="25"/>
      <c r="AK98" s="35"/>
      <c r="AL98" s="26"/>
      <c r="AM98" s="26"/>
      <c r="AN98" s="35"/>
      <c r="AO98" s="26"/>
      <c r="AP98" s="25"/>
      <c r="AQ98" s="3">
        <v>0.015</v>
      </c>
      <c r="AR98" s="3">
        <v>0.5</v>
      </c>
      <c r="AS98" s="3">
        <f t="shared" si="87"/>
        <v>0.0075</v>
      </c>
      <c r="AT98" s="2">
        <f t="shared" si="88"/>
        <v>0.0217935713463985</v>
      </c>
      <c r="AU98" s="28">
        <f t="shared" si="89"/>
        <v>28.47</v>
      </c>
      <c r="AV98" s="1">
        <f t="shared" si="90"/>
        <v>0.26</v>
      </c>
      <c r="AW98" s="2">
        <f t="shared" si="91"/>
        <v>0</v>
      </c>
      <c r="AX98" s="1">
        <f t="shared" si="92"/>
        <v>0</v>
      </c>
      <c r="AZ98" s="2">
        <f t="shared" si="93"/>
        <v>0</v>
      </c>
      <c r="BA98" s="1">
        <f t="shared" si="94"/>
        <v>0</v>
      </c>
    </row>
    <row r="99" s="1" customFormat="1" spans="1:53">
      <c r="A99" s="13"/>
      <c r="B99" s="13"/>
      <c r="C99" s="16">
        <v>9</v>
      </c>
      <c r="D99" s="17">
        <v>25.122237559</v>
      </c>
      <c r="E99" s="19">
        <f t="shared" si="95"/>
        <v>30.671686053871</v>
      </c>
      <c r="F99" s="16" t="s">
        <v>73</v>
      </c>
      <c r="G99" s="13">
        <v>10</v>
      </c>
      <c r="H99" s="18">
        <f t="shared" si="76"/>
        <v>25.122237559</v>
      </c>
      <c r="I99" s="18">
        <f t="shared" si="77"/>
        <v>298.272237559</v>
      </c>
      <c r="J99" s="18">
        <f t="shared" si="78"/>
        <v>0.35083851483261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0.476947078163714</v>
      </c>
      <c r="P99" s="18">
        <f t="shared" si="81"/>
        <v>0.16733140455671</v>
      </c>
      <c r="Q99" s="23">
        <f t="shared" si="82"/>
        <v>0.0435061651847446</v>
      </c>
      <c r="R99" s="18">
        <f t="shared" si="83"/>
        <v>0.074022</v>
      </c>
      <c r="S99" s="24">
        <f t="shared" si="84"/>
        <v>0.587746415724307</v>
      </c>
      <c r="T99" s="3">
        <v>0.01</v>
      </c>
      <c r="U99" s="25">
        <f t="shared" si="85"/>
        <v>0.00587746415724307</v>
      </c>
      <c r="V99" s="24"/>
      <c r="W99" s="3"/>
      <c r="X99" s="3"/>
      <c r="Y99" s="27"/>
      <c r="Z99" s="3"/>
      <c r="AA99" s="26"/>
      <c r="AB99" s="3"/>
      <c r="AC99" s="3"/>
      <c r="AD99" s="26"/>
      <c r="AE99" s="24">
        <v>0.005</v>
      </c>
      <c r="AF99" s="3">
        <v>0.49</v>
      </c>
      <c r="AG99" s="25">
        <f t="shared" si="86"/>
        <v>0.00245</v>
      </c>
      <c r="AH99" s="34"/>
      <c r="AI99" s="3"/>
      <c r="AJ99" s="25"/>
      <c r="AK99" s="35"/>
      <c r="AL99" s="26"/>
      <c r="AM99" s="26"/>
      <c r="AN99" s="35"/>
      <c r="AO99" s="26"/>
      <c r="AP99" s="25"/>
      <c r="AQ99" s="3">
        <v>0.015</v>
      </c>
      <c r="AR99" s="3">
        <v>0.5</v>
      </c>
      <c r="AS99" s="3">
        <f t="shared" si="87"/>
        <v>0.0075</v>
      </c>
      <c r="AT99" s="2">
        <f t="shared" si="88"/>
        <v>0.0158274641572431</v>
      </c>
      <c r="AU99" s="28">
        <f t="shared" si="89"/>
        <v>28.47</v>
      </c>
      <c r="AV99" s="1">
        <f t="shared" si="90"/>
        <v>0.26</v>
      </c>
      <c r="AW99" s="2">
        <f t="shared" si="91"/>
        <v>0</v>
      </c>
      <c r="AX99" s="1">
        <f t="shared" si="92"/>
        <v>0</v>
      </c>
      <c r="AZ99" s="2">
        <f t="shared" si="93"/>
        <v>0</v>
      </c>
      <c r="BA99" s="1">
        <f t="shared" si="94"/>
        <v>0</v>
      </c>
    </row>
    <row r="100" s="1" customFormat="1" spans="1:53">
      <c r="A100" s="13"/>
      <c r="B100" s="13"/>
      <c r="C100" s="16">
        <v>10</v>
      </c>
      <c r="D100" s="17">
        <v>19.9187901922581</v>
      </c>
      <c r="E100" s="19">
        <f t="shared" si="95"/>
        <v>25.122237559</v>
      </c>
      <c r="F100" s="16" t="s">
        <v>73</v>
      </c>
      <c r="G100" s="13">
        <v>11</v>
      </c>
      <c r="H100" s="18">
        <f t="shared" si="76"/>
        <v>19.9187901922581</v>
      </c>
      <c r="I100" s="18">
        <f t="shared" si="77"/>
        <v>293.068790192258</v>
      </c>
      <c r="J100" s="18">
        <f t="shared" si="78"/>
        <v>0.196513510361058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0.294134889926654</v>
      </c>
      <c r="O100" s="18">
        <f t="shared" si="96"/>
        <v>0.30018078368035</v>
      </c>
      <c r="P100" s="18">
        <f t="shared" si="81"/>
        <v>0.058989579543959</v>
      </c>
      <c r="Q100" s="23">
        <f t="shared" si="82"/>
        <v>0.0153372906814293</v>
      </c>
      <c r="R100" s="18">
        <f t="shared" si="83"/>
        <v>0.074022</v>
      </c>
      <c r="S100" s="24">
        <f t="shared" si="84"/>
        <v>0.207199085156161</v>
      </c>
      <c r="T100" s="3">
        <v>0.01</v>
      </c>
      <c r="U100" s="25">
        <f t="shared" si="85"/>
        <v>0.00207199085156161</v>
      </c>
      <c r="V100" s="24"/>
      <c r="W100" s="3"/>
      <c r="X100" s="3"/>
      <c r="Y100" s="27"/>
      <c r="Z100" s="3"/>
      <c r="AA100" s="26"/>
      <c r="AB100" s="3"/>
      <c r="AC100" s="3"/>
      <c r="AD100" s="26"/>
      <c r="AE100" s="24">
        <v>0.001</v>
      </c>
      <c r="AF100" s="3">
        <v>0.49</v>
      </c>
      <c r="AG100" s="25">
        <f t="shared" si="86"/>
        <v>0.00049</v>
      </c>
      <c r="AH100" s="34"/>
      <c r="AI100" s="3"/>
      <c r="AJ100" s="25"/>
      <c r="AK100" s="35"/>
      <c r="AL100" s="26"/>
      <c r="AM100" s="26"/>
      <c r="AN100" s="35"/>
      <c r="AO100" s="26"/>
      <c r="AP100" s="25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0.00756199085156161</v>
      </c>
      <c r="AU100" s="28">
        <f t="shared" si="89"/>
        <v>28.47</v>
      </c>
      <c r="AV100" s="1">
        <f t="shared" si="90"/>
        <v>0.26</v>
      </c>
      <c r="AW100" s="2">
        <f t="shared" si="91"/>
        <v>0</v>
      </c>
      <c r="AX100" s="1">
        <f t="shared" si="92"/>
        <v>0</v>
      </c>
      <c r="AZ100" s="2">
        <f t="shared" si="93"/>
        <v>0</v>
      </c>
      <c r="BA100" s="1">
        <f t="shared" si="94"/>
        <v>0</v>
      </c>
    </row>
    <row r="101" s="1" customFormat="1" spans="1:54">
      <c r="A101" s="13"/>
      <c r="B101" s="13"/>
      <c r="C101" s="16">
        <v>11</v>
      </c>
      <c r="D101" s="17">
        <v>13.5868471511667</v>
      </c>
      <c r="E101" s="19">
        <f t="shared" si="95"/>
        <v>19.9187901922581</v>
      </c>
      <c r="F101" s="16" t="s">
        <v>75</v>
      </c>
      <c r="G101" s="13">
        <v>12</v>
      </c>
      <c r="H101" s="18">
        <f t="shared" si="76"/>
        <v>13.5868471511667</v>
      </c>
      <c r="I101" s="18">
        <f t="shared" si="77"/>
        <v>286.736847151167</v>
      </c>
      <c r="J101" s="18">
        <f t="shared" si="78"/>
        <v>0.0943548805302313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0.525891204136391</v>
      </c>
      <c r="P101" s="18">
        <f t="shared" si="81"/>
        <v>0.0496204017381887</v>
      </c>
      <c r="Q101" s="23">
        <f t="shared" si="82"/>
        <v>0.0129013044519291</v>
      </c>
      <c r="R101" s="18">
        <f t="shared" si="83"/>
        <v>0.074022</v>
      </c>
      <c r="S101" s="24">
        <f t="shared" si="84"/>
        <v>0.174290136066697</v>
      </c>
      <c r="T101" s="3">
        <v>0.01</v>
      </c>
      <c r="U101" s="25">
        <f t="shared" si="85"/>
        <v>0.00174290136066697</v>
      </c>
      <c r="V101" s="24"/>
      <c r="W101" s="3"/>
      <c r="X101" s="3"/>
      <c r="Y101" s="27"/>
      <c r="Z101" s="3"/>
      <c r="AA101" s="26"/>
      <c r="AB101" s="3"/>
      <c r="AC101" s="3"/>
      <c r="AD101" s="26"/>
      <c r="AE101" s="24">
        <v>0.001</v>
      </c>
      <c r="AF101" s="3">
        <v>0.49</v>
      </c>
      <c r="AG101" s="25">
        <f t="shared" si="86"/>
        <v>0.00049</v>
      </c>
      <c r="AH101" s="34"/>
      <c r="AI101" s="3"/>
      <c r="AJ101" s="25"/>
      <c r="AK101" s="35"/>
      <c r="AL101" s="26"/>
      <c r="AM101" s="26"/>
      <c r="AN101" s="35"/>
      <c r="AO101" s="26"/>
      <c r="AP101" s="25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0.00723290136066697</v>
      </c>
      <c r="AU101" s="28">
        <f t="shared" si="89"/>
        <v>28.47</v>
      </c>
      <c r="AV101" s="1">
        <f t="shared" si="90"/>
        <v>0.26</v>
      </c>
      <c r="AW101" s="2">
        <f t="shared" si="91"/>
        <v>0</v>
      </c>
      <c r="AX101" s="1">
        <f t="shared" si="92"/>
        <v>0</v>
      </c>
      <c r="AY101" s="1">
        <f>SUM(AX90:AX101)</f>
        <v>0</v>
      </c>
      <c r="AZ101" s="2">
        <f t="shared" si="93"/>
        <v>0</v>
      </c>
      <c r="BA101" s="1">
        <f t="shared" si="94"/>
        <v>0</v>
      </c>
      <c r="BB101" s="1">
        <f>SUM(BA90:BA101)</f>
        <v>0</v>
      </c>
    </row>
    <row r="102" s="1" customFormat="1" spans="1:46">
      <c r="A102" s="13"/>
      <c r="B102" s="13"/>
      <c r="C102" s="16">
        <v>12</v>
      </c>
      <c r="D102" s="17">
        <v>6.37386043912903</v>
      </c>
      <c r="E102" s="19">
        <f t="shared" si="95"/>
        <v>13.5868471511667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  <row r="103" spans="4:4">
      <c r="D103" s="40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北京</vt:lpstr>
      <vt:lpstr>天津</vt:lpstr>
      <vt:lpstr>河北</vt:lpstr>
      <vt:lpstr>山西</vt:lpstr>
      <vt:lpstr>内蒙</vt:lpstr>
      <vt:lpstr>辽宁</vt:lpstr>
      <vt:lpstr>吉林</vt:lpstr>
      <vt:lpstr>黑龙江</vt:lpstr>
      <vt:lpstr>上海</vt:lpstr>
      <vt:lpstr>江苏</vt:lpstr>
      <vt:lpstr>浙江</vt:lpstr>
      <vt:lpstr>安徽</vt:lpstr>
      <vt:lpstr>福建</vt:lpstr>
      <vt:lpstr>江西</vt:lpstr>
      <vt:lpstr>山东</vt:lpstr>
      <vt:lpstr>河南</vt:lpstr>
      <vt:lpstr>湖北</vt:lpstr>
      <vt:lpstr>湖南</vt:lpstr>
      <vt:lpstr>广东</vt:lpstr>
      <vt:lpstr>广西</vt:lpstr>
      <vt:lpstr>海南</vt:lpstr>
      <vt:lpstr>重庆</vt:lpstr>
      <vt:lpstr>四川</vt:lpstr>
      <vt:lpstr>贵州</vt:lpstr>
      <vt:lpstr>云南</vt:lpstr>
      <vt:lpstr>西藏</vt:lpstr>
      <vt:lpstr>陕西</vt:lpstr>
      <vt:lpstr>甘肃</vt:lpstr>
      <vt:lpstr>青海</vt:lpstr>
      <vt:lpstr>宁夏</vt:lpstr>
      <vt:lpstr>新疆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对方正在学习中</cp:lastModifiedBy>
  <dcterms:created xsi:type="dcterms:W3CDTF">2022-08-28T10:18:00Z</dcterms:created>
  <dcterms:modified xsi:type="dcterms:W3CDTF">2023-01-03T14:56:09Z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E5CB9F350BCB4979B8E88C5644A5A3A7</vt:lpwstr>
  </property>
  <property fmtid="{D5CDD505-2E9C-101B-9397-08002B2CF9AE}" pid="3" name="KSOProductBuildVer">
    <vt:lpwstr>2052-11.1.0.12980</vt:lpwstr>
  </property>
</Properties>
</file>